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 HARSHA\Desktop\Spring_21\Data\FRE Mid Term_Team Daredevils\"/>
    </mc:Choice>
  </mc:AlternateContent>
  <bookViews>
    <workbookView xWindow="0" yWindow="0" windowWidth="23040" windowHeight="9384"/>
  </bookViews>
  <sheets>
    <sheet name="Part 2 and 3.1" sheetId="1" r:id="rId1"/>
    <sheet name="3.1.1" sheetId="18" state="hidden" r:id="rId2"/>
    <sheet name="Option Greeks Calculation" sheetId="17" r:id="rId3"/>
    <sheet name="ttwo options" sheetId="11" r:id="rId4"/>
    <sheet name="atvi options" sheetId="12" r:id="rId5"/>
    <sheet name="GME options" sheetId="13" r:id="rId6"/>
    <sheet name="znga options" sheetId="10" r:id="rId7"/>
    <sheet name="Zero Cost Collar Payoff" sheetId="19" r:id="rId8"/>
  </sheets>
  <definedNames>
    <definedName name="atvird" localSheetId="2">'Option Greeks Calculation'!$C$11</definedName>
    <definedName name="atvird">'Part 2 and 3.1'!$G$5</definedName>
    <definedName name="atvis0" localSheetId="2">'Option Greeks Calculation'!$C$5</definedName>
    <definedName name="atvis0">'Part 2 and 3.1'!$C$5</definedName>
    <definedName name="atvivol" localSheetId="2">'Option Greeks Calculation'!$C$8</definedName>
    <definedName name="atvivol">'Part 2 and 3.1'!$E$5</definedName>
    <definedName name="atvix" localSheetId="2">'Option Greeks Calculation'!$C$6</definedName>
    <definedName name="atvix">'Part 2 and 3.1'!$D$5</definedName>
    <definedName name="gmerd">'Option Greeks Calculation'!#REF!</definedName>
    <definedName name="gmes0">'Option Greeks Calculation'!#REF!</definedName>
    <definedName name="gmevol">'Option Greeks Calculation'!#REF!</definedName>
    <definedName name="gmex">'Option Greeks Calculation'!$D$6</definedName>
    <definedName name="Mat_T" localSheetId="2">'Option Greeks Calculation'!$C$13</definedName>
    <definedName name="Mat_T">'Part 2 and 3.1'!$I$5</definedName>
    <definedName name="Maturity">'Part 2 and 3.1'!$C$12</definedName>
    <definedName name="rd">'Part 2 and 3.1'!$C$10</definedName>
    <definedName name="rf" localSheetId="2">'Option Greeks Calculation'!$C$10</definedName>
    <definedName name="rf">'Part 2 and 3.1'!$F$5</definedName>
    <definedName name="riskfree">'Part 2 and 3.1'!$C$9</definedName>
    <definedName name="s0">'Part 2 and 3.1'!$C$6</definedName>
    <definedName name="solver_adj" localSheetId="0" hidden="1">'Part 2 and 3.1'!$N$13:$Q$13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'Part 2 and 3.1'!$Q$21</definedName>
    <definedName name="solver_lhs2" localSheetId="0" hidden="1">'Part 2 and 3.1'!$Q$21</definedName>
    <definedName name="solver_lhs3" localSheetId="0" hidden="1">'Part 2 and 3.1'!$AF$10</definedName>
    <definedName name="solver_lhs4" localSheetId="0" hidden="1">'Part 2 and 3.1'!$AF$10</definedName>
    <definedName name="solver_lhs5" localSheetId="0" hidden="1">'Part 2 and 3.1'!$AH$11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'Part 2 and 3.1'!$N$21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3</definedName>
    <definedName name="solver_rel4" localSheetId="0" hidden="1">3</definedName>
    <definedName name="solver_rel5" localSheetId="0" hidden="1">2</definedName>
    <definedName name="solver_rhs1" localSheetId="0" hidden="1">100000000</definedName>
    <definedName name="solver_rhs2" localSheetId="0" hidden="1">1</definedName>
    <definedName name="solver_rhs3" localSheetId="0" hidden="1">0</definedName>
    <definedName name="solver_rhs4" localSheetId="0" hidden="1">0</definedName>
    <definedName name="solver_rhs5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" localSheetId="2">'Option Greeks Calculation'!$C$12</definedName>
    <definedName name="t">'Part 2 and 3.1'!$H$5</definedName>
    <definedName name="time">'Part 2 and 3.1'!$C$11</definedName>
    <definedName name="ttword">'Option Greeks Calculation'!#REF!</definedName>
    <definedName name="ttwos0">'Option Greeks Calculation'!#REF!</definedName>
    <definedName name="ttwovol">'Option Greeks Calculation'!#REF!</definedName>
    <definedName name="ttwox">'Option Greeks Calculation'!$D$5</definedName>
    <definedName name="vol">'Part 2 and 3.1'!$C$8</definedName>
    <definedName name="X">'Part 2 and 3.1'!$C$7</definedName>
    <definedName name="zngard">'Option Greeks Calculation'!#REF!</definedName>
    <definedName name="zngas0">'Option Greeks Calculation'!#REF!</definedName>
    <definedName name="zngavol">'Option Greeks Calculation'!#REF!</definedName>
    <definedName name="zngax">'Option Greeks Calculation'!$D$7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4" i="19" l="1"/>
  <c r="B63" i="19"/>
  <c r="B62" i="19"/>
  <c r="B61" i="19"/>
  <c r="B60" i="19"/>
  <c r="B59" i="19"/>
  <c r="B58" i="19"/>
  <c r="B57" i="19"/>
  <c r="B56" i="19"/>
  <c r="B55" i="19"/>
  <c r="B54" i="19"/>
  <c r="B53" i="19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37" i="19"/>
  <c r="B36" i="19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AD23" i="1"/>
  <c r="AI19" i="1"/>
  <c r="AH20" i="1"/>
  <c r="AU18" i="1" l="1"/>
  <c r="Q13" i="1"/>
  <c r="Q21" i="1"/>
  <c r="AU17" i="1"/>
  <c r="AU19" i="1" s="1"/>
  <c r="AO30" i="1"/>
  <c r="AO29" i="1"/>
  <c r="AH10" i="1"/>
  <c r="AH9" i="1"/>
  <c r="AF9" i="1" s="1"/>
  <c r="AH8" i="1"/>
  <c r="AF8" i="1" s="1"/>
  <c r="AH7" i="1"/>
  <c r="AF7" i="1" s="1"/>
  <c r="AP8" i="1"/>
  <c r="AQ10" i="1"/>
  <c r="AN10" i="1" s="1"/>
  <c r="AR10" i="1" s="1"/>
  <c r="AQ9" i="1"/>
  <c r="AN9" i="1" s="1"/>
  <c r="AQ8" i="1"/>
  <c r="AN8" i="1" s="1"/>
  <c r="AR8" i="1" s="1"/>
  <c r="AQ7" i="1"/>
  <c r="AN7" i="1" s="1"/>
  <c r="AR7" i="1" s="1"/>
  <c r="AR9" i="1" l="1"/>
  <c r="K17" i="18"/>
  <c r="K16" i="18"/>
  <c r="K20" i="18"/>
  <c r="N14" i="18"/>
  <c r="K15" i="18"/>
  <c r="K14" i="18" a="1"/>
  <c r="K14" i="18"/>
  <c r="D12" i="18"/>
  <c r="D11" i="18"/>
  <c r="C8" i="18"/>
  <c r="D8" i="18"/>
  <c r="E8" i="18"/>
  <c r="B8" i="18"/>
  <c r="C7" i="18"/>
  <c r="D7" i="18"/>
  <c r="E7" i="18"/>
  <c r="B7" i="18"/>
  <c r="C7" i="17"/>
  <c r="C9" i="17"/>
  <c r="C11" i="17"/>
  <c r="C10" i="17"/>
  <c r="C8" i="17"/>
  <c r="C6" i="17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152" i="13"/>
  <c r="L153" i="13"/>
  <c r="L154" i="13"/>
  <c r="L155" i="13"/>
  <c r="L156" i="13"/>
  <c r="L157" i="13"/>
  <c r="L158" i="13"/>
  <c r="L159" i="13"/>
  <c r="L160" i="13"/>
  <c r="L161" i="13"/>
  <c r="L162" i="13"/>
  <c r="L163" i="13"/>
  <c r="L164" i="13"/>
  <c r="L165" i="13"/>
  <c r="L166" i="13"/>
  <c r="L167" i="13"/>
  <c r="L168" i="13"/>
  <c r="L169" i="13"/>
  <c r="L3" i="13"/>
  <c r="AP9" i="1"/>
  <c r="AP10" i="1"/>
  <c r="AP7" i="1"/>
  <c r="AK6" i="1"/>
  <c r="AO20" i="1"/>
  <c r="C5" i="17" s="1"/>
  <c r="AF10" i="1"/>
  <c r="AC9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V11" i="1" l="1"/>
  <c r="V13" i="1" s="1"/>
  <c r="AN12" i="1"/>
  <c r="AN13" i="1" s="1"/>
  <c r="AT22" i="1" s="1"/>
  <c r="AQ11" i="1"/>
  <c r="W11" i="1"/>
  <c r="X11" i="1"/>
  <c r="V12" i="1"/>
  <c r="Y11" i="1"/>
  <c r="W12" i="1"/>
  <c r="X12" i="1"/>
  <c r="Q16" i="1"/>
  <c r="AH14" i="1" s="1"/>
  <c r="N18" i="1"/>
  <c r="AE16" i="1" s="1"/>
  <c r="N16" i="1"/>
  <c r="N11" i="1"/>
  <c r="P16" i="1"/>
  <c r="AG14" i="1" s="1"/>
  <c r="N19" i="1"/>
  <c r="AE17" i="1" s="1"/>
  <c r="N17" i="1"/>
  <c r="AE15" i="1" s="1"/>
  <c r="N12" i="1"/>
  <c r="V5" i="1" s="1"/>
  <c r="O16" i="1"/>
  <c r="AF14" i="1" s="1"/>
  <c r="Y12" i="1"/>
  <c r="O18" i="1"/>
  <c r="AF16" i="1" s="1"/>
  <c r="O11" i="1"/>
  <c r="U6" i="1" s="1"/>
  <c r="O19" i="1"/>
  <c r="AF17" i="1" s="1"/>
  <c r="O17" i="1"/>
  <c r="AF15" i="1" s="1"/>
  <c r="O12" i="1"/>
  <c r="V6" i="1" s="1"/>
  <c r="P19" i="1"/>
  <c r="AG17" i="1" s="1"/>
  <c r="P17" i="1"/>
  <c r="AG15" i="1" s="1"/>
  <c r="P12" i="1"/>
  <c r="V7" i="1" s="1"/>
  <c r="P11" i="1"/>
  <c r="U7" i="1" s="1"/>
  <c r="W7" i="1" s="1"/>
  <c r="P18" i="1"/>
  <c r="AG16" i="1" s="1"/>
  <c r="Q19" i="1"/>
  <c r="AH17" i="1" s="1"/>
  <c r="Q17" i="1"/>
  <c r="AH15" i="1" s="1"/>
  <c r="Q12" i="1"/>
  <c r="V8" i="1" s="1"/>
  <c r="Q18" i="1"/>
  <c r="AH16" i="1" s="1"/>
  <c r="Q11" i="1"/>
  <c r="U8" i="1" s="1"/>
  <c r="W8" i="1" s="1"/>
  <c r="AO21" i="1"/>
  <c r="C15" i="17"/>
  <c r="F7" i="17" s="1"/>
  <c r="AN36" i="1" s="1"/>
  <c r="D15" i="17"/>
  <c r="D16" i="17" s="1"/>
  <c r="G8" i="17" s="1"/>
  <c r="W6" i="1" l="1"/>
  <c r="N22" i="1" a="1"/>
  <c r="N22" i="1" s="1"/>
  <c r="N23" i="1" s="1"/>
  <c r="U5" i="1"/>
  <c r="W5" i="1" s="1"/>
  <c r="N21" i="1" a="1"/>
  <c r="N21" i="1" s="1"/>
  <c r="AE14" i="1"/>
  <c r="AH19" i="1" s="1" a="1"/>
  <c r="AH19" i="1" s="1"/>
  <c r="F5" i="17"/>
  <c r="AN35" i="1" s="1"/>
  <c r="G5" i="17"/>
  <c r="AO35" i="1" s="1"/>
  <c r="G7" i="17"/>
  <c r="AO36" i="1" s="1"/>
  <c r="X13" i="1"/>
  <c r="Y13" i="1"/>
  <c r="W13" i="1"/>
  <c r="F6" i="17"/>
  <c r="C16" i="17"/>
  <c r="F8" i="17" s="1"/>
  <c r="AH11" i="1"/>
  <c r="AR35" i="1" l="1"/>
  <c r="AO38" i="1" s="1"/>
  <c r="AN38" i="1" l="1"/>
  <c r="AS35" i="1"/>
  <c r="AS36" i="1"/>
  <c r="AR36" i="1"/>
  <c r="AO41" i="1" l="1"/>
  <c r="AT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<sst xmlns="http://schemas.openxmlformats.org/spreadsheetml/2006/main" count="1176" uniqueCount="724">
  <si>
    <t>Date</t>
  </si>
  <si>
    <t>ATVI</t>
  </si>
  <si>
    <t>TTWO</t>
  </si>
  <si>
    <t>GME</t>
  </si>
  <si>
    <t>ZNGA</t>
  </si>
  <si>
    <t xml:space="preserve">QUESTION 2.1: </t>
  </si>
  <si>
    <t>DRIFT TESTING</t>
  </si>
  <si>
    <t>QUESTION 2.1 Building the Portfolio</t>
  </si>
  <si>
    <t>portfolio model and total value</t>
  </si>
  <si>
    <t>Options info</t>
  </si>
  <si>
    <t>Mean</t>
  </si>
  <si>
    <t>Port V today</t>
  </si>
  <si>
    <t>Losses</t>
  </si>
  <si>
    <t>Stdev</t>
  </si>
  <si>
    <t>3 yr Trend for</t>
  </si>
  <si>
    <t>Average return</t>
  </si>
  <si>
    <t>estimated variance</t>
  </si>
  <si>
    <t>95% lower bond</t>
  </si>
  <si>
    <t>reject or not (drifted upward?)</t>
  </si>
  <si>
    <t>Equity portfolio</t>
  </si>
  <si>
    <t>price</t>
  </si>
  <si>
    <t>vol</t>
  </si>
  <si>
    <t>no</t>
  </si>
  <si>
    <t>Portfolio of min variance</t>
  </si>
  <si>
    <t>Today</t>
  </si>
  <si>
    <t>N shares</t>
  </si>
  <si>
    <t>weight</t>
  </si>
  <si>
    <t>Term expiry</t>
  </si>
  <si>
    <t>t0 price</t>
  </si>
  <si>
    <t>Shocked price</t>
  </si>
  <si>
    <t>atvi</t>
  </si>
  <si>
    <t>ttwo</t>
  </si>
  <si>
    <t>gme</t>
  </si>
  <si>
    <t>6 month Trend for</t>
  </si>
  <si>
    <t>znga</t>
  </si>
  <si>
    <t>Equity value</t>
  </si>
  <si>
    <t>Equity loss</t>
  </si>
  <si>
    <t>Options Portfolio</t>
  </si>
  <si>
    <t>Calculated Historical returns from data over 3 year and 6 month horizons</t>
  </si>
  <si>
    <t>We ran confidence tests to see if we can difinitevely say that any stock has a positive return</t>
  </si>
  <si>
    <t>All tests failed conclude above zero returns at 95% confidence</t>
  </si>
  <si>
    <t>6 month t bill on 3/12</t>
  </si>
  <si>
    <t>Max L</t>
  </si>
  <si>
    <t>However, all stocks have average positive returns, with GME at the highest at 2.6% (5.2% annualized)</t>
  </si>
  <si>
    <t>div rates</t>
  </si>
  <si>
    <t>And outearn the riskfree rate over the 6 month period</t>
  </si>
  <si>
    <t>price today</t>
  </si>
  <si>
    <t>average 6 month historical return</t>
  </si>
  <si>
    <t>todays date</t>
  </si>
  <si>
    <t>K1</t>
  </si>
  <si>
    <t>put</t>
  </si>
  <si>
    <t>K2</t>
  </si>
  <si>
    <t>call</t>
  </si>
  <si>
    <t>Running monthly sharpe ratios for all three stocks over the past three years</t>
  </si>
  <si>
    <t>Contract maturity</t>
  </si>
  <si>
    <t>resulted in inconclusive data, usually with ratios below 1</t>
  </si>
  <si>
    <t>Implied vol call</t>
  </si>
  <si>
    <t>As a result, we decided to go with a portfolio of minimum variance</t>
  </si>
  <si>
    <t>Implied vol Put</t>
  </si>
  <si>
    <t>approach, to minimize the risk we are taking while still benefiting from the</t>
  </si>
  <si>
    <t>Shocked Vol call</t>
  </si>
  <si>
    <t>long-term growth of the equities</t>
  </si>
  <si>
    <t>Shocked Vol put</t>
  </si>
  <si>
    <t>To calculate the portfolio of minimum variance, we used 3 year variances</t>
  </si>
  <si>
    <t xml:space="preserve">call </t>
  </si>
  <si>
    <t xml:space="preserve">to produce a covariance matrix, which we then multiplied by an arbitrarily </t>
  </si>
  <si>
    <t xml:space="preserve">put </t>
  </si>
  <si>
    <t>chosen weight vector to calculate a portfolio variance and volatility figure.</t>
  </si>
  <si>
    <t xml:space="preserve">Using Excel solver, and constraining all weights to be positive and summing </t>
  </si>
  <si>
    <t>to 1, we reverse-solved for the combination of weights that minimized the</t>
  </si>
  <si>
    <t>delta</t>
  </si>
  <si>
    <t>portfolio variance.</t>
  </si>
  <si>
    <t>vega</t>
  </si>
  <si>
    <t>loss in options val</t>
  </si>
  <si>
    <t>Our options strategy is a zero cost collar on our most volatile portfolio stock, GME</t>
  </si>
  <si>
    <t>To do so, we used market options prices to find two out of the money options, a call and a put</t>
  </si>
  <si>
    <t>By going long the put and shorting the call, we hedge against unpredictable drops in the stock price</t>
  </si>
  <si>
    <t>which is important, seeing that GME has been extremely volatile due to squeeze manipulations</t>
  </si>
  <si>
    <t>The tradeoff is that we cap our gains.</t>
  </si>
  <si>
    <t>After doing so, we calculated greeks on the options we used</t>
  </si>
  <si>
    <t xml:space="preserve">To perform shocks on the portfolio, we modelled the value of the portfolio by multiplying </t>
  </si>
  <si>
    <t>equity values by the shocks, and adding the volatility change to the market's implied vol</t>
  </si>
  <si>
    <t>to find the effect on our options.</t>
  </si>
  <si>
    <t>The maximum loss our portfolio suffers in all 25 scenarios is 5.7MM</t>
  </si>
  <si>
    <t>for 1 day</t>
  </si>
  <si>
    <t>for 6 month</t>
  </si>
  <si>
    <t>95% upper and lower bond</t>
  </si>
  <si>
    <t>upper</t>
  </si>
  <si>
    <t>lower</t>
  </si>
  <si>
    <t>both covered</t>
  </si>
  <si>
    <t>we dont have to count gme in for var and es</t>
  </si>
  <si>
    <t>portfolio one day return variance</t>
  </si>
  <si>
    <t>sd</t>
  </si>
  <si>
    <t>portfollio one day return mean</t>
  </si>
  <si>
    <t>This part is testing if our options has hedged the extreme case</t>
  </si>
  <si>
    <t>95% var</t>
  </si>
  <si>
    <t>the 6 month return for gme ,+ and - 2 sd bound is calculated</t>
  </si>
  <si>
    <t>es</t>
  </si>
  <si>
    <t>gme * the upper and lower bound return is listed</t>
  </si>
  <si>
    <t>the option strike price, which is 130 and 400, hedge the extreme case well enough</t>
  </si>
  <si>
    <t xml:space="preserve">also, we hedge the whole delta to 0.   </t>
  </si>
  <si>
    <t>so we dont have to add gme into the variation when calculating var and es</t>
  </si>
  <si>
    <t>then I calculate the averegae return of the portfolio and the sd of the return</t>
  </si>
  <si>
    <t>calculate var</t>
  </si>
  <si>
    <t>calculate es</t>
  </si>
  <si>
    <t>S0</t>
  </si>
  <si>
    <t>Call</t>
  </si>
  <si>
    <t>Put</t>
  </si>
  <si>
    <t>Delta</t>
  </si>
  <si>
    <t>call k</t>
  </si>
  <si>
    <t>Gamma</t>
  </si>
  <si>
    <t>put k</t>
  </si>
  <si>
    <t>Vega</t>
  </si>
  <si>
    <t>iv call</t>
  </si>
  <si>
    <t>Rho</t>
  </si>
  <si>
    <t>iv put</t>
  </si>
  <si>
    <t>rf</t>
  </si>
  <si>
    <t>rd</t>
  </si>
  <si>
    <t>t</t>
  </si>
  <si>
    <t>d1</t>
  </si>
  <si>
    <t>d2</t>
  </si>
  <si>
    <r>
      <t>Calls</t>
    </r>
    <r>
      <rPr>
        <sz val="12"/>
        <color theme="1"/>
        <rFont val="Calibri"/>
        <family val="2"/>
        <scheme val="minor"/>
      </rPr>
      <t>forJanuary 21, 2022</t>
    </r>
  </si>
  <si>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</si>
  <si>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</si>
  <si>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</si>
  <si>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</si>
  <si>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</si>
  <si>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</si>
  <si>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</si>
  <si>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</si>
  <si>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</si>
  <si>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</si>
  <si>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</si>
  <si>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TTWO220121C00055000</t>
  </si>
  <si>
    <t>2021-03-19 3:48PM EDT</t>
  </si>
  <si>
    <t>-</t>
  </si>
  <si>
    <t>TTWO220121C00060000</t>
  </si>
  <si>
    <t>2021-03-08 2:19PM EDT</t>
  </si>
  <si>
    <t>TTWO220121C00065000</t>
  </si>
  <si>
    <t>2021-03-30 10:22AM EDT</t>
  </si>
  <si>
    <t>TTWO220121C00070000</t>
  </si>
  <si>
    <t>2020-07-09 5:01PM EDT</t>
  </si>
  <si>
    <t>TTWO220121C00075000</t>
  </si>
  <si>
    <t>2021-01-15 12:57PM EDT</t>
  </si>
  <si>
    <t>TTWO220121C00080000</t>
  </si>
  <si>
    <t>2021-02-09 10:46AM EDT</t>
  </si>
  <si>
    <t>TTWO220121C00085000</t>
  </si>
  <si>
    <t>2021-02-08 11:06AM EDT</t>
  </si>
  <si>
    <t>TTWO220121C00090000</t>
  </si>
  <si>
    <t>2021-03-16 2:50PM EDT</t>
  </si>
  <si>
    <t>TTWO220121C00095000</t>
  </si>
  <si>
    <t>2021-01-29 3:37PM EDT</t>
  </si>
  <si>
    <t>TTWO220121C00100000</t>
  </si>
  <si>
    <t>2021-03-22 9:53AM EDT</t>
  </si>
  <si>
    <t>TTWO220121C00105000</t>
  </si>
  <si>
    <t>2021-03-18 11:02AM EDT</t>
  </si>
  <si>
    <t>TTWO220121C00110000</t>
  </si>
  <si>
    <t>2021-03-19 3:46PM EDT</t>
  </si>
  <si>
    <t>TTWO220121C00115000</t>
  </si>
  <si>
    <t>2021-03-19 12:55PM EDT</t>
  </si>
  <si>
    <t>TTWO220121C00120000</t>
  </si>
  <si>
    <t>2021-03-30 11:28AM EDT</t>
  </si>
  <si>
    <t>TTWO220121C00125000</t>
  </si>
  <si>
    <t>2021-03-22 1:01PM EDT</t>
  </si>
  <si>
    <t>TTWO220121C00130000</t>
  </si>
  <si>
    <t>TTWO220121C00135000</t>
  </si>
  <si>
    <t>2021-03-24 3:19PM EDT</t>
  </si>
  <si>
    <t>TTWO220121C00140000</t>
  </si>
  <si>
    <t>2021-03-18 11:25AM EDT</t>
  </si>
  <si>
    <t>TTWO220121C00145000</t>
  </si>
  <si>
    <t>2021-03-16 10:38AM EDT</t>
  </si>
  <si>
    <t>TTWO220121C00150000</t>
  </si>
  <si>
    <t>2021-03-30 3:43PM EDT</t>
  </si>
  <si>
    <t>TTWO220121C00155000</t>
  </si>
  <si>
    <t>2021-03-19 10:32AM EDT</t>
  </si>
  <si>
    <t>TTWO220121C00160000</t>
  </si>
  <si>
    <t>2021-03-25 12:24PM EDT</t>
  </si>
  <si>
    <t>TTWO220121C00165000</t>
  </si>
  <si>
    <t>2021-03-22 9:30AM EDT</t>
  </si>
  <si>
    <t>TTWO220121C00170000</t>
  </si>
  <si>
    <t>2021-03-29 2:15PM EDT</t>
  </si>
  <si>
    <t>TTWO220121C00175000</t>
  </si>
  <si>
    <t>2021-03-24 1:33PM EDT</t>
  </si>
  <si>
    <t>TTWO220121C00180000</t>
  </si>
  <si>
    <t>2021-03-30 1:27PM EDT</t>
  </si>
  <si>
    <t>TTWO220121C00185000</t>
  </si>
  <si>
    <t>2021-03-30 3:32PM EDT</t>
  </si>
  <si>
    <t>TTWO220121C00190000</t>
  </si>
  <si>
    <t>2021-03-29 3:08PM EDT</t>
  </si>
  <si>
    <t>TTWO220121C00195000</t>
  </si>
  <si>
    <t>2021-03-30 3:35PM EDT</t>
  </si>
  <si>
    <t>TTWO220121C00200000</t>
  </si>
  <si>
    <t>2021-03-29 12:10PM EDT</t>
  </si>
  <si>
    <t>TTWO220121C00210000</t>
  </si>
  <si>
    <t>2021-03-29 3:49PM EDT</t>
  </si>
  <si>
    <t>TTWO220121C00220000</t>
  </si>
  <si>
    <t>2021-03-18 2:36PM EDT</t>
  </si>
  <si>
    <t>TTWO220121C00230000</t>
  </si>
  <si>
    <t>2021-03-29 2:26PM EDT</t>
  </si>
  <si>
    <t>TTWO220121C00240000</t>
  </si>
  <si>
    <t>2021-03-18 12:00PM EDT</t>
  </si>
  <si>
    <t>TTWO220121C00250000</t>
  </si>
  <si>
    <t>2021-03-26 9:47AM EDT</t>
  </si>
  <si>
    <t>TTWO220121C00260000</t>
  </si>
  <si>
    <t>2021-03-19 12:51PM EDT</t>
  </si>
  <si>
    <t>TTWO220121C00270000</t>
  </si>
  <si>
    <t>2021-03-01 10:30AM EDT</t>
  </si>
  <si>
    <t>TTWO220121C00280000</t>
  </si>
  <si>
    <t>2021-03-29 2:06PM EDT</t>
  </si>
  <si>
    <t>TTWO220121C00290000</t>
  </si>
  <si>
    <t>2021-03-10 4:09PM EDT</t>
  </si>
  <si>
    <t>TTWO220121C00300000</t>
  </si>
  <si>
    <t>2021-03-25 11:07AM EDT</t>
  </si>
  <si>
    <t>TTWO220121C00310000</t>
  </si>
  <si>
    <t>2021-03-17 1:12PM EDT</t>
  </si>
  <si>
    <r>
      <t>Puts</t>
    </r>
    <r>
      <rPr>
        <sz val="12"/>
        <color theme="1"/>
        <rFont val="Calibri"/>
        <family val="2"/>
        <scheme val="minor"/>
      </rPr>
      <t>forJanuary 21, 2022</t>
    </r>
  </si>
  <si>
    <t>TTWO220121P00055000</t>
  </si>
  <si>
    <t>TTWO220121P00060000</t>
  </si>
  <si>
    <t>2020-08-28 1:50PM EDT</t>
  </si>
  <si>
    <t>TTWO220121P00065000</t>
  </si>
  <si>
    <t>2021-03-30 10:23AM EDT</t>
  </si>
  <si>
    <t>TTWO220121P00070000</t>
  </si>
  <si>
    <t>2020-12-14 10:59AM EDT</t>
  </si>
  <si>
    <t>TTWO220121P00075000</t>
  </si>
  <si>
    <t>2020-11-27 11:24AM EDT</t>
  </si>
  <si>
    <t>TTWO220121P00080000</t>
  </si>
  <si>
    <t>2021-03-04 2:46PM EDT</t>
  </si>
  <si>
    <t>TTWO220121P00085000</t>
  </si>
  <si>
    <t>2021-02-09 1:58PM EDT</t>
  </si>
  <si>
    <t>TTWO220121P00090000</t>
  </si>
  <si>
    <t>TTWO220121P00095000</t>
  </si>
  <si>
    <t>2021-03-23 10:11AM EDT</t>
  </si>
  <si>
    <t>TTWO220121P00100000</t>
  </si>
  <si>
    <t>2021-03-23 11:40AM EDT</t>
  </si>
  <si>
    <t>TTWO220121P00105000</t>
  </si>
  <si>
    <t>2021-03-03 3:35PM EDT</t>
  </si>
  <si>
    <t>TTWO220121P00110000</t>
  </si>
  <si>
    <t>2021-02-24 2:09PM EDT</t>
  </si>
  <si>
    <t>TTWO220121P00115000</t>
  </si>
  <si>
    <t>2020-11-27 11:16AM EDT</t>
  </si>
  <si>
    <t>TTWO220121P00120000</t>
  </si>
  <si>
    <t>2021-03-24 3:11PM EDT</t>
  </si>
  <si>
    <t>TTWO220121P00125000</t>
  </si>
  <si>
    <t>2021-03-29 10:21AM EDT</t>
  </si>
  <si>
    <t>TTWO220121P00130000</t>
  </si>
  <si>
    <t>2021-03-24 1:04PM EDT</t>
  </si>
  <si>
    <t>TTWO220121P00135000</t>
  </si>
  <si>
    <t>2021-03-26 3:03PM EDT</t>
  </si>
  <si>
    <t>TTWO220121P00140000</t>
  </si>
  <si>
    <t>2021-03-24 12:51PM EDT</t>
  </si>
  <si>
    <t>TTWO220121P00145000</t>
  </si>
  <si>
    <t>2021-03-29 2:00PM EDT</t>
  </si>
  <si>
    <t>TTWO220121P00150000</t>
  </si>
  <si>
    <t>TTWO220121P00155000</t>
  </si>
  <si>
    <t>2021-03-29 1:59PM EDT</t>
  </si>
  <si>
    <t>TTWO220121P00160000</t>
  </si>
  <si>
    <t>TTWO220121P00165000</t>
  </si>
  <si>
    <t>TTWO220121P00170000</t>
  </si>
  <si>
    <t>2021-03-30 3:51PM EDT</t>
  </si>
  <si>
    <t>TTWO220121P00175000</t>
  </si>
  <si>
    <t>2021-03-17 1:41PM EDT</t>
  </si>
  <si>
    <t>TTWO220121P00180000</t>
  </si>
  <si>
    <t>2021-03-17 12:52PM EDT</t>
  </si>
  <si>
    <t>TTWO220121P00185000</t>
  </si>
  <si>
    <t>2021-03-26 1:46PM EDT</t>
  </si>
  <si>
    <t>TTWO220121P00190000</t>
  </si>
  <si>
    <t>2021-03-10 11:39AM EDT</t>
  </si>
  <si>
    <t>TTWO220121P00195000</t>
  </si>
  <si>
    <t>2021-02-16 4:09PM EDT</t>
  </si>
  <si>
    <t>TTWO220121P00200000</t>
  </si>
  <si>
    <t>2021-03-23 10:58AM EDT</t>
  </si>
  <si>
    <t>TTWO220121P00210000</t>
  </si>
  <si>
    <t>2021-03-24 2:35PM EDT</t>
  </si>
  <si>
    <t>TTWO220121P00220000</t>
  </si>
  <si>
    <t>2021-01-20 4:32PM EDT</t>
  </si>
  <si>
    <t>TTWO220121P00230000</t>
  </si>
  <si>
    <t>2021-03-18 3:44PM EDT</t>
  </si>
  <si>
    <t>TTWO220121P00240000</t>
  </si>
  <si>
    <t>TTWO220121P00250000</t>
  </si>
  <si>
    <t>2020-12-23 2:16PM EDT</t>
  </si>
  <si>
    <t>TTWO220121P00260000</t>
  </si>
  <si>
    <t>2021-02-12 1:13PM EDT</t>
  </si>
  <si>
    <t>TTWO220121P00290000</t>
  </si>
  <si>
    <t>2020-12-18 2:51PM EDT</t>
  </si>
  <si>
    <t>TTWO220121P00300000</t>
  </si>
  <si>
    <t>2021-03-16 1:48PM EDT</t>
  </si>
  <si>
    <t>TTWO220121P00310000</t>
  </si>
  <si>
    <r>
      <t>Calls</t>
    </r>
    <r>
      <rPr>
        <sz val="12"/>
        <color theme="1"/>
        <rFont val="Calibri"/>
        <family val="2"/>
        <scheme val="minor"/>
      </rPr>
      <t>forNovember 19, 2021</t>
    </r>
  </si>
  <si>
    <t>ATVI211119C00060000</t>
  </si>
  <si>
    <t>2021-03-25 10:41AM EDT</t>
  </si>
  <si>
    <t>ATVI211119C00075000</t>
  </si>
  <si>
    <t>2021-03-29 12:08AM EDT</t>
  </si>
  <si>
    <t>ATVI211119C00082500</t>
  </si>
  <si>
    <t>2021-03-18 2:39PM EDT</t>
  </si>
  <si>
    <t>ATVI211119C00085000</t>
  </si>
  <si>
    <t>2021-03-30 12:41PM EDT</t>
  </si>
  <si>
    <t>ATVI211119C00087500</t>
  </si>
  <si>
    <t>2021-03-30 10:16AM EDT</t>
  </si>
  <si>
    <t>ATVI211119C00090000</t>
  </si>
  <si>
    <t>2021-03-29 10:59AM EDT</t>
  </si>
  <si>
    <t>ATVI211119C00092500</t>
  </si>
  <si>
    <t>2021-03-30 1:32PM EDT</t>
  </si>
  <si>
    <t>ATVI211119C00095000</t>
  </si>
  <si>
    <t>2021-03-29 2:07PM EDT</t>
  </si>
  <si>
    <t>ATVI211119C00097500</t>
  </si>
  <si>
    <t>ATVI211119C00100000</t>
  </si>
  <si>
    <t>2021-03-26 3:39PM EDT</t>
  </si>
  <si>
    <t>ATVI211119C00105000</t>
  </si>
  <si>
    <t>2021-03-30 11:59AM EDT</t>
  </si>
  <si>
    <t>ATVI211119C00110000</t>
  </si>
  <si>
    <t>2021-03-22 12:22PM EDT</t>
  </si>
  <si>
    <t>ATVI211119C00115000</t>
  </si>
  <si>
    <t>2021-03-25 9:30AM EDT</t>
  </si>
  <si>
    <r>
      <t>Puts</t>
    </r>
    <r>
      <rPr>
        <sz val="14"/>
        <color theme="1"/>
        <rFont val="Calibri"/>
        <family val="2"/>
        <scheme val="minor"/>
      </rPr>
      <t>forNovember 19, 2021</t>
    </r>
  </si>
  <si>
    <t>ATVI211119P00047500</t>
  </si>
  <si>
    <t>2021-03-25 12:04PM EDT</t>
  </si>
  <si>
    <t>ATVI211119P00050000</t>
  </si>
  <si>
    <t>2021-03-26 10:04AM EDT</t>
  </si>
  <si>
    <t>ATVI211119P00060000</t>
  </si>
  <si>
    <t>2021-03-26 2:19PM EDT</t>
  </si>
  <si>
    <t>ATVI211119P00065000</t>
  </si>
  <si>
    <t>2021-03-24 2:16PM EDT</t>
  </si>
  <si>
    <t>ATVI211119P00070000</t>
  </si>
  <si>
    <t>2021-03-29 1:48PM EDT</t>
  </si>
  <si>
    <t>ATVI211119P00075000</t>
  </si>
  <si>
    <t>2021-03-24 2:21PM EDT</t>
  </si>
  <si>
    <t>ATVI211119P00080000</t>
  </si>
  <si>
    <t>2021-03-30 12:35PM EDT</t>
  </si>
  <si>
    <t>ATVI211119P00082500</t>
  </si>
  <si>
    <t>ATVI211119P00085000</t>
  </si>
  <si>
    <t>2021-03-26 11:11AM EDT</t>
  </si>
  <si>
    <t>ATVI211119P00090000</t>
  </si>
  <si>
    <t>2021-03-22 9:36AM EDT</t>
  </si>
  <si>
    <t>ATVI211119P00092500</t>
  </si>
  <si>
    <t>ATVI211119P00095000</t>
  </si>
  <si>
    <t>2021-03-22 1:13PM EDT</t>
  </si>
  <si>
    <r>
      <t>Calls</t>
    </r>
    <r>
      <rPr>
        <sz val="12"/>
        <color theme="1"/>
        <rFont val="Calibri"/>
        <family val="2"/>
        <scheme val="minor"/>
      </rPr>
      <t>forOctober 15, 2021</t>
    </r>
  </si>
  <si>
    <t>mid</t>
  </si>
  <si>
    <t>GME211015C00001000</t>
  </si>
  <si>
    <t>2021-03-17 12:55PM EDT</t>
  </si>
  <si>
    <t>GME211015C00002000</t>
  </si>
  <si>
    <t>2021-02-18 12:43PM EDT</t>
  </si>
  <si>
    <t>GME211015C00005000</t>
  </si>
  <si>
    <t>2021-03-16 10:15AM EDT</t>
  </si>
  <si>
    <t>GME211015C00006000</t>
  </si>
  <si>
    <t>2021-03-17 12:54PM EDT</t>
  </si>
  <si>
    <t>GME211015C00010000</t>
  </si>
  <si>
    <t>2021-03-24 10:14AM EDT</t>
  </si>
  <si>
    <t>GME211015C00012500</t>
  </si>
  <si>
    <t>GME211015C00015000</t>
  </si>
  <si>
    <t>2021-03-25 12:53PM EDT</t>
  </si>
  <si>
    <t>GME211015C00017500</t>
  </si>
  <si>
    <t>2021-02-23 10:48AM EDT</t>
  </si>
  <si>
    <t>GME211015C00020000</t>
  </si>
  <si>
    <t>2021-03-24 3:05PM EDT</t>
  </si>
  <si>
    <t>GME211015C00022500</t>
  </si>
  <si>
    <t>2021-03-26 10:00AM EDT</t>
  </si>
  <si>
    <t>GME211015C00025000</t>
  </si>
  <si>
    <t>2021-03-30 1:09PM EDT</t>
  </si>
  <si>
    <t>GME211015C00030000</t>
  </si>
  <si>
    <t>GME211015C00035000</t>
  </si>
  <si>
    <t>2021-03-29 2:47PM EDT</t>
  </si>
  <si>
    <t>GME211015C00040000</t>
  </si>
  <si>
    <t>2021-03-25 1:55PM EDT</t>
  </si>
  <si>
    <t>GME211015C00044000</t>
  </si>
  <si>
    <t>2021-03-17 9:45AM EDT</t>
  </si>
  <si>
    <t>GME211015C00045000</t>
  </si>
  <si>
    <t>2021-03-08 12:50PM EDT</t>
  </si>
  <si>
    <t>GME211015C00046000</t>
  </si>
  <si>
    <t>2021-02-25 12:43PM EDT</t>
  </si>
  <si>
    <t>GME211015C00047000</t>
  </si>
  <si>
    <t>2021-03-04 3:33PM EDT</t>
  </si>
  <si>
    <t>GME211015C00048000</t>
  </si>
  <si>
    <t>2021-03-01 12:55PM EDT</t>
  </si>
  <si>
    <t>GME211015C00049000</t>
  </si>
  <si>
    <t>2021-02-25 4:46PM EDT</t>
  </si>
  <si>
    <t>GME211015C00050000</t>
  </si>
  <si>
    <t>2021-03-26 1:23PM EDT</t>
  </si>
  <si>
    <t>GME211015C00055000</t>
  </si>
  <si>
    <t>2021-03-26 1:10PM EDT</t>
  </si>
  <si>
    <t>GME211015C00060000</t>
  </si>
  <si>
    <t>2021-03-25 10:14AM EDT</t>
  </si>
  <si>
    <t>GME211015C00065000</t>
  </si>
  <si>
    <t>2021-03-24 9:50AM EDT</t>
  </si>
  <si>
    <t>GME211015C00070000</t>
  </si>
  <si>
    <t>2021-03-26 9:31AM EDT</t>
  </si>
  <si>
    <t>GME211015C00075000</t>
  </si>
  <si>
    <t>2021-03-25 12:20PM EDT</t>
  </si>
  <si>
    <t>GME211015C00080000</t>
  </si>
  <si>
    <t>2021-03-16 10:17AM EDT</t>
  </si>
  <si>
    <t>GME211015C00085000</t>
  </si>
  <si>
    <t>2021-03-25 10:18AM EDT</t>
  </si>
  <si>
    <t>GME211015C00090000</t>
  </si>
  <si>
    <t>2021-03-30 3:10PM EDT</t>
  </si>
  <si>
    <t>GME211015C00095000</t>
  </si>
  <si>
    <t>GME211015C00100000</t>
  </si>
  <si>
    <t>2021-03-30 11:49AM EDT</t>
  </si>
  <si>
    <t>GME211015C00105000</t>
  </si>
  <si>
    <t>2021-03-05 4:05PM EDT</t>
  </si>
  <si>
    <t>GME211015C00110000</t>
  </si>
  <si>
    <t>2021-03-26 11:07AM EDT</t>
  </si>
  <si>
    <t>GME211015C00115000</t>
  </si>
  <si>
    <t>2021-03-26 2:24PM EDT</t>
  </si>
  <si>
    <t>GME211015C00120000</t>
  </si>
  <si>
    <t>2021-03-25 2:58PM EDT</t>
  </si>
  <si>
    <t>GME211015C00125000</t>
  </si>
  <si>
    <t>2021-03-29 1:56PM EDT</t>
  </si>
  <si>
    <t>GME211015C00130000</t>
  </si>
  <si>
    <t>2021-03-29 3:43PM EDT</t>
  </si>
  <si>
    <t>GME211015C00135000</t>
  </si>
  <si>
    <t>2021-03-26 9:44AM EDT</t>
  </si>
  <si>
    <t>GME211015C00140000</t>
  </si>
  <si>
    <t>2021-03-26 3:58PM EDT</t>
  </si>
  <si>
    <t>GME211015C00145000</t>
  </si>
  <si>
    <t>2021-03-10 12:59PM EDT</t>
  </si>
  <si>
    <t>GME211015C00150000</t>
  </si>
  <si>
    <t>2021-03-30 2:50PM EDT</t>
  </si>
  <si>
    <t>GME211015C00155000</t>
  </si>
  <si>
    <t>2021-03-26 2:06PM EDT</t>
  </si>
  <si>
    <t>GME211015C00160000</t>
  </si>
  <si>
    <t>2021-03-25 3:31PM EDT</t>
  </si>
  <si>
    <t>GME211015C00165000</t>
  </si>
  <si>
    <t>2021-03-26 9:56AM EDT</t>
  </si>
  <si>
    <t>GME211015C00170000</t>
  </si>
  <si>
    <t>2021-03-25 11:53AM EDT</t>
  </si>
  <si>
    <t>GME211015C00175000</t>
  </si>
  <si>
    <t>2021-03-26 1:44PM EDT</t>
  </si>
  <si>
    <t>GME211015C00180000</t>
  </si>
  <si>
    <t>2021-03-30 3:18PM EDT</t>
  </si>
  <si>
    <t>GME211015C00185000</t>
  </si>
  <si>
    <t>2021-03-26 12:59PM EDT</t>
  </si>
  <si>
    <t>GME211015C00190000</t>
  </si>
  <si>
    <t>2021-03-29 10:18AM EDT</t>
  </si>
  <si>
    <t>GME211015C00195000</t>
  </si>
  <si>
    <t>2021-03-26 12:06PM EDT</t>
  </si>
  <si>
    <t>GME211015C00200000</t>
  </si>
  <si>
    <t>2021-03-26 12:45PM EDT</t>
  </si>
  <si>
    <t>GME211015C00210000</t>
  </si>
  <si>
    <t>2021-03-26 10:27AM EDT</t>
  </si>
  <si>
    <t>GME211015C00220000</t>
  </si>
  <si>
    <t>2021-03-26 1:48PM EDT</t>
  </si>
  <si>
    <t>GME211015C00230000</t>
  </si>
  <si>
    <t>2021-03-26 9:46AM EDT</t>
  </si>
  <si>
    <t>GME211015C00240000</t>
  </si>
  <si>
    <t>2021-03-26 9:35AM EDT</t>
  </si>
  <si>
    <t>GME211015C00250000</t>
  </si>
  <si>
    <t>2021-03-30 12:15PM EDT</t>
  </si>
  <si>
    <t>GME211015C00260000</t>
  </si>
  <si>
    <t>2021-03-26 9:54AM EDT</t>
  </si>
  <si>
    <t>GME211015C00270000</t>
  </si>
  <si>
    <t>2021-03-16 11:12AM EDT</t>
  </si>
  <si>
    <t>GME211015C00280000</t>
  </si>
  <si>
    <t>2021-03-26 11:51AM EDT</t>
  </si>
  <si>
    <t>GME211015C00290000</t>
  </si>
  <si>
    <t>2021-03-24 3:51PM EDT</t>
  </si>
  <si>
    <t>GME211015C00300000</t>
  </si>
  <si>
    <t>2021-03-30 3:58PM EDT</t>
  </si>
  <si>
    <t>GME211015C00310000</t>
  </si>
  <si>
    <t>2021-03-17 2:11PM EDT</t>
  </si>
  <si>
    <t>GME211015C00320000</t>
  </si>
  <si>
    <t>2021-03-25 10:06AM EDT</t>
  </si>
  <si>
    <t>GME211015C00330000</t>
  </si>
  <si>
    <t>2021-03-22 1:20PM EDT</t>
  </si>
  <si>
    <t>GME211015C00340000</t>
  </si>
  <si>
    <t>2021-03-26 1:47PM EDT</t>
  </si>
  <si>
    <t>GME211015C00350000</t>
  </si>
  <si>
    <t>2021-03-30 9:30AM EDT</t>
  </si>
  <si>
    <t>GME211015C00360000</t>
  </si>
  <si>
    <t>2021-03-25 11:26AM EDT</t>
  </si>
  <si>
    <t>GME211015C00370000</t>
  </si>
  <si>
    <t>GME211015C00380000</t>
  </si>
  <si>
    <t>2021-03-25 9:54AM EDT</t>
  </si>
  <si>
    <t>GME211015C00390000</t>
  </si>
  <si>
    <t>2021-03-25 11:19AM EDT</t>
  </si>
  <si>
    <t>GME211015C00400000</t>
  </si>
  <si>
    <t>2021-03-30 2:47PM EDT</t>
  </si>
  <si>
    <t>GME211015C00410000</t>
  </si>
  <si>
    <t>2021-03-25 11:44AM EDT</t>
  </si>
  <si>
    <t>GME211015C00420000</t>
  </si>
  <si>
    <t>2021-03-30 11:33AM EDT</t>
  </si>
  <si>
    <t>GME211015C00440000</t>
  </si>
  <si>
    <t>2021-03-29 9:59AM EDT</t>
  </si>
  <si>
    <t>GME211015C00450000</t>
  </si>
  <si>
    <t>2021-03-30 12:22PM EDT</t>
  </si>
  <si>
    <t>GME211015C00460000</t>
  </si>
  <si>
    <t>2021-03-15 11:41AM EDT</t>
  </si>
  <si>
    <t>GME211015C00470000</t>
  </si>
  <si>
    <t>2021-03-26 10:12AM EDT</t>
  </si>
  <si>
    <t>GME211015C00480000</t>
  </si>
  <si>
    <t>2021-03-30 11:16AM EDT</t>
  </si>
  <si>
    <t>GME211015C00490000</t>
  </si>
  <si>
    <t>2021-03-24 10:29AM EDT</t>
  </si>
  <si>
    <t>GME211015C00500000</t>
  </si>
  <si>
    <t>2021-03-30 11:56AM EDT</t>
  </si>
  <si>
    <t>GME211015C00510000</t>
  </si>
  <si>
    <t>2021-03-29 9:38AM EDT</t>
  </si>
  <si>
    <t>GME211015C00520000</t>
  </si>
  <si>
    <t>GME211015C00530000</t>
  </si>
  <si>
    <t>2021-03-15 3:21PM EDT</t>
  </si>
  <si>
    <t>GME211015C00550000</t>
  </si>
  <si>
    <t>2021-03-25 11:39AM EDT</t>
  </si>
  <si>
    <t>GME211015C00560000</t>
  </si>
  <si>
    <t>2021-03-23 10:16AM EDT</t>
  </si>
  <si>
    <t>GME211015C00570000</t>
  </si>
  <si>
    <t>GME211015C00590000</t>
  </si>
  <si>
    <t>2021-03-22 12:34PM EDT</t>
  </si>
  <si>
    <t>GME211015C00600000</t>
  </si>
  <si>
    <t>2021-03-30 2:48PM EDT</t>
  </si>
  <si>
    <t>GME211015C00650000</t>
  </si>
  <si>
    <t>2021-03-30 1:41PM EDT</t>
  </si>
  <si>
    <t>GME211015C00660000</t>
  </si>
  <si>
    <t>2021-03-26 3:27PM EDT</t>
  </si>
  <si>
    <t>GME211015C00680000</t>
  </si>
  <si>
    <t>2021-03-19 12:04PM EDT</t>
  </si>
  <si>
    <t>GME211015C00690000</t>
  </si>
  <si>
    <t>2021-03-29 12:25PM EDT</t>
  </si>
  <si>
    <r>
      <t>Puts</t>
    </r>
    <r>
      <rPr>
        <sz val="14"/>
        <color theme="1"/>
        <rFont val="Calibri"/>
        <family val="2"/>
        <scheme val="minor"/>
      </rPr>
      <t>forOctober 15, 2021</t>
    </r>
  </si>
  <si>
    <t>GME211015P00001000</t>
  </si>
  <si>
    <t>2021-03-30 12:51PM EDT</t>
  </si>
  <si>
    <t>GME211015P00002000</t>
  </si>
  <si>
    <t>2021-03-25 3:14PM EDT</t>
  </si>
  <si>
    <t>GME211015P00003000</t>
  </si>
  <si>
    <t>2021-03-30 3:57PM EDT</t>
  </si>
  <si>
    <t>GME211015P00004000</t>
  </si>
  <si>
    <t>2021-03-25 11:43AM EDT</t>
  </si>
  <si>
    <t>GME211015P00005000</t>
  </si>
  <si>
    <t>2021-03-29 2:43PM EDT</t>
  </si>
  <si>
    <t>GME211015P00006000</t>
  </si>
  <si>
    <t>2021-03-30 1:17PM EDT</t>
  </si>
  <si>
    <t>GME211015P00010000</t>
  </si>
  <si>
    <t>2021-03-26 11:45AM EDT</t>
  </si>
  <si>
    <t>GME211015P00012500</t>
  </si>
  <si>
    <t>2021-03-29 10:34AM EDT</t>
  </si>
  <si>
    <t>GME211015P00015000</t>
  </si>
  <si>
    <t>2021-03-30 11:22AM EDT</t>
  </si>
  <si>
    <t>GME211015P00017500</t>
  </si>
  <si>
    <t>2021-03-26 1:36PM EDT</t>
  </si>
  <si>
    <t>GME211015P00020000</t>
  </si>
  <si>
    <t>2021-03-30 1:36PM EDT</t>
  </si>
  <si>
    <t>GME211015P00022500</t>
  </si>
  <si>
    <t>2021-03-26 1:27PM EDT</t>
  </si>
  <si>
    <t>GME211015P00025000</t>
  </si>
  <si>
    <t>GME211015P00030000</t>
  </si>
  <si>
    <t>2021-03-30 3:48PM EDT</t>
  </si>
  <si>
    <t>GME211015P00035000</t>
  </si>
  <si>
    <t>2021-03-30 11:37AM EDT</t>
  </si>
  <si>
    <t>GME211015P00040000</t>
  </si>
  <si>
    <t>2021-03-26 3:24PM EDT</t>
  </si>
  <si>
    <t>GME211015P00044000</t>
  </si>
  <si>
    <t>2021-02-25 1:46PM EDT</t>
  </si>
  <si>
    <t>GME211015P00045000</t>
  </si>
  <si>
    <t>2021-03-29 2:54PM EDT</t>
  </si>
  <si>
    <t>GME211015P00046000</t>
  </si>
  <si>
    <t>GME211015P00047000</t>
  </si>
  <si>
    <t>GME211015P00048000</t>
  </si>
  <si>
    <t>2021-03-23 9:37AM EDT</t>
  </si>
  <si>
    <t>GME211015P00049000</t>
  </si>
  <si>
    <t>2021-03-26 9:40AM EDT</t>
  </si>
  <si>
    <t>GME211015P00050000</t>
  </si>
  <si>
    <t>2021-03-30 3:41PM EDT</t>
  </si>
  <si>
    <t>GME211015P00055000</t>
  </si>
  <si>
    <t>2021-03-26 1:50PM EDT</t>
  </si>
  <si>
    <t>GME211015P00060000</t>
  </si>
  <si>
    <t>2021-03-30 3:33PM EDT</t>
  </si>
  <si>
    <t>GME211015P00065000</t>
  </si>
  <si>
    <t>2021-03-30 2:36PM EDT</t>
  </si>
  <si>
    <t>GME211015P00070000</t>
  </si>
  <si>
    <t>2021-03-26 10:51AM EDT</t>
  </si>
  <si>
    <t>GME211015P00075000</t>
  </si>
  <si>
    <t>2021-03-26 9:33AM EDT</t>
  </si>
  <si>
    <t>GME211015P00080000</t>
  </si>
  <si>
    <t>2021-03-30 12:46PM EDT</t>
  </si>
  <si>
    <t>GME211015P00085000</t>
  </si>
  <si>
    <t>GME211015P00090000</t>
  </si>
  <si>
    <t>2021-03-30 2:46PM EDT</t>
  </si>
  <si>
    <t>GME211015P00095000</t>
  </si>
  <si>
    <t>2021-03-29 3:56PM EDT</t>
  </si>
  <si>
    <t>GME211015P00100000</t>
  </si>
  <si>
    <t>2021-03-30 3:47PM EDT</t>
  </si>
  <si>
    <t>GME211015P00105000</t>
  </si>
  <si>
    <t>2021-03-05 10:31AM EDT</t>
  </si>
  <si>
    <t>GME211015P00110000</t>
  </si>
  <si>
    <t>2021-03-30 11:34AM EDT</t>
  </si>
  <si>
    <t>GME211015P00115000</t>
  </si>
  <si>
    <t>2021-03-26 10:05AM EDT</t>
  </si>
  <si>
    <t>GME211015P00120000</t>
  </si>
  <si>
    <t>2021-03-29 12:16PM EDT</t>
  </si>
  <si>
    <t>GME211015P00125000</t>
  </si>
  <si>
    <t>2021-03-26 11:24AM EDT</t>
  </si>
  <si>
    <t>GME211015P00130000</t>
  </si>
  <si>
    <t>2021-03-30 12:45PM EDT</t>
  </si>
  <si>
    <t>GME211015P00135000</t>
  </si>
  <si>
    <t>GME211015P00140000</t>
  </si>
  <si>
    <t>2021-03-26 2:12PM EDT</t>
  </si>
  <si>
    <t>GME211015P00145000</t>
  </si>
  <si>
    <t>2021-03-24 11:28AM EDT</t>
  </si>
  <si>
    <t>GME211015P00150000</t>
  </si>
  <si>
    <t>2021-03-30 2:27PM EDT</t>
  </si>
  <si>
    <t>GME211015P00155000</t>
  </si>
  <si>
    <t>2021-03-26 10:08AM EDT</t>
  </si>
  <si>
    <t>GME211015P00160000</t>
  </si>
  <si>
    <t>GME211015P00165000</t>
  </si>
  <si>
    <t>2021-03-26 9:53AM EDT</t>
  </si>
  <si>
    <t>GME211015P00170000</t>
  </si>
  <si>
    <t>2021-03-26 3:25PM EDT</t>
  </si>
  <si>
    <t>GME211015P00175000</t>
  </si>
  <si>
    <t>2021-03-26 10:06AM EDT</t>
  </si>
  <si>
    <t>GME211015P00180000</t>
  </si>
  <si>
    <t>2021-03-29 11:46AM EDT</t>
  </si>
  <si>
    <t>GME211015P00185000</t>
  </si>
  <si>
    <t>2021-03-26 1:06PM EDT</t>
  </si>
  <si>
    <t>GME211015P00190000</t>
  </si>
  <si>
    <t>2021-03-26 9:51AM EDT</t>
  </si>
  <si>
    <t>GME211015P00195000</t>
  </si>
  <si>
    <t>2021-03-24 12:10PM EDT</t>
  </si>
  <si>
    <t>GME211015P00200000</t>
  </si>
  <si>
    <t>2021-03-30 2:21PM EDT</t>
  </si>
  <si>
    <t>GME211015P00210000</t>
  </si>
  <si>
    <t>2021-03-24 10:23AM EDT</t>
  </si>
  <si>
    <t>GME211015P00220000</t>
  </si>
  <si>
    <t>2021-03-15 12:04AM EDT</t>
  </si>
  <si>
    <t>GME211015P00230000</t>
  </si>
  <si>
    <t>2021-03-30 1:20PM EDT</t>
  </si>
  <si>
    <t>GME211015P00240000</t>
  </si>
  <si>
    <t>2021-03-19 3:32PM EDT</t>
  </si>
  <si>
    <t>GME211015P00250000</t>
  </si>
  <si>
    <t>2021-03-26 11:44AM EDT</t>
  </si>
  <si>
    <t>GME211015P00260000</t>
  </si>
  <si>
    <t>2021-03-26 10:07AM EDT</t>
  </si>
  <si>
    <t>GME211015P00270000</t>
  </si>
  <si>
    <t>2021-03-24 3:37PM EDT</t>
  </si>
  <si>
    <t>GME211015P00280000</t>
  </si>
  <si>
    <t>2021-03-16 9:31AM EDT</t>
  </si>
  <si>
    <t>GME211015P00290000</t>
  </si>
  <si>
    <t>GME211015P00300000</t>
  </si>
  <si>
    <t>2021-03-26 2:29PM EDT</t>
  </si>
  <si>
    <t>GME211015P00310000</t>
  </si>
  <si>
    <t>2021-03-22 11:11AM EDT</t>
  </si>
  <si>
    <t>GME211015P00320000</t>
  </si>
  <si>
    <t>2021-03-16 12:05PM EDT</t>
  </si>
  <si>
    <t>GME211015P00330000</t>
  </si>
  <si>
    <t>2021-03-15 3:38PM EDT</t>
  </si>
  <si>
    <t>GME211015P00340000</t>
  </si>
  <si>
    <t>2021-03-10 1:08PM EDT</t>
  </si>
  <si>
    <t>GME211015P00360000</t>
  </si>
  <si>
    <t>2021-03-02 10:30AM EDT</t>
  </si>
  <si>
    <t>GME211015P00400000</t>
  </si>
  <si>
    <t>2021-03-26 12:10PM EDT</t>
  </si>
  <si>
    <t>GME211015P00420000</t>
  </si>
  <si>
    <t>2021-03-18 1:09PM EDT</t>
  </si>
  <si>
    <t>GME211015P00490000</t>
  </si>
  <si>
    <t>2021-03-15 12:05PM EDT</t>
  </si>
  <si>
    <t>GME211015P00540000</t>
  </si>
  <si>
    <t>GME211015P00680000</t>
  </si>
  <si>
    <r>
      <t>Calls</t>
    </r>
    <r>
      <rPr>
        <sz val="16"/>
        <color theme="1"/>
        <rFont val="Calibri"/>
        <family val="2"/>
        <scheme val="minor"/>
      </rPr>
      <t>forDecember 17, 2021</t>
    </r>
  </si>
  <si>
    <t>ZNGA211217C00003000</t>
  </si>
  <si>
    <t>2021-03-15 1:10PM EDT</t>
  </si>
  <si>
    <t>ZNGA211217C00005000</t>
  </si>
  <si>
    <t>2021-03-25 9:45AM EDT</t>
  </si>
  <si>
    <t>ZNGA211217C00006000</t>
  </si>
  <si>
    <t>ZNGA211217C00007000</t>
  </si>
  <si>
    <t>2021-03-24 11:15AM EDT</t>
  </si>
  <si>
    <t>ZNGA211217C00008000</t>
  </si>
  <si>
    <t>ZNGA211217C00009000</t>
  </si>
  <si>
    <t>ZNGA211217C00010000</t>
  </si>
  <si>
    <t>2021-03-30 3:46PM EDT</t>
  </si>
  <si>
    <t>ZNGA211217C00011000</t>
  </si>
  <si>
    <t>2021-03-30 3:14PM EDT</t>
  </si>
  <si>
    <t>ZNGA211217C00012000</t>
  </si>
  <si>
    <t>2021-03-30 2:44PM EDT</t>
  </si>
  <si>
    <t>ZNGA211217C00013000</t>
  </si>
  <si>
    <t>ZNGA211217C00014000</t>
  </si>
  <si>
    <t>2021-03-26 2:11PM EDT</t>
  </si>
  <si>
    <t>ZNGA211217C00015000</t>
  </si>
  <si>
    <t>ZNGA211217C00016000</t>
  </si>
  <si>
    <t>2021-03-30 10:56AM EDT</t>
  </si>
  <si>
    <t>ZNGA211217C00017000</t>
  </si>
  <si>
    <t>2021-03-25 1:43PM EDT</t>
  </si>
  <si>
    <t>ZNGA211217C00020000</t>
  </si>
  <si>
    <r>
      <t>Puts</t>
    </r>
    <r>
      <rPr>
        <sz val="12"/>
        <color theme="1"/>
        <rFont val="Calibri"/>
        <family val="2"/>
        <scheme val="minor"/>
      </rPr>
      <t>forDecember 17, 2021</t>
    </r>
  </si>
  <si>
    <t>ZNGA211217P00006000</t>
  </si>
  <si>
    <t>2021-03-26 2:18PM EDT</t>
  </si>
  <si>
    <t>ZNGA211217P00007000</t>
  </si>
  <si>
    <t>2021-03-15 3:41PM EDT</t>
  </si>
  <si>
    <t>ZNGA211217P00009000</t>
  </si>
  <si>
    <t>2021-03-18 2:20PM EDT</t>
  </si>
  <si>
    <t>ZNGA211217P00010000</t>
  </si>
  <si>
    <t>2021-03-19 3:56PM EDT</t>
  </si>
  <si>
    <t>ZNGA211217P00012000</t>
  </si>
  <si>
    <t>2021-03-23 10:27AM EDT</t>
  </si>
  <si>
    <t>ZNGA211217P00013000</t>
  </si>
  <si>
    <t>2021-03-26 12:43PM EDT</t>
  </si>
  <si>
    <t>ZNGA211217P00014000</t>
  </si>
  <si>
    <t>2021-03-22 11:59AM EDT</t>
  </si>
  <si>
    <t>ZNGA211217P00015000</t>
  </si>
  <si>
    <t>2021-03-08 11:24AM EDT</t>
  </si>
  <si>
    <t>ZNGA211217P00017000</t>
  </si>
  <si>
    <t>2021-02-22 11:53AM EDT</t>
  </si>
  <si>
    <t>ZNGA211217P00020000</t>
  </si>
  <si>
    <t>2021-01-25 11:01AM EDT</t>
  </si>
  <si>
    <t>Weights</t>
  </si>
  <si>
    <t>Portfolio Standard Deviation</t>
  </si>
  <si>
    <t>Sum weights</t>
  </si>
  <si>
    <t>Portfolio variance rooted, dollar figure</t>
  </si>
  <si>
    <t>Number of options</t>
  </si>
  <si>
    <t>Without Options</t>
  </si>
  <si>
    <t>Number and Price</t>
  </si>
  <si>
    <t>Prices</t>
  </si>
  <si>
    <t>Returns</t>
  </si>
  <si>
    <t>3 Years</t>
  </si>
  <si>
    <t>Covariance Matrix</t>
  </si>
  <si>
    <t>Portfolio Expected Annual Return</t>
  </si>
  <si>
    <t>Portfolio Expected Daily Return</t>
  </si>
  <si>
    <t>Porftolio Variance and Standard Deviation</t>
  </si>
  <si>
    <t>weight vector</t>
  </si>
  <si>
    <t>Sensitivities</t>
  </si>
  <si>
    <t>Portfolio Loss</t>
  </si>
  <si>
    <t>Shock coefficient (Stock Price)</t>
  </si>
  <si>
    <t>Shock coefficient (Volatility)</t>
  </si>
  <si>
    <t>Part 3.1</t>
  </si>
  <si>
    <t>Shock response - Scenario Analysis</t>
  </si>
  <si>
    <t>Max weighted L</t>
  </si>
  <si>
    <t>Put Strike</t>
  </si>
  <si>
    <t>Call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</si>
</sst>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(* #,##0.00_);_(* \(#,##0.00\);_(* &quot;-&quot;??_);_(@_)"/>
    <numFmt numFmtId="165" formatCode="0.00000"/>
    <numFmt numFmtId="166" formatCode="0.000%"/>
    <numFmt numFmtId="167" formatCode="_(* #,##0.00000_);_(* \(#,##0.00000\);_(* &quot;-&quot;??_);_(@_)"/>
    <numFmt numFmtId="168" formatCode="0.0000%"/>
    <numFmt numFmtId="169" formatCode="0.0000000"/>
    <numFmt numFmtId="170" formatCode="0.0000"/>
    <numFmt numFmtId="171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rgb="FFEB0F29"/>
      <name val="Calibri"/>
      <family val="2"/>
      <scheme val="minor"/>
    </font>
    <font>
      <sz val="11"/>
      <color rgb="FF00873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5B636A"/>
      <name val="Calibri"/>
      <family val="2"/>
      <scheme val="minor"/>
    </font>
    <font>
      <sz val="12"/>
      <color rgb="FF5B636A"/>
      <name val="Calibri"/>
      <family val="2"/>
      <scheme val="minor"/>
    </font>
    <font>
      <sz val="14"/>
      <color rgb="FF5B636A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F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6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108">
    <xf numFmtId="0" fontId="0" fillId="0" borderId="0" xfId="0"/>
    <xf numFmtId="14" fontId="0" fillId="0" borderId="0" xfId="0" applyNumberFormat="1"/>
    <xf numFmtId="0" fontId="3" fillId="2" borderId="0" xfId="1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3" fillId="2" borderId="0" xfId="1" applyFill="1" applyAlignment="1">
      <alignment horizontal="right" vertical="center" wrapText="1"/>
    </xf>
    <xf numFmtId="10" fontId="0" fillId="2" borderId="0" xfId="0" applyNumberForma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0" fontId="3" fillId="0" borderId="0" xfId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3" fillId="0" borderId="0" xfId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right" wrapText="1"/>
    </xf>
    <xf numFmtId="0" fontId="10" fillId="0" borderId="0" xfId="0" applyFont="1" applyAlignment="1">
      <alignment horizontal="center" wrapText="1"/>
    </xf>
    <xf numFmtId="0" fontId="4" fillId="0" borderId="0" xfId="0" applyFont="1"/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right" wrapText="1"/>
    </xf>
    <xf numFmtId="0" fontId="11" fillId="0" borderId="0" xfId="0" applyFont="1" applyAlignment="1">
      <alignment horizontal="center" wrapText="1"/>
    </xf>
    <xf numFmtId="0" fontId="2" fillId="2" borderId="0" xfId="0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0" fontId="7" fillId="0" borderId="0" xfId="0" applyFont="1"/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right" wrapText="1"/>
    </xf>
    <xf numFmtId="0" fontId="12" fillId="0" borderId="0" xfId="0" applyFont="1" applyAlignment="1">
      <alignment horizontal="center" wrapText="1"/>
    </xf>
    <xf numFmtId="3" fontId="0" fillId="2" borderId="0" xfId="0" applyNumberFormat="1" applyFill="1" applyAlignment="1">
      <alignment horizontal="right" vertical="center" wrapText="1"/>
    </xf>
    <xf numFmtId="0" fontId="3" fillId="3" borderId="0" xfId="1" applyFill="1" applyAlignment="1">
      <alignment horizontal="left" vertical="center" wrapText="1"/>
    </xf>
    <xf numFmtId="0" fontId="0" fillId="3" borderId="0" xfId="0" applyFill="1" applyAlignment="1">
      <alignment horizontal="right" vertical="center" wrapText="1"/>
    </xf>
    <xf numFmtId="0" fontId="3" fillId="3" borderId="0" xfId="1" applyFill="1" applyAlignment="1">
      <alignment horizontal="right" vertical="center" wrapText="1"/>
    </xf>
    <xf numFmtId="10" fontId="0" fillId="3" borderId="0" xfId="0" applyNumberFormat="1" applyFill="1" applyAlignment="1">
      <alignment horizontal="right" vertical="center" wrapText="1"/>
    </xf>
    <xf numFmtId="0" fontId="0" fillId="3" borderId="0" xfId="0" applyFill="1"/>
    <xf numFmtId="0" fontId="1" fillId="3" borderId="0" xfId="0" applyFont="1" applyFill="1" applyAlignment="1">
      <alignment horizontal="right" vertical="center" wrapText="1"/>
    </xf>
    <xf numFmtId="10" fontId="1" fillId="3" borderId="0" xfId="0" applyNumberFormat="1" applyFont="1" applyFill="1" applyAlignment="1">
      <alignment horizontal="right" vertical="center" wrapText="1"/>
    </xf>
    <xf numFmtId="10" fontId="0" fillId="0" borderId="0" xfId="0" applyNumberFormat="1" applyFill="1" applyAlignment="1">
      <alignment horizontal="right" vertical="center" wrapText="1"/>
    </xf>
    <xf numFmtId="0" fontId="14" fillId="0" borderId="0" xfId="0" applyFont="1"/>
    <xf numFmtId="165" fontId="14" fillId="0" borderId="0" xfId="0" applyNumberFormat="1" applyFont="1"/>
    <xf numFmtId="165" fontId="15" fillId="0" borderId="0" xfId="0" applyNumberFormat="1" applyFont="1"/>
    <xf numFmtId="0" fontId="16" fillId="0" borderId="0" xfId="2"/>
    <xf numFmtId="0" fontId="14" fillId="0" borderId="0" xfId="2" applyFont="1"/>
    <xf numFmtId="165" fontId="14" fillId="0" borderId="0" xfId="2" applyNumberFormat="1" applyFont="1"/>
    <xf numFmtId="165" fontId="15" fillId="0" borderId="0" xfId="2" applyNumberFormat="1" applyFont="1"/>
    <xf numFmtId="0" fontId="13" fillId="0" borderId="0" xfId="2" applyFont="1"/>
    <xf numFmtId="10" fontId="14" fillId="0" borderId="0" xfId="2" applyNumberFormat="1" applyFont="1"/>
    <xf numFmtId="0" fontId="14" fillId="0" borderId="0" xfId="2" applyNumberFormat="1" applyFont="1"/>
    <xf numFmtId="10" fontId="16" fillId="0" borderId="0" xfId="2" applyNumberFormat="1"/>
    <xf numFmtId="0" fontId="0" fillId="4" borderId="0" xfId="0" applyFill="1"/>
    <xf numFmtId="10" fontId="0" fillId="0" borderId="0" xfId="4" applyNumberFormat="1" applyFont="1"/>
    <xf numFmtId="166" fontId="0" fillId="0" borderId="0" xfId="4" applyNumberFormat="1" applyFont="1"/>
    <xf numFmtId="164" fontId="0" fillId="0" borderId="0" xfId="3" applyFont="1"/>
    <xf numFmtId="167" fontId="0" fillId="0" borderId="0" xfId="3" applyNumberFormat="1" applyFont="1"/>
    <xf numFmtId="168" fontId="0" fillId="0" borderId="0" xfId="4" applyNumberFormat="1" applyFont="1"/>
    <xf numFmtId="169" fontId="0" fillId="0" borderId="0" xfId="0" applyNumberFormat="1"/>
    <xf numFmtId="165" fontId="0" fillId="0" borderId="0" xfId="0" applyNumberFormat="1"/>
    <xf numFmtId="170" fontId="0" fillId="0" borderId="0" xfId="0" applyNumberFormat="1"/>
    <xf numFmtId="164" fontId="0" fillId="0" borderId="0" xfId="3" applyNumberFormat="1" applyFont="1"/>
    <xf numFmtId="2" fontId="0" fillId="0" borderId="0" xfId="0" applyNumberFormat="1"/>
    <xf numFmtId="171" fontId="0" fillId="0" borderId="0" xfId="3" applyNumberFormat="1" applyFont="1"/>
    <xf numFmtId="164" fontId="0" fillId="0" borderId="0" xfId="0" applyNumberFormat="1"/>
    <xf numFmtId="168" fontId="0" fillId="0" borderId="0" xfId="0" applyNumberFormat="1"/>
    <xf numFmtId="171" fontId="0" fillId="0" borderId="0" xfId="0" applyNumberFormat="1"/>
    <xf numFmtId="0" fontId="18" fillId="0" borderId="0" xfId="0" applyFont="1"/>
    <xf numFmtId="164" fontId="18" fillId="3" borderId="0" xfId="3" applyFont="1" applyFill="1"/>
    <xf numFmtId="168" fontId="18" fillId="0" borderId="0" xfId="4" applyNumberFormat="1" applyFont="1"/>
    <xf numFmtId="0" fontId="18" fillId="0" borderId="1" xfId="0" applyFont="1" applyBorder="1"/>
    <xf numFmtId="0" fontId="0" fillId="0" borderId="1" xfId="0" applyBorder="1"/>
    <xf numFmtId="10" fontId="0" fillId="0" borderId="1" xfId="0" applyNumberFormat="1" applyBorder="1"/>
    <xf numFmtId="14" fontId="0" fillId="0" borderId="1" xfId="0" applyNumberFormat="1" applyBorder="1"/>
    <xf numFmtId="0" fontId="18" fillId="0" borderId="2" xfId="0" applyFont="1" applyBorder="1"/>
    <xf numFmtId="0" fontId="0" fillId="0" borderId="3" xfId="0" applyBorder="1"/>
    <xf numFmtId="0" fontId="0" fillId="0" borderId="4" xfId="0" applyBorder="1"/>
    <xf numFmtId="0" fontId="18" fillId="0" borderId="5" xfId="0" applyFont="1" applyBorder="1"/>
    <xf numFmtId="0" fontId="0" fillId="0" borderId="6" xfId="0" applyBorder="1"/>
    <xf numFmtId="0" fontId="0" fillId="0" borderId="5" xfId="0" applyBorder="1"/>
    <xf numFmtId="10" fontId="0" fillId="0" borderId="6" xfId="0" applyNumberFormat="1" applyBorder="1"/>
    <xf numFmtId="14" fontId="0" fillId="0" borderId="6" xfId="0" applyNumberFormat="1" applyBorder="1"/>
    <xf numFmtId="10" fontId="0" fillId="0" borderId="6" xfId="0" applyNumberFormat="1" applyFill="1" applyBorder="1" applyAlignment="1">
      <alignment horizontal="right" vertical="center" wrapText="1"/>
    </xf>
    <xf numFmtId="0" fontId="0" fillId="0" borderId="8" xfId="0" applyBorder="1"/>
    <xf numFmtId="0" fontId="0" fillId="0" borderId="9" xfId="0" applyBorder="1"/>
    <xf numFmtId="0" fontId="18" fillId="0" borderId="7" xfId="0" applyFont="1" applyBorder="1"/>
    <xf numFmtId="0" fontId="18" fillId="0" borderId="8" xfId="0" applyFont="1" applyBorder="1"/>
    <xf numFmtId="0" fontId="18" fillId="0" borderId="2" xfId="0" applyFont="1" applyFill="1" applyBorder="1"/>
    <xf numFmtId="0" fontId="18" fillId="0" borderId="3" xfId="0" applyFont="1" applyBorder="1"/>
    <xf numFmtId="0" fontId="18" fillId="0" borderId="4" xfId="0" applyFont="1" applyBorder="1"/>
    <xf numFmtId="0" fontId="18" fillId="4" borderId="0" xfId="0" applyFont="1" applyFill="1"/>
    <xf numFmtId="164" fontId="0" fillId="0" borderId="1" xfId="3" applyFont="1" applyBorder="1"/>
    <xf numFmtId="164" fontId="0" fillId="0" borderId="2" xfId="0" applyNumberFormat="1" applyBorder="1"/>
    <xf numFmtId="164" fontId="0" fillId="0" borderId="6" xfId="3" applyFont="1" applyBorder="1"/>
    <xf numFmtId="164" fontId="0" fillId="0" borderId="8" xfId="3" applyFont="1" applyBorder="1"/>
    <xf numFmtId="164" fontId="0" fillId="0" borderId="9" xfId="3" applyFont="1" applyBorder="1"/>
    <xf numFmtId="10" fontId="18" fillId="0" borderId="3" xfId="4" applyNumberFormat="1" applyFont="1" applyBorder="1"/>
    <xf numFmtId="10" fontId="18" fillId="0" borderId="4" xfId="4" applyNumberFormat="1" applyFont="1" applyBorder="1"/>
    <xf numFmtId="10" fontId="18" fillId="0" borderId="5" xfId="4" applyNumberFormat="1" applyFont="1" applyBorder="1"/>
    <xf numFmtId="10" fontId="18" fillId="0" borderId="7" xfId="4" applyNumberFormat="1" applyFont="1" applyBorder="1"/>
    <xf numFmtId="0" fontId="0" fillId="3" borderId="10" xfId="0" applyFill="1" applyBorder="1"/>
    <xf numFmtId="164" fontId="18" fillId="3" borderId="11" xfId="3" applyFont="1" applyFill="1" applyBorder="1"/>
    <xf numFmtId="0" fontId="0" fillId="0" borderId="10" xfId="0" applyBorder="1"/>
    <xf numFmtId="164" fontId="0" fillId="0" borderId="11" xfId="3" applyFont="1" applyBorder="1"/>
    <xf numFmtId="164" fontId="0" fillId="4" borderId="12" xfId="0" applyNumberFormat="1" applyFill="1" applyBorder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Comma" xfId="3" builtinId="3"/>
    <cellStyle name="Hyperlink" xfId="1" builtinId="8"/>
    <cellStyle name="Normal" xfId="0" builtinId="0"/>
    <cellStyle name="Normal 2" xfId="2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 Strategy Payoff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'Zero Cost Collar Payoff'!$A$4:$A$64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</c:numCache>
            </c:numRef>
          </c:xVal>
          <c:yVal>
            <c:numRef>
              <c:f>'Zero Cost Collar Payoff'!$B$4:$B$64</c:f>
              <c:numCache>
                <c:formatCode>General</c:formatCode>
                <c:ptCount val="61"/>
                <c:pt idx="0">
                  <c:v>130</c:v>
                </c:pt>
                <c:pt idx="1">
                  <c:v>120</c:v>
                </c:pt>
                <c:pt idx="2">
                  <c:v>110</c:v>
                </c:pt>
                <c:pt idx="3">
                  <c:v>100</c:v>
                </c:pt>
                <c:pt idx="4">
                  <c:v>90</c:v>
                </c:pt>
                <c:pt idx="5">
                  <c:v>80</c:v>
                </c:pt>
                <c:pt idx="6">
                  <c:v>70</c:v>
                </c:pt>
                <c:pt idx="7">
                  <c:v>60</c:v>
                </c:pt>
                <c:pt idx="8">
                  <c:v>50</c:v>
                </c:pt>
                <c:pt idx="9">
                  <c:v>40</c:v>
                </c:pt>
                <c:pt idx="10">
                  <c:v>30</c:v>
                </c:pt>
                <c:pt idx="11">
                  <c:v>20</c:v>
                </c:pt>
                <c:pt idx="12">
                  <c:v>10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-10</c:v>
                </c:pt>
                <c:pt idx="42">
                  <c:v>-20</c:v>
                </c:pt>
                <c:pt idx="43">
                  <c:v>-30</c:v>
                </c:pt>
                <c:pt idx="44">
                  <c:v>-40</c:v>
                </c:pt>
                <c:pt idx="45">
                  <c:v>-50</c:v>
                </c:pt>
                <c:pt idx="46">
                  <c:v>-60</c:v>
                </c:pt>
                <c:pt idx="47">
                  <c:v>-70</c:v>
                </c:pt>
                <c:pt idx="48">
                  <c:v>-80</c:v>
                </c:pt>
                <c:pt idx="49">
                  <c:v>-90</c:v>
                </c:pt>
                <c:pt idx="50">
                  <c:v>-100</c:v>
                </c:pt>
                <c:pt idx="51">
                  <c:v>-110</c:v>
                </c:pt>
                <c:pt idx="52">
                  <c:v>-120</c:v>
                </c:pt>
                <c:pt idx="53">
                  <c:v>-130</c:v>
                </c:pt>
                <c:pt idx="54">
                  <c:v>-140</c:v>
                </c:pt>
                <c:pt idx="55">
                  <c:v>-150</c:v>
                </c:pt>
                <c:pt idx="56">
                  <c:v>-160</c:v>
                </c:pt>
                <c:pt idx="57">
                  <c:v>-170</c:v>
                </c:pt>
                <c:pt idx="58">
                  <c:v>-180</c:v>
                </c:pt>
                <c:pt idx="59">
                  <c:v>-190</c:v>
                </c:pt>
                <c:pt idx="60">
                  <c:v>-200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572-4621-AEAD-4169A2C20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86176"/>
        <c:axId val="159391616"/>
      </c:scatterChart>
      <c:valAx>
        <c:axId val="159386176"/>
        <c:scaling>
          <c:orientation val="minMax"/>
          <c:max val="650"/>
          <c:min val="0"/>
        </c:scaling>
        <c:delete val="0"/>
        <c:axPos val="b"/>
        <c:majorGridlines>
          <c:spPr>
            <a:ln w="9525" cap="flat" cmpd="sng" algn="ctr">
              <a:solidFill>
                <a:schemeClr val="accent1"/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91616"/>
        <c:crosses val="autoZero"/>
        <c:crossBetween val="midCat"/>
      </c:valAx>
      <c:valAx>
        <c:axId val="1593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B0F0"/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8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5</xdr:row>
      <xdr:rowOff>60325</xdr:rowOff>
    </xdr:from>
    <xdr:to>
      <xdr:col>13</xdr:col>
      <xdr:colOff>231775</xdr:colOff>
      <xdr:row>20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B202A6B-FC22-456E-810F-153C3E1B26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TWO220121P00140000?p=TTWO220121P00140000" TargetMode="External"/><Relationship Id="rId21" Type="http://schemas.openxmlformats.org/officeDocument/2006/relationships/hyperlink" Target="https://finance.yahoo.com/quote/TTWO220121C00105000?p=TTWO220121C00105000" TargetMode="External"/><Relationship Id="rId42" Type="http://schemas.openxmlformats.org/officeDocument/2006/relationships/hyperlink" Target="https://finance.yahoo.com/quote/TTWO/options?strike=155&amp;straddle=false" TargetMode="External"/><Relationship Id="rId63" Type="http://schemas.openxmlformats.org/officeDocument/2006/relationships/hyperlink" Target="https://finance.yahoo.com/quote/TTWO220121C00220000?p=TTWO220121C00220000" TargetMode="External"/><Relationship Id="rId84" Type="http://schemas.openxmlformats.org/officeDocument/2006/relationships/hyperlink" Target="https://finance.yahoo.com/quote/TTWO/options?strike=55&amp;straddle=false" TargetMode="External"/><Relationship Id="rId138" Type="http://schemas.openxmlformats.org/officeDocument/2006/relationships/hyperlink" Target="https://finance.yahoo.com/quote/TTWO/options?strike=190&amp;straddle=false" TargetMode="External"/><Relationship Id="rId159" Type="http://schemas.openxmlformats.org/officeDocument/2006/relationships/hyperlink" Target="https://finance.yahoo.com/quote/TTWO220121P00310000?p=TTWO220121P00310000" TargetMode="External"/><Relationship Id="rId107" Type="http://schemas.openxmlformats.org/officeDocument/2006/relationships/hyperlink" Target="https://finance.yahoo.com/quote/TTWO220121P00115000?p=TTWO220121P00115000" TargetMode="External"/><Relationship Id="rId11" Type="http://schemas.openxmlformats.org/officeDocument/2006/relationships/hyperlink" Target="https://finance.yahoo.com/quote/TTWO220121C00080000?p=TTWO220121C00080000" TargetMode="External"/><Relationship Id="rId32" Type="http://schemas.openxmlformats.org/officeDocument/2006/relationships/hyperlink" Target="https://finance.yahoo.com/quote/TTWO/options?strike=130&amp;straddle=false" TargetMode="External"/><Relationship Id="rId53" Type="http://schemas.openxmlformats.org/officeDocument/2006/relationships/hyperlink" Target="https://finance.yahoo.com/quote/TTWO220121C00185000?p=TTWO220121C00185000" TargetMode="External"/><Relationship Id="rId74" Type="http://schemas.openxmlformats.org/officeDocument/2006/relationships/hyperlink" Target="https://finance.yahoo.com/quote/TTWO/options?strike=270&amp;straddle=false" TargetMode="External"/><Relationship Id="rId128" Type="http://schemas.openxmlformats.org/officeDocument/2006/relationships/hyperlink" Target="https://finance.yahoo.com/quote/TTWO/options?strike=165&amp;straddle=false" TargetMode="External"/><Relationship Id="rId149" Type="http://schemas.openxmlformats.org/officeDocument/2006/relationships/hyperlink" Target="https://finance.yahoo.com/quote/TTWO220121P00240000?p=TTWO220121P00240000" TargetMode="External"/><Relationship Id="rId5" Type="http://schemas.openxmlformats.org/officeDocument/2006/relationships/hyperlink" Target="https://finance.yahoo.com/quote/TTWO220121C00065000?p=TTWO220121C00065000" TargetMode="External"/><Relationship Id="rId95" Type="http://schemas.openxmlformats.org/officeDocument/2006/relationships/hyperlink" Target="https://finance.yahoo.com/quote/TTWO220121P00085000?p=TTWO220121P00085000" TargetMode="External"/><Relationship Id="rId160" Type="http://schemas.openxmlformats.org/officeDocument/2006/relationships/hyperlink" Target="https://finance.yahoo.com/quote/TTWO/options?strike=310&amp;straddle=false" TargetMode="External"/><Relationship Id="rId22" Type="http://schemas.openxmlformats.org/officeDocument/2006/relationships/hyperlink" Target="https://finance.yahoo.com/quote/TTWO/options?strike=105&amp;straddle=false" TargetMode="External"/><Relationship Id="rId43" Type="http://schemas.openxmlformats.org/officeDocument/2006/relationships/hyperlink" Target="https://finance.yahoo.com/quote/TTWO220121C00160000?p=TTWO220121C00160000" TargetMode="External"/><Relationship Id="rId64" Type="http://schemas.openxmlformats.org/officeDocument/2006/relationships/hyperlink" Target="https://finance.yahoo.com/quote/TTWO/options?strike=220&amp;straddle=false" TargetMode="External"/><Relationship Id="rId118" Type="http://schemas.openxmlformats.org/officeDocument/2006/relationships/hyperlink" Target="https://finance.yahoo.com/quote/TTWO/options?strike=140&amp;straddle=false" TargetMode="External"/><Relationship Id="rId139" Type="http://schemas.openxmlformats.org/officeDocument/2006/relationships/hyperlink" Target="https://finance.yahoo.com/quote/TTWO220121P00195000?p=TTWO220121P00195000" TargetMode="External"/><Relationship Id="rId80" Type="http://schemas.openxmlformats.org/officeDocument/2006/relationships/hyperlink" Target="https://finance.yahoo.com/quote/TTWO/options?strike=300&amp;straddle=false" TargetMode="External"/><Relationship Id="rId85" Type="http://schemas.openxmlformats.org/officeDocument/2006/relationships/hyperlink" Target="https://finance.yahoo.com/quote/TTWO220121P00060000?p=TTWO220121P00060000" TargetMode="External"/><Relationship Id="rId150" Type="http://schemas.openxmlformats.org/officeDocument/2006/relationships/hyperlink" Target="https://finance.yahoo.com/quote/TTWO/options?strike=240&amp;straddle=false" TargetMode="External"/><Relationship Id="rId155" Type="http://schemas.openxmlformats.org/officeDocument/2006/relationships/hyperlink" Target="https://finance.yahoo.com/quote/TTWO220121P00290000?p=TTWO220121P00290000" TargetMode="External"/><Relationship Id="rId12" Type="http://schemas.openxmlformats.org/officeDocument/2006/relationships/hyperlink" Target="https://finance.yahoo.com/quote/TTWO/options?strike=80&amp;straddle=false" TargetMode="External"/><Relationship Id="rId17" Type="http://schemas.openxmlformats.org/officeDocument/2006/relationships/hyperlink" Target="https://finance.yahoo.com/quote/TTWO220121C00095000?p=TTWO220121C00095000" TargetMode="External"/><Relationship Id="rId33" Type="http://schemas.openxmlformats.org/officeDocument/2006/relationships/hyperlink" Target="https://finance.yahoo.com/quote/TTWO220121C00135000?p=TTWO220121C00135000" TargetMode="External"/><Relationship Id="rId38" Type="http://schemas.openxmlformats.org/officeDocument/2006/relationships/hyperlink" Target="https://finance.yahoo.com/quote/TTWO/options?strike=145&amp;straddle=false" TargetMode="External"/><Relationship Id="rId59" Type="http://schemas.openxmlformats.org/officeDocument/2006/relationships/hyperlink" Target="https://finance.yahoo.com/quote/TTWO220121C00200000?p=TTWO220121C00200000" TargetMode="External"/><Relationship Id="rId103" Type="http://schemas.openxmlformats.org/officeDocument/2006/relationships/hyperlink" Target="https://finance.yahoo.com/quote/TTWO220121P00105000?p=TTWO220121P00105000" TargetMode="External"/><Relationship Id="rId108" Type="http://schemas.openxmlformats.org/officeDocument/2006/relationships/hyperlink" Target="https://finance.yahoo.com/quote/TTWO/options?strike=115&amp;straddle=false" TargetMode="External"/><Relationship Id="rId124" Type="http://schemas.openxmlformats.org/officeDocument/2006/relationships/hyperlink" Target="https://finance.yahoo.com/quote/TTWO/options?strike=155&amp;straddle=false" TargetMode="External"/><Relationship Id="rId129" Type="http://schemas.openxmlformats.org/officeDocument/2006/relationships/hyperlink" Target="https://finance.yahoo.com/quote/TTWO220121P00170000?p=TTWO220121P00170000" TargetMode="External"/><Relationship Id="rId54" Type="http://schemas.openxmlformats.org/officeDocument/2006/relationships/hyperlink" Target="https://finance.yahoo.com/quote/TTWO/options?strike=185&amp;straddle=false" TargetMode="External"/><Relationship Id="rId70" Type="http://schemas.openxmlformats.org/officeDocument/2006/relationships/hyperlink" Target="https://finance.yahoo.com/quote/TTWO/options?strike=250&amp;straddle=false" TargetMode="External"/><Relationship Id="rId75" Type="http://schemas.openxmlformats.org/officeDocument/2006/relationships/hyperlink" Target="https://finance.yahoo.com/quote/TTWO220121C00280000?p=TTWO220121C00280000" TargetMode="External"/><Relationship Id="rId91" Type="http://schemas.openxmlformats.org/officeDocument/2006/relationships/hyperlink" Target="https://finance.yahoo.com/quote/TTWO220121P00075000?p=TTWO220121P00075000" TargetMode="External"/><Relationship Id="rId96" Type="http://schemas.openxmlformats.org/officeDocument/2006/relationships/hyperlink" Target="https://finance.yahoo.com/quote/TTWO/options?strike=85&amp;straddle=false" TargetMode="External"/><Relationship Id="rId140" Type="http://schemas.openxmlformats.org/officeDocument/2006/relationships/hyperlink" Target="https://finance.yahoo.com/quote/TTWO/options?strike=195&amp;straddle=false" TargetMode="External"/><Relationship Id="rId145" Type="http://schemas.openxmlformats.org/officeDocument/2006/relationships/hyperlink" Target="https://finance.yahoo.com/quote/TTWO220121P00220000?p=TTWO220121P00220000" TargetMode="External"/><Relationship Id="rId1" Type="http://schemas.openxmlformats.org/officeDocument/2006/relationships/hyperlink" Target="https://finance.yahoo.com/quote/TTWO220121C00055000?p=TTWO220121C00055000" TargetMode="External"/><Relationship Id="rId6" Type="http://schemas.openxmlformats.org/officeDocument/2006/relationships/hyperlink" Target="https://finance.yahoo.com/quote/TTWO/options?strike=65&amp;straddle=false" TargetMode="External"/><Relationship Id="rId23" Type="http://schemas.openxmlformats.org/officeDocument/2006/relationships/hyperlink" Target="https://finance.yahoo.com/quote/TTWO220121C00110000?p=TTWO220121C00110000" TargetMode="External"/><Relationship Id="rId28" Type="http://schemas.openxmlformats.org/officeDocument/2006/relationships/hyperlink" Target="https://finance.yahoo.com/quote/TTWO/options?strike=120&amp;straddle=false" TargetMode="External"/><Relationship Id="rId49" Type="http://schemas.openxmlformats.org/officeDocument/2006/relationships/hyperlink" Target="https://finance.yahoo.com/quote/TTWO220121C00175000?p=TTWO220121C00175000" TargetMode="External"/><Relationship Id="rId114" Type="http://schemas.openxmlformats.org/officeDocument/2006/relationships/hyperlink" Target="https://finance.yahoo.com/quote/TTWO/options?strike=130&amp;straddle=false" TargetMode="External"/><Relationship Id="rId119" Type="http://schemas.openxmlformats.org/officeDocument/2006/relationships/hyperlink" Target="https://finance.yahoo.com/quote/TTWO220121P00145000?p=TTWO220121P00145000" TargetMode="External"/><Relationship Id="rId44" Type="http://schemas.openxmlformats.org/officeDocument/2006/relationships/hyperlink" Target="https://finance.yahoo.com/quote/TTWO/options?strike=160&amp;straddle=false" TargetMode="External"/><Relationship Id="rId60" Type="http://schemas.openxmlformats.org/officeDocument/2006/relationships/hyperlink" Target="https://finance.yahoo.com/quote/TTWO/options?strike=200&amp;straddle=false" TargetMode="External"/><Relationship Id="rId65" Type="http://schemas.openxmlformats.org/officeDocument/2006/relationships/hyperlink" Target="https://finance.yahoo.com/quote/TTWO220121C00230000?p=TTWO220121C00230000" TargetMode="External"/><Relationship Id="rId81" Type="http://schemas.openxmlformats.org/officeDocument/2006/relationships/hyperlink" Target="https://finance.yahoo.com/quote/TTWO220121C00310000?p=TTWO220121C00310000" TargetMode="External"/><Relationship Id="rId86" Type="http://schemas.openxmlformats.org/officeDocument/2006/relationships/hyperlink" Target="https://finance.yahoo.com/quote/TTWO/options?strike=60&amp;straddle=false" TargetMode="External"/><Relationship Id="rId130" Type="http://schemas.openxmlformats.org/officeDocument/2006/relationships/hyperlink" Target="https://finance.yahoo.com/quote/TTWO/options?strike=170&amp;straddle=false" TargetMode="External"/><Relationship Id="rId135" Type="http://schemas.openxmlformats.org/officeDocument/2006/relationships/hyperlink" Target="https://finance.yahoo.com/quote/TTWO220121P00185000?p=TTWO220121P00185000" TargetMode="External"/><Relationship Id="rId151" Type="http://schemas.openxmlformats.org/officeDocument/2006/relationships/hyperlink" Target="https://finance.yahoo.com/quote/TTWO220121P00250000?p=TTWO220121P00250000" TargetMode="External"/><Relationship Id="rId156" Type="http://schemas.openxmlformats.org/officeDocument/2006/relationships/hyperlink" Target="https://finance.yahoo.com/quote/TTWO/options?strike=290&amp;straddle=false" TargetMode="External"/><Relationship Id="rId13" Type="http://schemas.openxmlformats.org/officeDocument/2006/relationships/hyperlink" Target="https://finance.yahoo.com/quote/TTWO220121C00085000?p=TTWO220121C00085000" TargetMode="External"/><Relationship Id="rId18" Type="http://schemas.openxmlformats.org/officeDocument/2006/relationships/hyperlink" Target="https://finance.yahoo.com/quote/TTWO/options?strike=95&amp;straddle=false" TargetMode="External"/><Relationship Id="rId39" Type="http://schemas.openxmlformats.org/officeDocument/2006/relationships/hyperlink" Target="https://finance.yahoo.com/quote/TTWO220121C00150000?p=TTWO220121C00150000" TargetMode="External"/><Relationship Id="rId109" Type="http://schemas.openxmlformats.org/officeDocument/2006/relationships/hyperlink" Target="https://finance.yahoo.com/quote/TTWO220121P00120000?p=TTWO220121P00120000" TargetMode="External"/><Relationship Id="rId34" Type="http://schemas.openxmlformats.org/officeDocument/2006/relationships/hyperlink" Target="https://finance.yahoo.com/quote/TTWO/options?strike=135&amp;straddle=false" TargetMode="External"/><Relationship Id="rId50" Type="http://schemas.openxmlformats.org/officeDocument/2006/relationships/hyperlink" Target="https://finance.yahoo.com/quote/TTWO/options?strike=175&amp;straddle=false" TargetMode="External"/><Relationship Id="rId55" Type="http://schemas.openxmlformats.org/officeDocument/2006/relationships/hyperlink" Target="https://finance.yahoo.com/quote/TTWO220121C00190000?p=TTWO220121C00190000" TargetMode="External"/><Relationship Id="rId76" Type="http://schemas.openxmlformats.org/officeDocument/2006/relationships/hyperlink" Target="https://finance.yahoo.com/quote/TTWO/options?strike=280&amp;straddle=false" TargetMode="External"/><Relationship Id="rId97" Type="http://schemas.openxmlformats.org/officeDocument/2006/relationships/hyperlink" Target="https://finance.yahoo.com/quote/TTWO220121P00090000?p=TTWO220121P00090000" TargetMode="External"/><Relationship Id="rId104" Type="http://schemas.openxmlformats.org/officeDocument/2006/relationships/hyperlink" Target="https://finance.yahoo.com/quote/TTWO/options?strike=105&amp;straddle=false" TargetMode="External"/><Relationship Id="rId120" Type="http://schemas.openxmlformats.org/officeDocument/2006/relationships/hyperlink" Target="https://finance.yahoo.com/quote/TTWO/options?strike=145&amp;straddle=false" TargetMode="External"/><Relationship Id="rId125" Type="http://schemas.openxmlformats.org/officeDocument/2006/relationships/hyperlink" Target="https://finance.yahoo.com/quote/TTWO220121P00160000?p=TTWO220121P00160000" TargetMode="External"/><Relationship Id="rId141" Type="http://schemas.openxmlformats.org/officeDocument/2006/relationships/hyperlink" Target="https://finance.yahoo.com/quote/TTWO220121P00200000?p=TTWO220121P00200000" TargetMode="External"/><Relationship Id="rId146" Type="http://schemas.openxmlformats.org/officeDocument/2006/relationships/hyperlink" Target="https://finance.yahoo.com/quote/TTWO/options?strike=220&amp;straddle=false" TargetMode="External"/><Relationship Id="rId7" Type="http://schemas.openxmlformats.org/officeDocument/2006/relationships/hyperlink" Target="https://finance.yahoo.com/quote/TTWO220121C00070000?p=TTWO220121C00070000" TargetMode="External"/><Relationship Id="rId71" Type="http://schemas.openxmlformats.org/officeDocument/2006/relationships/hyperlink" Target="https://finance.yahoo.com/quote/TTWO220121C00260000?p=TTWO220121C00260000" TargetMode="External"/><Relationship Id="rId92" Type="http://schemas.openxmlformats.org/officeDocument/2006/relationships/hyperlink" Target="https://finance.yahoo.com/quote/TTWO/options?strike=75&amp;straddle=false" TargetMode="External"/><Relationship Id="rId2" Type="http://schemas.openxmlformats.org/officeDocument/2006/relationships/hyperlink" Target="https://finance.yahoo.com/quote/TTWO/options?strike=55&amp;straddle=false" TargetMode="External"/><Relationship Id="rId29" Type="http://schemas.openxmlformats.org/officeDocument/2006/relationships/hyperlink" Target="https://finance.yahoo.com/quote/TTWO220121C00125000?p=TTWO220121C00125000" TargetMode="External"/><Relationship Id="rId24" Type="http://schemas.openxmlformats.org/officeDocument/2006/relationships/hyperlink" Target="https://finance.yahoo.com/quote/TTWO/options?strike=110&amp;straddle=false" TargetMode="External"/><Relationship Id="rId40" Type="http://schemas.openxmlformats.org/officeDocument/2006/relationships/hyperlink" Target="https://finance.yahoo.com/quote/TTWO/options?strike=150&amp;straddle=false" TargetMode="External"/><Relationship Id="rId45" Type="http://schemas.openxmlformats.org/officeDocument/2006/relationships/hyperlink" Target="https://finance.yahoo.com/quote/TTWO220121C00165000?p=TTWO220121C00165000" TargetMode="External"/><Relationship Id="rId66" Type="http://schemas.openxmlformats.org/officeDocument/2006/relationships/hyperlink" Target="https://finance.yahoo.com/quote/TTWO/options?strike=230&amp;straddle=false" TargetMode="External"/><Relationship Id="rId87" Type="http://schemas.openxmlformats.org/officeDocument/2006/relationships/hyperlink" Target="https://finance.yahoo.com/quote/TTWO220121P00065000?p=TTWO220121P00065000" TargetMode="External"/><Relationship Id="rId110" Type="http://schemas.openxmlformats.org/officeDocument/2006/relationships/hyperlink" Target="https://finance.yahoo.com/quote/TTWO/options?strike=120&amp;straddle=false" TargetMode="External"/><Relationship Id="rId115" Type="http://schemas.openxmlformats.org/officeDocument/2006/relationships/hyperlink" Target="https://finance.yahoo.com/quote/TTWO220121P00135000?p=TTWO220121P00135000" TargetMode="External"/><Relationship Id="rId131" Type="http://schemas.openxmlformats.org/officeDocument/2006/relationships/hyperlink" Target="https://finance.yahoo.com/quote/TTWO220121P00175000?p=TTWO220121P00175000" TargetMode="External"/><Relationship Id="rId136" Type="http://schemas.openxmlformats.org/officeDocument/2006/relationships/hyperlink" Target="https://finance.yahoo.com/quote/TTWO/options?strike=185&amp;straddle=false" TargetMode="External"/><Relationship Id="rId157" Type="http://schemas.openxmlformats.org/officeDocument/2006/relationships/hyperlink" Target="https://finance.yahoo.com/quote/TTWO220121P00300000?p=TTWO220121P00300000" TargetMode="External"/><Relationship Id="rId61" Type="http://schemas.openxmlformats.org/officeDocument/2006/relationships/hyperlink" Target="https://finance.yahoo.com/quote/TTWO220121C00210000?p=TTWO220121C00210000" TargetMode="External"/><Relationship Id="rId82" Type="http://schemas.openxmlformats.org/officeDocument/2006/relationships/hyperlink" Target="https://finance.yahoo.com/quote/TTWO/options?strike=310&amp;straddle=false" TargetMode="External"/><Relationship Id="rId152" Type="http://schemas.openxmlformats.org/officeDocument/2006/relationships/hyperlink" Target="https://finance.yahoo.com/quote/TTWO/options?strike=250&amp;straddle=false" TargetMode="External"/><Relationship Id="rId19" Type="http://schemas.openxmlformats.org/officeDocument/2006/relationships/hyperlink" Target="https://finance.yahoo.com/quote/TTWO220121C00100000?p=TTWO220121C00100000" TargetMode="External"/><Relationship Id="rId14" Type="http://schemas.openxmlformats.org/officeDocument/2006/relationships/hyperlink" Target="https://finance.yahoo.com/quote/TTWO/options?strike=85&amp;straddle=false" TargetMode="External"/><Relationship Id="rId30" Type="http://schemas.openxmlformats.org/officeDocument/2006/relationships/hyperlink" Target="https://finance.yahoo.com/quote/TTWO/options?strike=125&amp;straddle=false" TargetMode="External"/><Relationship Id="rId35" Type="http://schemas.openxmlformats.org/officeDocument/2006/relationships/hyperlink" Target="https://finance.yahoo.com/quote/TTWO220121C00140000?p=TTWO220121C00140000" TargetMode="External"/><Relationship Id="rId56" Type="http://schemas.openxmlformats.org/officeDocument/2006/relationships/hyperlink" Target="https://finance.yahoo.com/quote/TTWO/options?strike=190&amp;straddle=false" TargetMode="External"/><Relationship Id="rId77" Type="http://schemas.openxmlformats.org/officeDocument/2006/relationships/hyperlink" Target="https://finance.yahoo.com/quote/TTWO220121C00290000?p=TTWO220121C00290000" TargetMode="External"/><Relationship Id="rId100" Type="http://schemas.openxmlformats.org/officeDocument/2006/relationships/hyperlink" Target="https://finance.yahoo.com/quote/TTWO/options?strike=95&amp;straddle=false" TargetMode="External"/><Relationship Id="rId105" Type="http://schemas.openxmlformats.org/officeDocument/2006/relationships/hyperlink" Target="https://finance.yahoo.com/quote/TTWO220121P00110000?p=TTWO220121P00110000" TargetMode="External"/><Relationship Id="rId126" Type="http://schemas.openxmlformats.org/officeDocument/2006/relationships/hyperlink" Target="https://finance.yahoo.com/quote/TTWO/options?strike=160&amp;straddle=false" TargetMode="External"/><Relationship Id="rId147" Type="http://schemas.openxmlformats.org/officeDocument/2006/relationships/hyperlink" Target="https://finance.yahoo.com/quote/TTWO220121P00230000?p=TTWO220121P00230000" TargetMode="External"/><Relationship Id="rId8" Type="http://schemas.openxmlformats.org/officeDocument/2006/relationships/hyperlink" Target="https://finance.yahoo.com/quote/TTWO/options?strike=70&amp;straddle=false" TargetMode="External"/><Relationship Id="rId51" Type="http://schemas.openxmlformats.org/officeDocument/2006/relationships/hyperlink" Target="https://finance.yahoo.com/quote/TTWO220121C00180000?p=TTWO220121C00180000" TargetMode="External"/><Relationship Id="rId72" Type="http://schemas.openxmlformats.org/officeDocument/2006/relationships/hyperlink" Target="https://finance.yahoo.com/quote/TTWO/options?strike=260&amp;straddle=false" TargetMode="External"/><Relationship Id="rId93" Type="http://schemas.openxmlformats.org/officeDocument/2006/relationships/hyperlink" Target="https://finance.yahoo.com/quote/TTWO220121P00080000?p=TTWO220121P00080000" TargetMode="External"/><Relationship Id="rId98" Type="http://schemas.openxmlformats.org/officeDocument/2006/relationships/hyperlink" Target="https://finance.yahoo.com/quote/TTWO/options?strike=90&amp;straddle=false" TargetMode="External"/><Relationship Id="rId121" Type="http://schemas.openxmlformats.org/officeDocument/2006/relationships/hyperlink" Target="https://finance.yahoo.com/quote/TTWO220121P00150000?p=TTWO220121P00150000" TargetMode="External"/><Relationship Id="rId142" Type="http://schemas.openxmlformats.org/officeDocument/2006/relationships/hyperlink" Target="https://finance.yahoo.com/quote/TTWO/options?strike=200&amp;straddle=false" TargetMode="External"/><Relationship Id="rId3" Type="http://schemas.openxmlformats.org/officeDocument/2006/relationships/hyperlink" Target="https://finance.yahoo.com/quote/TTWO220121C00060000?p=TTWO220121C00060000" TargetMode="External"/><Relationship Id="rId25" Type="http://schemas.openxmlformats.org/officeDocument/2006/relationships/hyperlink" Target="https://finance.yahoo.com/quote/TTWO220121C00115000?p=TTWO220121C00115000" TargetMode="External"/><Relationship Id="rId46" Type="http://schemas.openxmlformats.org/officeDocument/2006/relationships/hyperlink" Target="https://finance.yahoo.com/quote/TTWO/options?strike=165&amp;straddle=false" TargetMode="External"/><Relationship Id="rId67" Type="http://schemas.openxmlformats.org/officeDocument/2006/relationships/hyperlink" Target="https://finance.yahoo.com/quote/TTWO220121C00240000?p=TTWO220121C00240000" TargetMode="External"/><Relationship Id="rId116" Type="http://schemas.openxmlformats.org/officeDocument/2006/relationships/hyperlink" Target="https://finance.yahoo.com/quote/TTWO/options?strike=135&amp;straddle=false" TargetMode="External"/><Relationship Id="rId137" Type="http://schemas.openxmlformats.org/officeDocument/2006/relationships/hyperlink" Target="https://finance.yahoo.com/quote/TTWO220121P00190000?p=TTWO220121P00190000" TargetMode="External"/><Relationship Id="rId158" Type="http://schemas.openxmlformats.org/officeDocument/2006/relationships/hyperlink" Target="https://finance.yahoo.com/quote/TTWO/options?strike=300&amp;straddle=false" TargetMode="External"/><Relationship Id="rId20" Type="http://schemas.openxmlformats.org/officeDocument/2006/relationships/hyperlink" Target="https://finance.yahoo.com/quote/TTWO/options?strike=100&amp;straddle=false" TargetMode="External"/><Relationship Id="rId41" Type="http://schemas.openxmlformats.org/officeDocument/2006/relationships/hyperlink" Target="https://finance.yahoo.com/quote/TTWO220121C00155000?p=TTWO220121C00155000" TargetMode="External"/><Relationship Id="rId62" Type="http://schemas.openxmlformats.org/officeDocument/2006/relationships/hyperlink" Target="https://finance.yahoo.com/quote/TTWO/options?strike=210&amp;straddle=false" TargetMode="External"/><Relationship Id="rId83" Type="http://schemas.openxmlformats.org/officeDocument/2006/relationships/hyperlink" Target="https://finance.yahoo.com/quote/TTWO220121P00055000?p=TTWO220121P00055000" TargetMode="External"/><Relationship Id="rId88" Type="http://schemas.openxmlformats.org/officeDocument/2006/relationships/hyperlink" Target="https://finance.yahoo.com/quote/TTWO/options?strike=65&amp;straddle=false" TargetMode="External"/><Relationship Id="rId111" Type="http://schemas.openxmlformats.org/officeDocument/2006/relationships/hyperlink" Target="https://finance.yahoo.com/quote/TTWO220121P00125000?p=TTWO220121P00125000" TargetMode="External"/><Relationship Id="rId132" Type="http://schemas.openxmlformats.org/officeDocument/2006/relationships/hyperlink" Target="https://finance.yahoo.com/quote/TTWO/options?strike=175&amp;straddle=false" TargetMode="External"/><Relationship Id="rId153" Type="http://schemas.openxmlformats.org/officeDocument/2006/relationships/hyperlink" Target="https://finance.yahoo.com/quote/TTWO220121P00260000?p=TTWO220121P00260000" TargetMode="External"/><Relationship Id="rId15" Type="http://schemas.openxmlformats.org/officeDocument/2006/relationships/hyperlink" Target="https://finance.yahoo.com/quote/TTWO220121C00090000?p=TTWO220121C00090000" TargetMode="External"/><Relationship Id="rId36" Type="http://schemas.openxmlformats.org/officeDocument/2006/relationships/hyperlink" Target="https://finance.yahoo.com/quote/TTWO/options?strike=140&amp;straddle=false" TargetMode="External"/><Relationship Id="rId57" Type="http://schemas.openxmlformats.org/officeDocument/2006/relationships/hyperlink" Target="https://finance.yahoo.com/quote/TTWO220121C00195000?p=TTWO220121C00195000" TargetMode="External"/><Relationship Id="rId106" Type="http://schemas.openxmlformats.org/officeDocument/2006/relationships/hyperlink" Target="https://finance.yahoo.com/quote/TTWO/options?strike=110&amp;straddle=false" TargetMode="External"/><Relationship Id="rId127" Type="http://schemas.openxmlformats.org/officeDocument/2006/relationships/hyperlink" Target="https://finance.yahoo.com/quote/TTWO220121P00165000?p=TTWO220121P00165000" TargetMode="External"/><Relationship Id="rId10" Type="http://schemas.openxmlformats.org/officeDocument/2006/relationships/hyperlink" Target="https://finance.yahoo.com/quote/TTWO/options?strike=75&amp;straddle=false" TargetMode="External"/><Relationship Id="rId31" Type="http://schemas.openxmlformats.org/officeDocument/2006/relationships/hyperlink" Target="https://finance.yahoo.com/quote/TTWO220121C00130000?p=TTWO220121C00130000" TargetMode="External"/><Relationship Id="rId52" Type="http://schemas.openxmlformats.org/officeDocument/2006/relationships/hyperlink" Target="https://finance.yahoo.com/quote/TTWO/options?strike=180&amp;straddle=false" TargetMode="External"/><Relationship Id="rId73" Type="http://schemas.openxmlformats.org/officeDocument/2006/relationships/hyperlink" Target="https://finance.yahoo.com/quote/TTWO220121C00270000?p=TTWO220121C00270000" TargetMode="External"/><Relationship Id="rId78" Type="http://schemas.openxmlformats.org/officeDocument/2006/relationships/hyperlink" Target="https://finance.yahoo.com/quote/TTWO/options?strike=290&amp;straddle=false" TargetMode="External"/><Relationship Id="rId94" Type="http://schemas.openxmlformats.org/officeDocument/2006/relationships/hyperlink" Target="https://finance.yahoo.com/quote/TTWO/options?strike=80&amp;straddle=false" TargetMode="External"/><Relationship Id="rId99" Type="http://schemas.openxmlformats.org/officeDocument/2006/relationships/hyperlink" Target="https://finance.yahoo.com/quote/TTWO220121P00095000?p=TTWO220121P00095000" TargetMode="External"/><Relationship Id="rId101" Type="http://schemas.openxmlformats.org/officeDocument/2006/relationships/hyperlink" Target="https://finance.yahoo.com/quote/TTWO220121P00100000?p=TTWO220121P00100000" TargetMode="External"/><Relationship Id="rId122" Type="http://schemas.openxmlformats.org/officeDocument/2006/relationships/hyperlink" Target="https://finance.yahoo.com/quote/TTWO/options?strike=150&amp;straddle=false" TargetMode="External"/><Relationship Id="rId143" Type="http://schemas.openxmlformats.org/officeDocument/2006/relationships/hyperlink" Target="https://finance.yahoo.com/quote/TTWO220121P00210000?p=TTWO220121P00210000" TargetMode="External"/><Relationship Id="rId148" Type="http://schemas.openxmlformats.org/officeDocument/2006/relationships/hyperlink" Target="https://finance.yahoo.com/quote/TTWO/options?strike=230&amp;straddle=false" TargetMode="External"/><Relationship Id="rId4" Type="http://schemas.openxmlformats.org/officeDocument/2006/relationships/hyperlink" Target="https://finance.yahoo.com/quote/TTWO/options?strike=60&amp;straddle=false" TargetMode="External"/><Relationship Id="rId9" Type="http://schemas.openxmlformats.org/officeDocument/2006/relationships/hyperlink" Target="https://finance.yahoo.com/quote/TTWO220121C00075000?p=TTWO220121C00075000" TargetMode="External"/><Relationship Id="rId26" Type="http://schemas.openxmlformats.org/officeDocument/2006/relationships/hyperlink" Target="https://finance.yahoo.com/quote/TTWO/options?strike=115&amp;straddle=false" TargetMode="External"/><Relationship Id="rId47" Type="http://schemas.openxmlformats.org/officeDocument/2006/relationships/hyperlink" Target="https://finance.yahoo.com/quote/TTWO220121C00170000?p=TTWO220121C00170000" TargetMode="External"/><Relationship Id="rId68" Type="http://schemas.openxmlformats.org/officeDocument/2006/relationships/hyperlink" Target="https://finance.yahoo.com/quote/TTWO/options?strike=240&amp;straddle=false" TargetMode="External"/><Relationship Id="rId89" Type="http://schemas.openxmlformats.org/officeDocument/2006/relationships/hyperlink" Target="https://finance.yahoo.com/quote/TTWO220121P00070000?p=TTWO220121P00070000" TargetMode="External"/><Relationship Id="rId112" Type="http://schemas.openxmlformats.org/officeDocument/2006/relationships/hyperlink" Target="https://finance.yahoo.com/quote/TTWO/options?strike=125&amp;straddle=false" TargetMode="External"/><Relationship Id="rId133" Type="http://schemas.openxmlformats.org/officeDocument/2006/relationships/hyperlink" Target="https://finance.yahoo.com/quote/TTWO220121P00180000?p=TTWO220121P00180000" TargetMode="External"/><Relationship Id="rId154" Type="http://schemas.openxmlformats.org/officeDocument/2006/relationships/hyperlink" Target="https://finance.yahoo.com/quote/TTWO/options?strike=260&amp;straddle=false" TargetMode="External"/><Relationship Id="rId16" Type="http://schemas.openxmlformats.org/officeDocument/2006/relationships/hyperlink" Target="https://finance.yahoo.com/quote/TTWO/options?strike=90&amp;straddle=false" TargetMode="External"/><Relationship Id="rId37" Type="http://schemas.openxmlformats.org/officeDocument/2006/relationships/hyperlink" Target="https://finance.yahoo.com/quote/TTWO220121C00145000?p=TTWO220121C00145000" TargetMode="External"/><Relationship Id="rId58" Type="http://schemas.openxmlformats.org/officeDocument/2006/relationships/hyperlink" Target="https://finance.yahoo.com/quote/TTWO/options?strike=195&amp;straddle=false" TargetMode="External"/><Relationship Id="rId79" Type="http://schemas.openxmlformats.org/officeDocument/2006/relationships/hyperlink" Target="https://finance.yahoo.com/quote/TTWO220121C00300000?p=TTWO220121C00300000" TargetMode="External"/><Relationship Id="rId102" Type="http://schemas.openxmlformats.org/officeDocument/2006/relationships/hyperlink" Target="https://finance.yahoo.com/quote/TTWO/options?strike=100&amp;straddle=false" TargetMode="External"/><Relationship Id="rId123" Type="http://schemas.openxmlformats.org/officeDocument/2006/relationships/hyperlink" Target="https://finance.yahoo.com/quote/TTWO220121P00155000?p=TTWO220121P00155000" TargetMode="External"/><Relationship Id="rId144" Type="http://schemas.openxmlformats.org/officeDocument/2006/relationships/hyperlink" Target="https://finance.yahoo.com/quote/TTWO/options?strike=210&amp;straddle=false" TargetMode="External"/><Relationship Id="rId90" Type="http://schemas.openxmlformats.org/officeDocument/2006/relationships/hyperlink" Target="https://finance.yahoo.com/quote/TTWO/options?strike=70&amp;straddle=false" TargetMode="External"/><Relationship Id="rId27" Type="http://schemas.openxmlformats.org/officeDocument/2006/relationships/hyperlink" Target="https://finance.yahoo.com/quote/TTWO220121C00120000?p=TTWO220121C00120000" TargetMode="External"/><Relationship Id="rId48" Type="http://schemas.openxmlformats.org/officeDocument/2006/relationships/hyperlink" Target="https://finance.yahoo.com/quote/TTWO/options?strike=170&amp;straddle=false" TargetMode="External"/><Relationship Id="rId69" Type="http://schemas.openxmlformats.org/officeDocument/2006/relationships/hyperlink" Target="https://finance.yahoo.com/quote/TTWO220121C00250000?p=TTWO220121C00250000" TargetMode="External"/><Relationship Id="rId113" Type="http://schemas.openxmlformats.org/officeDocument/2006/relationships/hyperlink" Target="https://finance.yahoo.com/quote/TTWO220121P00130000?p=TTWO220121P00130000" TargetMode="External"/><Relationship Id="rId134" Type="http://schemas.openxmlformats.org/officeDocument/2006/relationships/hyperlink" Target="https://finance.yahoo.com/quote/TTWO/options?strike=180&amp;straddle=fals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ATVI211119C00092500?p=ATVI211119C00092500" TargetMode="External"/><Relationship Id="rId18" Type="http://schemas.openxmlformats.org/officeDocument/2006/relationships/hyperlink" Target="https://finance.yahoo.com/quote/ATVI/options?strike=97.5&amp;straddle=false" TargetMode="External"/><Relationship Id="rId26" Type="http://schemas.openxmlformats.org/officeDocument/2006/relationships/hyperlink" Target="https://finance.yahoo.com/quote/ATVI/options?strike=115&amp;straddle=false" TargetMode="External"/><Relationship Id="rId39" Type="http://schemas.openxmlformats.org/officeDocument/2006/relationships/hyperlink" Target="https://finance.yahoo.com/quote/ATVI211119P00080000?p=ATVI211119P00080000" TargetMode="External"/><Relationship Id="rId21" Type="http://schemas.openxmlformats.org/officeDocument/2006/relationships/hyperlink" Target="https://finance.yahoo.com/quote/ATVI211119C00105000?p=ATVI211119C00105000" TargetMode="External"/><Relationship Id="rId34" Type="http://schemas.openxmlformats.org/officeDocument/2006/relationships/hyperlink" Target="https://finance.yahoo.com/quote/ATVI/options?strike=65&amp;straddle=false" TargetMode="External"/><Relationship Id="rId42" Type="http://schemas.openxmlformats.org/officeDocument/2006/relationships/hyperlink" Target="https://finance.yahoo.com/quote/ATVI/options?strike=82.5&amp;straddle=false" TargetMode="External"/><Relationship Id="rId47" Type="http://schemas.openxmlformats.org/officeDocument/2006/relationships/hyperlink" Target="https://finance.yahoo.com/quote/ATVI211119P00092500?p=ATVI211119P00092500" TargetMode="External"/><Relationship Id="rId50" Type="http://schemas.openxmlformats.org/officeDocument/2006/relationships/hyperlink" Target="https://finance.yahoo.com/quote/ATVI/options?strike=95&amp;straddle=false" TargetMode="External"/><Relationship Id="rId7" Type="http://schemas.openxmlformats.org/officeDocument/2006/relationships/hyperlink" Target="https://finance.yahoo.com/quote/ATVI211119C00085000?p=ATVI211119C00085000" TargetMode="External"/><Relationship Id="rId2" Type="http://schemas.openxmlformats.org/officeDocument/2006/relationships/hyperlink" Target="https://finance.yahoo.com/quote/ATVI/options?strike=60&amp;straddle=false" TargetMode="External"/><Relationship Id="rId16" Type="http://schemas.openxmlformats.org/officeDocument/2006/relationships/hyperlink" Target="https://finance.yahoo.com/quote/ATVI/options?strike=95&amp;straddle=false" TargetMode="External"/><Relationship Id="rId29" Type="http://schemas.openxmlformats.org/officeDocument/2006/relationships/hyperlink" Target="https://finance.yahoo.com/quote/ATVI211119P00050000?p=ATVI211119P00050000" TargetMode="External"/><Relationship Id="rId11" Type="http://schemas.openxmlformats.org/officeDocument/2006/relationships/hyperlink" Target="https://finance.yahoo.com/quote/ATVI211119C00090000?p=ATVI211119C00090000" TargetMode="External"/><Relationship Id="rId24" Type="http://schemas.openxmlformats.org/officeDocument/2006/relationships/hyperlink" Target="https://finance.yahoo.com/quote/ATVI/options?strike=110&amp;straddle=false" TargetMode="External"/><Relationship Id="rId32" Type="http://schemas.openxmlformats.org/officeDocument/2006/relationships/hyperlink" Target="https://finance.yahoo.com/quote/ATVI/options?strike=60&amp;straddle=false" TargetMode="External"/><Relationship Id="rId37" Type="http://schemas.openxmlformats.org/officeDocument/2006/relationships/hyperlink" Target="https://finance.yahoo.com/quote/ATVI211119P00075000?p=ATVI211119P00075000" TargetMode="External"/><Relationship Id="rId40" Type="http://schemas.openxmlformats.org/officeDocument/2006/relationships/hyperlink" Target="https://finance.yahoo.com/quote/ATVI/options?strike=80&amp;straddle=false" TargetMode="External"/><Relationship Id="rId45" Type="http://schemas.openxmlformats.org/officeDocument/2006/relationships/hyperlink" Target="https://finance.yahoo.com/quote/ATVI211119P00090000?p=ATVI211119P00090000" TargetMode="External"/><Relationship Id="rId5" Type="http://schemas.openxmlformats.org/officeDocument/2006/relationships/hyperlink" Target="https://finance.yahoo.com/quote/ATVI211119C00082500?p=ATVI211119C00082500" TargetMode="External"/><Relationship Id="rId15" Type="http://schemas.openxmlformats.org/officeDocument/2006/relationships/hyperlink" Target="https://finance.yahoo.com/quote/ATVI211119C00095000?p=ATVI211119C00095000" TargetMode="External"/><Relationship Id="rId23" Type="http://schemas.openxmlformats.org/officeDocument/2006/relationships/hyperlink" Target="https://finance.yahoo.com/quote/ATVI211119C00110000?p=ATVI211119C00110000" TargetMode="External"/><Relationship Id="rId28" Type="http://schemas.openxmlformats.org/officeDocument/2006/relationships/hyperlink" Target="https://finance.yahoo.com/quote/ATVI/options?strike=47.5&amp;straddle=false" TargetMode="External"/><Relationship Id="rId36" Type="http://schemas.openxmlformats.org/officeDocument/2006/relationships/hyperlink" Target="https://finance.yahoo.com/quote/ATVI/options?strike=70&amp;straddle=false" TargetMode="External"/><Relationship Id="rId49" Type="http://schemas.openxmlformats.org/officeDocument/2006/relationships/hyperlink" Target="https://finance.yahoo.com/quote/ATVI211119P00095000?p=ATVI211119P00095000" TargetMode="External"/><Relationship Id="rId10" Type="http://schemas.openxmlformats.org/officeDocument/2006/relationships/hyperlink" Target="https://finance.yahoo.com/quote/ATVI/options?strike=87.5&amp;straddle=false" TargetMode="External"/><Relationship Id="rId19" Type="http://schemas.openxmlformats.org/officeDocument/2006/relationships/hyperlink" Target="https://finance.yahoo.com/quote/ATVI211119C00100000?p=ATVI211119C00100000" TargetMode="External"/><Relationship Id="rId31" Type="http://schemas.openxmlformats.org/officeDocument/2006/relationships/hyperlink" Target="https://finance.yahoo.com/quote/ATVI211119P00060000?p=ATVI211119P00060000" TargetMode="External"/><Relationship Id="rId44" Type="http://schemas.openxmlformats.org/officeDocument/2006/relationships/hyperlink" Target="https://finance.yahoo.com/quote/ATVI/options?strike=85&amp;straddle=false" TargetMode="External"/><Relationship Id="rId4" Type="http://schemas.openxmlformats.org/officeDocument/2006/relationships/hyperlink" Target="https://finance.yahoo.com/quote/ATVI/options?strike=75&amp;straddle=false" TargetMode="External"/><Relationship Id="rId9" Type="http://schemas.openxmlformats.org/officeDocument/2006/relationships/hyperlink" Target="https://finance.yahoo.com/quote/ATVI211119C00087500?p=ATVI211119C00087500" TargetMode="External"/><Relationship Id="rId14" Type="http://schemas.openxmlformats.org/officeDocument/2006/relationships/hyperlink" Target="https://finance.yahoo.com/quote/ATVI/options?strike=92.5&amp;straddle=false" TargetMode="External"/><Relationship Id="rId22" Type="http://schemas.openxmlformats.org/officeDocument/2006/relationships/hyperlink" Target="https://finance.yahoo.com/quote/ATVI/options?strike=105&amp;straddle=false" TargetMode="External"/><Relationship Id="rId27" Type="http://schemas.openxmlformats.org/officeDocument/2006/relationships/hyperlink" Target="https://finance.yahoo.com/quote/ATVI211119P00047500?p=ATVI211119P00047500" TargetMode="External"/><Relationship Id="rId30" Type="http://schemas.openxmlformats.org/officeDocument/2006/relationships/hyperlink" Target="https://finance.yahoo.com/quote/ATVI/options?strike=50&amp;straddle=false" TargetMode="External"/><Relationship Id="rId35" Type="http://schemas.openxmlformats.org/officeDocument/2006/relationships/hyperlink" Target="https://finance.yahoo.com/quote/ATVI211119P00070000?p=ATVI211119P00070000" TargetMode="External"/><Relationship Id="rId43" Type="http://schemas.openxmlformats.org/officeDocument/2006/relationships/hyperlink" Target="https://finance.yahoo.com/quote/ATVI211119P00085000?p=ATVI211119P00085000" TargetMode="External"/><Relationship Id="rId48" Type="http://schemas.openxmlformats.org/officeDocument/2006/relationships/hyperlink" Target="https://finance.yahoo.com/quote/ATVI/options?strike=92.5&amp;straddle=false" TargetMode="External"/><Relationship Id="rId8" Type="http://schemas.openxmlformats.org/officeDocument/2006/relationships/hyperlink" Target="https://finance.yahoo.com/quote/ATVI/options?strike=85&amp;straddle=false" TargetMode="External"/><Relationship Id="rId3" Type="http://schemas.openxmlformats.org/officeDocument/2006/relationships/hyperlink" Target="https://finance.yahoo.com/quote/ATVI211119C00075000?p=ATVI211119C00075000" TargetMode="External"/><Relationship Id="rId12" Type="http://schemas.openxmlformats.org/officeDocument/2006/relationships/hyperlink" Target="https://finance.yahoo.com/quote/ATVI/options?strike=90&amp;straddle=false" TargetMode="External"/><Relationship Id="rId17" Type="http://schemas.openxmlformats.org/officeDocument/2006/relationships/hyperlink" Target="https://finance.yahoo.com/quote/ATVI211119C00097500?p=ATVI211119C00097500" TargetMode="External"/><Relationship Id="rId25" Type="http://schemas.openxmlformats.org/officeDocument/2006/relationships/hyperlink" Target="https://finance.yahoo.com/quote/ATVI211119C00115000?p=ATVI211119C00115000" TargetMode="External"/><Relationship Id="rId33" Type="http://schemas.openxmlformats.org/officeDocument/2006/relationships/hyperlink" Target="https://finance.yahoo.com/quote/ATVI211119P00065000?p=ATVI211119P00065000" TargetMode="External"/><Relationship Id="rId38" Type="http://schemas.openxmlformats.org/officeDocument/2006/relationships/hyperlink" Target="https://finance.yahoo.com/quote/ATVI/options?strike=75&amp;straddle=false" TargetMode="External"/><Relationship Id="rId46" Type="http://schemas.openxmlformats.org/officeDocument/2006/relationships/hyperlink" Target="https://finance.yahoo.com/quote/ATVI/options?strike=90&amp;straddle=false" TargetMode="External"/><Relationship Id="rId20" Type="http://schemas.openxmlformats.org/officeDocument/2006/relationships/hyperlink" Target="https://finance.yahoo.com/quote/ATVI/options?strike=100&amp;straddle=false" TargetMode="External"/><Relationship Id="rId41" Type="http://schemas.openxmlformats.org/officeDocument/2006/relationships/hyperlink" Target="https://finance.yahoo.com/quote/ATVI211119P00082500?p=ATVI211119P00082500" TargetMode="External"/><Relationship Id="rId1" Type="http://schemas.openxmlformats.org/officeDocument/2006/relationships/hyperlink" Target="https://finance.yahoo.com/quote/ATVI211119C00060000?p=ATVI211119C00060000" TargetMode="External"/><Relationship Id="rId6" Type="http://schemas.openxmlformats.org/officeDocument/2006/relationships/hyperlink" Target="https://finance.yahoo.com/quote/ATVI/options?strike=82.5&amp;straddle=false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ME211015C00280000?p=GME211015C00280000" TargetMode="External"/><Relationship Id="rId299" Type="http://schemas.openxmlformats.org/officeDocument/2006/relationships/hyperlink" Target="https://finance.yahoo.com/quote/GME211015P00250000?p=GME211015P00250000" TargetMode="External"/><Relationship Id="rId21" Type="http://schemas.openxmlformats.org/officeDocument/2006/relationships/hyperlink" Target="https://finance.yahoo.com/quote/GME211015C00025000?p=GME211015C00025000" TargetMode="External"/><Relationship Id="rId63" Type="http://schemas.openxmlformats.org/officeDocument/2006/relationships/hyperlink" Target="https://finance.yahoo.com/quote/GME211015C00105000?p=GME211015C00105000" TargetMode="External"/><Relationship Id="rId159" Type="http://schemas.openxmlformats.org/officeDocument/2006/relationships/hyperlink" Target="https://finance.yahoo.com/quote/GME211015C00500000?p=GME211015C00500000" TargetMode="External"/><Relationship Id="rId324" Type="http://schemas.openxmlformats.org/officeDocument/2006/relationships/hyperlink" Target="https://finance.yahoo.com/quote/GME/options?strike=420&amp;straddle=false" TargetMode="External"/><Relationship Id="rId170" Type="http://schemas.openxmlformats.org/officeDocument/2006/relationships/hyperlink" Target="https://finance.yahoo.com/quote/GME/options?strike=560&amp;straddle=false" TargetMode="External"/><Relationship Id="rId226" Type="http://schemas.openxmlformats.org/officeDocument/2006/relationships/hyperlink" Target="https://finance.yahoo.com/quote/GME/options?strike=48&amp;straddle=false" TargetMode="External"/><Relationship Id="rId268" Type="http://schemas.openxmlformats.org/officeDocument/2006/relationships/hyperlink" Target="https://finance.yahoo.com/quote/GME/options?strike=145&amp;straddle=false" TargetMode="External"/><Relationship Id="rId32" Type="http://schemas.openxmlformats.org/officeDocument/2006/relationships/hyperlink" Target="https://finance.yahoo.com/quote/GME/options?strike=45&amp;straddle=false" TargetMode="External"/><Relationship Id="rId74" Type="http://schemas.openxmlformats.org/officeDocument/2006/relationships/hyperlink" Target="https://finance.yahoo.com/quote/GME/options?strike=130&amp;straddle=false" TargetMode="External"/><Relationship Id="rId128" Type="http://schemas.openxmlformats.org/officeDocument/2006/relationships/hyperlink" Target="https://finance.yahoo.com/quote/GME/options?strike=330&amp;straddle=false" TargetMode="External"/><Relationship Id="rId5" Type="http://schemas.openxmlformats.org/officeDocument/2006/relationships/hyperlink" Target="https://finance.yahoo.com/quote/GME211015C00005000?p=GME211015C00005000" TargetMode="External"/><Relationship Id="rId181" Type="http://schemas.openxmlformats.org/officeDocument/2006/relationships/hyperlink" Target="https://finance.yahoo.com/quote/GME211015C00680000?p=GME211015C00680000" TargetMode="External"/><Relationship Id="rId237" Type="http://schemas.openxmlformats.org/officeDocument/2006/relationships/hyperlink" Target="https://finance.yahoo.com/quote/GME211015P00070000?p=GME211015P00070000" TargetMode="External"/><Relationship Id="rId279" Type="http://schemas.openxmlformats.org/officeDocument/2006/relationships/hyperlink" Target="https://finance.yahoo.com/quote/GME211015P00175000?p=GME211015P00175000" TargetMode="External"/><Relationship Id="rId43" Type="http://schemas.openxmlformats.org/officeDocument/2006/relationships/hyperlink" Target="https://finance.yahoo.com/quote/GME211015C00055000?p=GME211015C00055000" TargetMode="External"/><Relationship Id="rId139" Type="http://schemas.openxmlformats.org/officeDocument/2006/relationships/hyperlink" Target="https://finance.yahoo.com/quote/GME211015C00390000?p=GME211015C00390000" TargetMode="External"/><Relationship Id="rId290" Type="http://schemas.openxmlformats.org/officeDocument/2006/relationships/hyperlink" Target="https://finance.yahoo.com/quote/GME/options?strike=200&amp;straddle=false" TargetMode="External"/><Relationship Id="rId304" Type="http://schemas.openxmlformats.org/officeDocument/2006/relationships/hyperlink" Target="https://finance.yahoo.com/quote/GME/options?strike=270&amp;straddle=false" TargetMode="External"/><Relationship Id="rId85" Type="http://schemas.openxmlformats.org/officeDocument/2006/relationships/hyperlink" Target="https://finance.yahoo.com/quote/GME211015C00160000?p=GME211015C00160000" TargetMode="External"/><Relationship Id="rId150" Type="http://schemas.openxmlformats.org/officeDocument/2006/relationships/hyperlink" Target="https://finance.yahoo.com/quote/GME/options?strike=450&amp;straddle=false" TargetMode="External"/><Relationship Id="rId192" Type="http://schemas.openxmlformats.org/officeDocument/2006/relationships/hyperlink" Target="https://finance.yahoo.com/quote/GME/options?strike=4&amp;straddle=false" TargetMode="External"/><Relationship Id="rId206" Type="http://schemas.openxmlformats.org/officeDocument/2006/relationships/hyperlink" Target="https://finance.yahoo.com/quote/GME/options?strike=20&amp;straddle=false" TargetMode="External"/><Relationship Id="rId248" Type="http://schemas.openxmlformats.org/officeDocument/2006/relationships/hyperlink" Target="https://finance.yahoo.com/quote/GME/options?strike=95&amp;straddle=false" TargetMode="External"/><Relationship Id="rId12" Type="http://schemas.openxmlformats.org/officeDocument/2006/relationships/hyperlink" Target="https://finance.yahoo.com/quote/GME/options?strike=12.5&amp;straddle=false" TargetMode="External"/><Relationship Id="rId108" Type="http://schemas.openxmlformats.org/officeDocument/2006/relationships/hyperlink" Target="https://finance.yahoo.com/quote/GME/options?strike=230&amp;straddle=false" TargetMode="External"/><Relationship Id="rId315" Type="http://schemas.openxmlformats.org/officeDocument/2006/relationships/hyperlink" Target="https://finance.yahoo.com/quote/GME211015P00330000?p=GME211015P00330000" TargetMode="External"/><Relationship Id="rId54" Type="http://schemas.openxmlformats.org/officeDocument/2006/relationships/hyperlink" Target="https://finance.yahoo.com/quote/GME/options?strike=80&amp;straddle=false" TargetMode="External"/><Relationship Id="rId96" Type="http://schemas.openxmlformats.org/officeDocument/2006/relationships/hyperlink" Target="https://finance.yahoo.com/quote/GME/options?strike=185&amp;straddle=false" TargetMode="External"/><Relationship Id="rId161" Type="http://schemas.openxmlformats.org/officeDocument/2006/relationships/hyperlink" Target="https://finance.yahoo.com/quote/GME211015C00510000?p=GME211015C00510000" TargetMode="External"/><Relationship Id="rId217" Type="http://schemas.openxmlformats.org/officeDocument/2006/relationships/hyperlink" Target="https://finance.yahoo.com/quote/GME211015P00044000?p=GME211015P00044000" TargetMode="External"/><Relationship Id="rId259" Type="http://schemas.openxmlformats.org/officeDocument/2006/relationships/hyperlink" Target="https://finance.yahoo.com/quote/GME211015P00125000?p=GME211015P00125000" TargetMode="External"/><Relationship Id="rId23" Type="http://schemas.openxmlformats.org/officeDocument/2006/relationships/hyperlink" Target="https://finance.yahoo.com/quote/GME211015C00030000?p=GME211015C00030000" TargetMode="External"/><Relationship Id="rId119" Type="http://schemas.openxmlformats.org/officeDocument/2006/relationships/hyperlink" Target="https://finance.yahoo.com/quote/GME211015C00290000?p=GME211015C00290000" TargetMode="External"/><Relationship Id="rId270" Type="http://schemas.openxmlformats.org/officeDocument/2006/relationships/hyperlink" Target="https://finance.yahoo.com/quote/GME/options?strike=150&amp;straddle=false" TargetMode="External"/><Relationship Id="rId326" Type="http://schemas.openxmlformats.org/officeDocument/2006/relationships/hyperlink" Target="https://finance.yahoo.com/quote/GME/options?strike=490&amp;straddle=false" TargetMode="External"/><Relationship Id="rId65" Type="http://schemas.openxmlformats.org/officeDocument/2006/relationships/hyperlink" Target="https://finance.yahoo.com/quote/GME211015C00110000?p=GME211015C00110000" TargetMode="External"/><Relationship Id="rId130" Type="http://schemas.openxmlformats.org/officeDocument/2006/relationships/hyperlink" Target="https://finance.yahoo.com/quote/GME/options?strike=340&amp;straddle=false" TargetMode="External"/><Relationship Id="rId172" Type="http://schemas.openxmlformats.org/officeDocument/2006/relationships/hyperlink" Target="https://finance.yahoo.com/quote/GME/options?strike=570&amp;straddle=false" TargetMode="External"/><Relationship Id="rId228" Type="http://schemas.openxmlformats.org/officeDocument/2006/relationships/hyperlink" Target="https://finance.yahoo.com/quote/GME/options?strike=49&amp;straddle=false" TargetMode="External"/><Relationship Id="rId281" Type="http://schemas.openxmlformats.org/officeDocument/2006/relationships/hyperlink" Target="https://finance.yahoo.com/quote/GME211015P00180000?p=GME211015P00180000" TargetMode="External"/><Relationship Id="rId34" Type="http://schemas.openxmlformats.org/officeDocument/2006/relationships/hyperlink" Target="https://finance.yahoo.com/quote/GME/options?strike=46&amp;straddle=false" TargetMode="External"/><Relationship Id="rId76" Type="http://schemas.openxmlformats.org/officeDocument/2006/relationships/hyperlink" Target="https://finance.yahoo.com/quote/GME/options?strike=135&amp;straddle=false" TargetMode="External"/><Relationship Id="rId141" Type="http://schemas.openxmlformats.org/officeDocument/2006/relationships/hyperlink" Target="https://finance.yahoo.com/quote/GME211015C00400000?p=GME211015C00400000" TargetMode="External"/><Relationship Id="rId7" Type="http://schemas.openxmlformats.org/officeDocument/2006/relationships/hyperlink" Target="https://finance.yahoo.com/quote/GME211015C00006000?p=GME211015C00006000" TargetMode="External"/><Relationship Id="rId183" Type="http://schemas.openxmlformats.org/officeDocument/2006/relationships/hyperlink" Target="https://finance.yahoo.com/quote/GME211015C00690000?p=GME211015C00690000" TargetMode="External"/><Relationship Id="rId239" Type="http://schemas.openxmlformats.org/officeDocument/2006/relationships/hyperlink" Target="https://finance.yahoo.com/quote/GME211015P00075000?p=GME211015P00075000" TargetMode="External"/><Relationship Id="rId250" Type="http://schemas.openxmlformats.org/officeDocument/2006/relationships/hyperlink" Target="https://finance.yahoo.com/quote/GME/options?strike=100&amp;straddle=false" TargetMode="External"/><Relationship Id="rId271" Type="http://schemas.openxmlformats.org/officeDocument/2006/relationships/hyperlink" Target="https://finance.yahoo.com/quote/GME211015P00155000?p=GME211015P00155000" TargetMode="External"/><Relationship Id="rId292" Type="http://schemas.openxmlformats.org/officeDocument/2006/relationships/hyperlink" Target="https://finance.yahoo.com/quote/GME/options?strike=210&amp;straddle=false" TargetMode="External"/><Relationship Id="rId306" Type="http://schemas.openxmlformats.org/officeDocument/2006/relationships/hyperlink" Target="https://finance.yahoo.com/quote/GME/options?strike=280&amp;straddle=false" TargetMode="External"/><Relationship Id="rId24" Type="http://schemas.openxmlformats.org/officeDocument/2006/relationships/hyperlink" Target="https://finance.yahoo.com/quote/GME/options?strike=30&amp;straddle=false" TargetMode="External"/><Relationship Id="rId45" Type="http://schemas.openxmlformats.org/officeDocument/2006/relationships/hyperlink" Target="https://finance.yahoo.com/quote/GME211015C00060000?p=GME211015C00060000" TargetMode="External"/><Relationship Id="rId66" Type="http://schemas.openxmlformats.org/officeDocument/2006/relationships/hyperlink" Target="https://finance.yahoo.com/quote/GME/options?strike=110&amp;straddle=false" TargetMode="External"/><Relationship Id="rId87" Type="http://schemas.openxmlformats.org/officeDocument/2006/relationships/hyperlink" Target="https://finance.yahoo.com/quote/GME211015C00165000?p=GME211015C00165000" TargetMode="External"/><Relationship Id="rId110" Type="http://schemas.openxmlformats.org/officeDocument/2006/relationships/hyperlink" Target="https://finance.yahoo.com/quote/GME/options?strike=240&amp;straddle=false" TargetMode="External"/><Relationship Id="rId131" Type="http://schemas.openxmlformats.org/officeDocument/2006/relationships/hyperlink" Target="https://finance.yahoo.com/quote/GME211015C00350000?p=GME211015C00350000" TargetMode="External"/><Relationship Id="rId327" Type="http://schemas.openxmlformats.org/officeDocument/2006/relationships/hyperlink" Target="https://finance.yahoo.com/quote/GME211015P00540000?p=GME211015P00540000" TargetMode="External"/><Relationship Id="rId152" Type="http://schemas.openxmlformats.org/officeDocument/2006/relationships/hyperlink" Target="https://finance.yahoo.com/quote/GME/options?strike=460&amp;straddle=false" TargetMode="External"/><Relationship Id="rId173" Type="http://schemas.openxmlformats.org/officeDocument/2006/relationships/hyperlink" Target="https://finance.yahoo.com/quote/GME211015C00590000?p=GME211015C00590000" TargetMode="External"/><Relationship Id="rId194" Type="http://schemas.openxmlformats.org/officeDocument/2006/relationships/hyperlink" Target="https://finance.yahoo.com/quote/GME/options?strike=5&amp;straddle=false" TargetMode="External"/><Relationship Id="rId208" Type="http://schemas.openxmlformats.org/officeDocument/2006/relationships/hyperlink" Target="https://finance.yahoo.com/quote/GME/options?strike=22.5&amp;straddle=false" TargetMode="External"/><Relationship Id="rId229" Type="http://schemas.openxmlformats.org/officeDocument/2006/relationships/hyperlink" Target="https://finance.yahoo.com/quote/GME211015P00050000?p=GME211015P00050000" TargetMode="External"/><Relationship Id="rId240" Type="http://schemas.openxmlformats.org/officeDocument/2006/relationships/hyperlink" Target="https://finance.yahoo.com/quote/GME/options?strike=75&amp;straddle=false" TargetMode="External"/><Relationship Id="rId261" Type="http://schemas.openxmlformats.org/officeDocument/2006/relationships/hyperlink" Target="https://finance.yahoo.com/quote/GME211015P00130000?p=GME211015P00130000" TargetMode="External"/><Relationship Id="rId14" Type="http://schemas.openxmlformats.org/officeDocument/2006/relationships/hyperlink" Target="https://finance.yahoo.com/quote/GME/options?strike=15&amp;straddle=false" TargetMode="External"/><Relationship Id="rId35" Type="http://schemas.openxmlformats.org/officeDocument/2006/relationships/hyperlink" Target="https://finance.yahoo.com/quote/GME211015C00047000?p=GME211015C00047000" TargetMode="External"/><Relationship Id="rId56" Type="http://schemas.openxmlformats.org/officeDocument/2006/relationships/hyperlink" Target="https://finance.yahoo.com/quote/GME/options?strike=85&amp;straddle=false" TargetMode="External"/><Relationship Id="rId77" Type="http://schemas.openxmlformats.org/officeDocument/2006/relationships/hyperlink" Target="https://finance.yahoo.com/quote/GME211015C00140000?p=GME211015C00140000" TargetMode="External"/><Relationship Id="rId100" Type="http://schemas.openxmlformats.org/officeDocument/2006/relationships/hyperlink" Target="https://finance.yahoo.com/quote/GME/options?strike=195&amp;straddle=false" TargetMode="External"/><Relationship Id="rId282" Type="http://schemas.openxmlformats.org/officeDocument/2006/relationships/hyperlink" Target="https://finance.yahoo.com/quote/GME/options?strike=180&amp;straddle=false" TargetMode="External"/><Relationship Id="rId317" Type="http://schemas.openxmlformats.org/officeDocument/2006/relationships/hyperlink" Target="https://finance.yahoo.com/quote/GME211015P00340000?p=GME211015P00340000" TargetMode="External"/><Relationship Id="rId8" Type="http://schemas.openxmlformats.org/officeDocument/2006/relationships/hyperlink" Target="https://finance.yahoo.com/quote/GME/options?strike=6&amp;straddle=false" TargetMode="External"/><Relationship Id="rId98" Type="http://schemas.openxmlformats.org/officeDocument/2006/relationships/hyperlink" Target="https://finance.yahoo.com/quote/GME/options?strike=190&amp;straddle=false" TargetMode="External"/><Relationship Id="rId121" Type="http://schemas.openxmlformats.org/officeDocument/2006/relationships/hyperlink" Target="https://finance.yahoo.com/quote/GME211015C00300000?p=GME211015C00300000" TargetMode="External"/><Relationship Id="rId142" Type="http://schemas.openxmlformats.org/officeDocument/2006/relationships/hyperlink" Target="https://finance.yahoo.com/quote/GME/options?strike=400&amp;straddle=false" TargetMode="External"/><Relationship Id="rId163" Type="http://schemas.openxmlformats.org/officeDocument/2006/relationships/hyperlink" Target="https://finance.yahoo.com/quote/GME211015C00520000?p=GME211015C00520000" TargetMode="External"/><Relationship Id="rId184" Type="http://schemas.openxmlformats.org/officeDocument/2006/relationships/hyperlink" Target="https://finance.yahoo.com/quote/GME/options?strike=690&amp;straddle=false" TargetMode="External"/><Relationship Id="rId219" Type="http://schemas.openxmlformats.org/officeDocument/2006/relationships/hyperlink" Target="https://finance.yahoo.com/quote/GME211015P00045000?p=GME211015P00045000" TargetMode="External"/><Relationship Id="rId230" Type="http://schemas.openxmlformats.org/officeDocument/2006/relationships/hyperlink" Target="https://finance.yahoo.com/quote/GME/options?strike=50&amp;straddle=false" TargetMode="External"/><Relationship Id="rId251" Type="http://schemas.openxmlformats.org/officeDocument/2006/relationships/hyperlink" Target="https://finance.yahoo.com/quote/GME211015P00105000?p=GME211015P00105000" TargetMode="External"/><Relationship Id="rId25" Type="http://schemas.openxmlformats.org/officeDocument/2006/relationships/hyperlink" Target="https://finance.yahoo.com/quote/GME211015C00035000?p=GME211015C00035000" TargetMode="External"/><Relationship Id="rId46" Type="http://schemas.openxmlformats.org/officeDocument/2006/relationships/hyperlink" Target="https://finance.yahoo.com/quote/GME/options?strike=60&amp;straddle=false" TargetMode="External"/><Relationship Id="rId67" Type="http://schemas.openxmlformats.org/officeDocument/2006/relationships/hyperlink" Target="https://finance.yahoo.com/quote/GME211015C00115000?p=GME211015C00115000" TargetMode="External"/><Relationship Id="rId272" Type="http://schemas.openxmlformats.org/officeDocument/2006/relationships/hyperlink" Target="https://finance.yahoo.com/quote/GME/options?strike=155&amp;straddle=false" TargetMode="External"/><Relationship Id="rId293" Type="http://schemas.openxmlformats.org/officeDocument/2006/relationships/hyperlink" Target="https://finance.yahoo.com/quote/GME211015P00220000?p=GME211015P00220000" TargetMode="External"/><Relationship Id="rId307" Type="http://schemas.openxmlformats.org/officeDocument/2006/relationships/hyperlink" Target="https://finance.yahoo.com/quote/GME211015P00290000?p=GME211015P00290000" TargetMode="External"/><Relationship Id="rId328" Type="http://schemas.openxmlformats.org/officeDocument/2006/relationships/hyperlink" Target="https://finance.yahoo.com/quote/GME/options?strike=540&amp;straddle=false" TargetMode="External"/><Relationship Id="rId88" Type="http://schemas.openxmlformats.org/officeDocument/2006/relationships/hyperlink" Target="https://finance.yahoo.com/quote/GME/options?strike=165&amp;straddle=false" TargetMode="External"/><Relationship Id="rId111" Type="http://schemas.openxmlformats.org/officeDocument/2006/relationships/hyperlink" Target="https://finance.yahoo.com/quote/GME211015C00250000?p=GME211015C00250000" TargetMode="External"/><Relationship Id="rId132" Type="http://schemas.openxmlformats.org/officeDocument/2006/relationships/hyperlink" Target="https://finance.yahoo.com/quote/GME/options?strike=350&amp;straddle=false" TargetMode="External"/><Relationship Id="rId153" Type="http://schemas.openxmlformats.org/officeDocument/2006/relationships/hyperlink" Target="https://finance.yahoo.com/quote/GME211015C00470000?p=GME211015C00470000" TargetMode="External"/><Relationship Id="rId174" Type="http://schemas.openxmlformats.org/officeDocument/2006/relationships/hyperlink" Target="https://finance.yahoo.com/quote/GME/options?strike=590&amp;straddle=false" TargetMode="External"/><Relationship Id="rId195" Type="http://schemas.openxmlformats.org/officeDocument/2006/relationships/hyperlink" Target="https://finance.yahoo.com/quote/GME211015P00006000?p=GME211015P00006000" TargetMode="External"/><Relationship Id="rId209" Type="http://schemas.openxmlformats.org/officeDocument/2006/relationships/hyperlink" Target="https://finance.yahoo.com/quote/GME211015P00025000?p=GME211015P00025000" TargetMode="External"/><Relationship Id="rId220" Type="http://schemas.openxmlformats.org/officeDocument/2006/relationships/hyperlink" Target="https://finance.yahoo.com/quote/GME/options?strike=45&amp;straddle=false" TargetMode="External"/><Relationship Id="rId241" Type="http://schemas.openxmlformats.org/officeDocument/2006/relationships/hyperlink" Target="https://finance.yahoo.com/quote/GME211015P00080000?p=GME211015P00080000" TargetMode="External"/><Relationship Id="rId15" Type="http://schemas.openxmlformats.org/officeDocument/2006/relationships/hyperlink" Target="https://finance.yahoo.com/quote/GME211015C00017500?p=GME211015C00017500" TargetMode="External"/><Relationship Id="rId36" Type="http://schemas.openxmlformats.org/officeDocument/2006/relationships/hyperlink" Target="https://finance.yahoo.com/quote/GME/options?strike=47&amp;straddle=false" TargetMode="External"/><Relationship Id="rId57" Type="http://schemas.openxmlformats.org/officeDocument/2006/relationships/hyperlink" Target="https://finance.yahoo.com/quote/GME211015C00090000?p=GME211015C00090000" TargetMode="External"/><Relationship Id="rId262" Type="http://schemas.openxmlformats.org/officeDocument/2006/relationships/hyperlink" Target="https://finance.yahoo.com/quote/GME/options?strike=130&amp;straddle=false" TargetMode="External"/><Relationship Id="rId283" Type="http://schemas.openxmlformats.org/officeDocument/2006/relationships/hyperlink" Target="https://finance.yahoo.com/quote/GME211015P00185000?p=GME211015P00185000" TargetMode="External"/><Relationship Id="rId318" Type="http://schemas.openxmlformats.org/officeDocument/2006/relationships/hyperlink" Target="https://finance.yahoo.com/quote/GME/options?strike=340&amp;straddle=false" TargetMode="External"/><Relationship Id="rId78" Type="http://schemas.openxmlformats.org/officeDocument/2006/relationships/hyperlink" Target="https://finance.yahoo.com/quote/GME/options?strike=140&amp;straddle=false" TargetMode="External"/><Relationship Id="rId99" Type="http://schemas.openxmlformats.org/officeDocument/2006/relationships/hyperlink" Target="https://finance.yahoo.com/quote/GME211015C00195000?p=GME211015C00195000" TargetMode="External"/><Relationship Id="rId101" Type="http://schemas.openxmlformats.org/officeDocument/2006/relationships/hyperlink" Target="https://finance.yahoo.com/quote/GME211015C00200000?p=GME211015C00200000" TargetMode="External"/><Relationship Id="rId122" Type="http://schemas.openxmlformats.org/officeDocument/2006/relationships/hyperlink" Target="https://finance.yahoo.com/quote/GME/options?strike=300&amp;straddle=false" TargetMode="External"/><Relationship Id="rId143" Type="http://schemas.openxmlformats.org/officeDocument/2006/relationships/hyperlink" Target="https://finance.yahoo.com/quote/GME211015C00410000?p=GME211015C00410000" TargetMode="External"/><Relationship Id="rId164" Type="http://schemas.openxmlformats.org/officeDocument/2006/relationships/hyperlink" Target="https://finance.yahoo.com/quote/GME/options?strike=520&amp;straddle=false" TargetMode="External"/><Relationship Id="rId185" Type="http://schemas.openxmlformats.org/officeDocument/2006/relationships/hyperlink" Target="https://finance.yahoo.com/quote/GME211015P00001000?p=GME211015P00001000" TargetMode="External"/><Relationship Id="rId9" Type="http://schemas.openxmlformats.org/officeDocument/2006/relationships/hyperlink" Target="https://finance.yahoo.com/quote/GME211015C00010000?p=GME211015C00010000" TargetMode="External"/><Relationship Id="rId210" Type="http://schemas.openxmlformats.org/officeDocument/2006/relationships/hyperlink" Target="https://finance.yahoo.com/quote/GME/options?strike=25&amp;straddle=false" TargetMode="External"/><Relationship Id="rId26" Type="http://schemas.openxmlformats.org/officeDocument/2006/relationships/hyperlink" Target="https://finance.yahoo.com/quote/GME/options?strike=35&amp;straddle=false" TargetMode="External"/><Relationship Id="rId231" Type="http://schemas.openxmlformats.org/officeDocument/2006/relationships/hyperlink" Target="https://finance.yahoo.com/quote/GME211015P00055000?p=GME211015P00055000" TargetMode="External"/><Relationship Id="rId252" Type="http://schemas.openxmlformats.org/officeDocument/2006/relationships/hyperlink" Target="https://finance.yahoo.com/quote/GME/options?strike=105&amp;straddle=false" TargetMode="External"/><Relationship Id="rId273" Type="http://schemas.openxmlformats.org/officeDocument/2006/relationships/hyperlink" Target="https://finance.yahoo.com/quote/GME211015P00160000?p=GME211015P00160000" TargetMode="External"/><Relationship Id="rId294" Type="http://schemas.openxmlformats.org/officeDocument/2006/relationships/hyperlink" Target="https://finance.yahoo.com/quote/GME/options?strike=220&amp;straddle=false" TargetMode="External"/><Relationship Id="rId308" Type="http://schemas.openxmlformats.org/officeDocument/2006/relationships/hyperlink" Target="https://finance.yahoo.com/quote/GME/options?strike=290&amp;straddle=false" TargetMode="External"/><Relationship Id="rId329" Type="http://schemas.openxmlformats.org/officeDocument/2006/relationships/hyperlink" Target="https://finance.yahoo.com/quote/GME211015P00680000?p=GME211015P00680000" TargetMode="External"/><Relationship Id="rId47" Type="http://schemas.openxmlformats.org/officeDocument/2006/relationships/hyperlink" Target="https://finance.yahoo.com/quote/GME211015C00065000?p=GME211015C00065000" TargetMode="External"/><Relationship Id="rId68" Type="http://schemas.openxmlformats.org/officeDocument/2006/relationships/hyperlink" Target="https://finance.yahoo.com/quote/GME/options?strike=115&amp;straddle=false" TargetMode="External"/><Relationship Id="rId89" Type="http://schemas.openxmlformats.org/officeDocument/2006/relationships/hyperlink" Target="https://finance.yahoo.com/quote/GME211015C00170000?p=GME211015C00170000" TargetMode="External"/><Relationship Id="rId112" Type="http://schemas.openxmlformats.org/officeDocument/2006/relationships/hyperlink" Target="https://finance.yahoo.com/quote/GME/options?strike=250&amp;straddle=false" TargetMode="External"/><Relationship Id="rId133" Type="http://schemas.openxmlformats.org/officeDocument/2006/relationships/hyperlink" Target="https://finance.yahoo.com/quote/GME211015C00360000?p=GME211015C00360000" TargetMode="External"/><Relationship Id="rId154" Type="http://schemas.openxmlformats.org/officeDocument/2006/relationships/hyperlink" Target="https://finance.yahoo.com/quote/GME/options?strike=470&amp;straddle=false" TargetMode="External"/><Relationship Id="rId175" Type="http://schemas.openxmlformats.org/officeDocument/2006/relationships/hyperlink" Target="https://finance.yahoo.com/quote/GME211015C00600000?p=GME211015C00600000" TargetMode="External"/><Relationship Id="rId196" Type="http://schemas.openxmlformats.org/officeDocument/2006/relationships/hyperlink" Target="https://finance.yahoo.com/quote/GME/options?strike=6&amp;straddle=false" TargetMode="External"/><Relationship Id="rId200" Type="http://schemas.openxmlformats.org/officeDocument/2006/relationships/hyperlink" Target="https://finance.yahoo.com/quote/GME/options?strike=12.5&amp;straddle=false" TargetMode="External"/><Relationship Id="rId16" Type="http://schemas.openxmlformats.org/officeDocument/2006/relationships/hyperlink" Target="https://finance.yahoo.com/quote/GME/options?strike=17.5&amp;straddle=false" TargetMode="External"/><Relationship Id="rId221" Type="http://schemas.openxmlformats.org/officeDocument/2006/relationships/hyperlink" Target="https://finance.yahoo.com/quote/GME211015P00046000?p=GME211015P00046000" TargetMode="External"/><Relationship Id="rId242" Type="http://schemas.openxmlformats.org/officeDocument/2006/relationships/hyperlink" Target="https://finance.yahoo.com/quote/GME/options?strike=80&amp;straddle=false" TargetMode="External"/><Relationship Id="rId263" Type="http://schemas.openxmlformats.org/officeDocument/2006/relationships/hyperlink" Target="https://finance.yahoo.com/quote/GME211015P00135000?p=GME211015P00135000" TargetMode="External"/><Relationship Id="rId284" Type="http://schemas.openxmlformats.org/officeDocument/2006/relationships/hyperlink" Target="https://finance.yahoo.com/quote/GME/options?strike=185&amp;straddle=false" TargetMode="External"/><Relationship Id="rId319" Type="http://schemas.openxmlformats.org/officeDocument/2006/relationships/hyperlink" Target="https://finance.yahoo.com/quote/GME211015P00360000?p=GME211015P00360000" TargetMode="External"/><Relationship Id="rId37" Type="http://schemas.openxmlformats.org/officeDocument/2006/relationships/hyperlink" Target="https://finance.yahoo.com/quote/GME211015C00048000?p=GME211015C00048000" TargetMode="External"/><Relationship Id="rId58" Type="http://schemas.openxmlformats.org/officeDocument/2006/relationships/hyperlink" Target="https://finance.yahoo.com/quote/GME/options?strike=90&amp;straddle=false" TargetMode="External"/><Relationship Id="rId79" Type="http://schemas.openxmlformats.org/officeDocument/2006/relationships/hyperlink" Target="https://finance.yahoo.com/quote/GME211015C00145000?p=GME211015C00145000" TargetMode="External"/><Relationship Id="rId102" Type="http://schemas.openxmlformats.org/officeDocument/2006/relationships/hyperlink" Target="https://finance.yahoo.com/quote/GME/options?strike=200&amp;straddle=false" TargetMode="External"/><Relationship Id="rId123" Type="http://schemas.openxmlformats.org/officeDocument/2006/relationships/hyperlink" Target="https://finance.yahoo.com/quote/GME211015C00310000?p=GME211015C00310000" TargetMode="External"/><Relationship Id="rId144" Type="http://schemas.openxmlformats.org/officeDocument/2006/relationships/hyperlink" Target="https://finance.yahoo.com/quote/GME/options?strike=410&amp;straddle=false" TargetMode="External"/><Relationship Id="rId330" Type="http://schemas.openxmlformats.org/officeDocument/2006/relationships/hyperlink" Target="https://finance.yahoo.com/quote/GME/options?strike=680&amp;straddle=false" TargetMode="External"/><Relationship Id="rId90" Type="http://schemas.openxmlformats.org/officeDocument/2006/relationships/hyperlink" Target="https://finance.yahoo.com/quote/GME/options?strike=170&amp;straddle=false" TargetMode="External"/><Relationship Id="rId165" Type="http://schemas.openxmlformats.org/officeDocument/2006/relationships/hyperlink" Target="https://finance.yahoo.com/quote/GME211015C00530000?p=GME211015C00530000" TargetMode="External"/><Relationship Id="rId186" Type="http://schemas.openxmlformats.org/officeDocument/2006/relationships/hyperlink" Target="https://finance.yahoo.com/quote/GME/options?strike=1&amp;straddle=false" TargetMode="External"/><Relationship Id="rId211" Type="http://schemas.openxmlformats.org/officeDocument/2006/relationships/hyperlink" Target="https://finance.yahoo.com/quote/GME211015P00030000?p=GME211015P00030000" TargetMode="External"/><Relationship Id="rId232" Type="http://schemas.openxmlformats.org/officeDocument/2006/relationships/hyperlink" Target="https://finance.yahoo.com/quote/GME/options?strike=55&amp;straddle=false" TargetMode="External"/><Relationship Id="rId253" Type="http://schemas.openxmlformats.org/officeDocument/2006/relationships/hyperlink" Target="https://finance.yahoo.com/quote/GME211015P00110000?p=GME211015P00110000" TargetMode="External"/><Relationship Id="rId274" Type="http://schemas.openxmlformats.org/officeDocument/2006/relationships/hyperlink" Target="https://finance.yahoo.com/quote/GME/options?strike=160&amp;straddle=false" TargetMode="External"/><Relationship Id="rId295" Type="http://schemas.openxmlformats.org/officeDocument/2006/relationships/hyperlink" Target="https://finance.yahoo.com/quote/GME211015P00230000?p=GME211015P00230000" TargetMode="External"/><Relationship Id="rId309" Type="http://schemas.openxmlformats.org/officeDocument/2006/relationships/hyperlink" Target="https://finance.yahoo.com/quote/GME211015P00300000?p=GME211015P00300000" TargetMode="External"/><Relationship Id="rId27" Type="http://schemas.openxmlformats.org/officeDocument/2006/relationships/hyperlink" Target="https://finance.yahoo.com/quote/GME211015C00040000?p=GME211015C00040000" TargetMode="External"/><Relationship Id="rId48" Type="http://schemas.openxmlformats.org/officeDocument/2006/relationships/hyperlink" Target="https://finance.yahoo.com/quote/GME/options?strike=65&amp;straddle=false" TargetMode="External"/><Relationship Id="rId69" Type="http://schemas.openxmlformats.org/officeDocument/2006/relationships/hyperlink" Target="https://finance.yahoo.com/quote/GME211015C00120000?p=GME211015C00120000" TargetMode="External"/><Relationship Id="rId113" Type="http://schemas.openxmlformats.org/officeDocument/2006/relationships/hyperlink" Target="https://finance.yahoo.com/quote/GME211015C00260000?p=GME211015C00260000" TargetMode="External"/><Relationship Id="rId134" Type="http://schemas.openxmlformats.org/officeDocument/2006/relationships/hyperlink" Target="https://finance.yahoo.com/quote/GME/options?strike=360&amp;straddle=false" TargetMode="External"/><Relationship Id="rId320" Type="http://schemas.openxmlformats.org/officeDocument/2006/relationships/hyperlink" Target="https://finance.yahoo.com/quote/GME/options?strike=360&amp;straddle=false" TargetMode="External"/><Relationship Id="rId80" Type="http://schemas.openxmlformats.org/officeDocument/2006/relationships/hyperlink" Target="https://finance.yahoo.com/quote/GME/options?strike=145&amp;straddle=false" TargetMode="External"/><Relationship Id="rId155" Type="http://schemas.openxmlformats.org/officeDocument/2006/relationships/hyperlink" Target="https://finance.yahoo.com/quote/GME211015C00480000?p=GME211015C00480000" TargetMode="External"/><Relationship Id="rId176" Type="http://schemas.openxmlformats.org/officeDocument/2006/relationships/hyperlink" Target="https://finance.yahoo.com/quote/GME/options?strike=600&amp;straddle=false" TargetMode="External"/><Relationship Id="rId197" Type="http://schemas.openxmlformats.org/officeDocument/2006/relationships/hyperlink" Target="https://finance.yahoo.com/quote/GME211015P00010000?p=GME211015P00010000" TargetMode="External"/><Relationship Id="rId201" Type="http://schemas.openxmlformats.org/officeDocument/2006/relationships/hyperlink" Target="https://finance.yahoo.com/quote/GME211015P00015000?p=GME211015P00015000" TargetMode="External"/><Relationship Id="rId222" Type="http://schemas.openxmlformats.org/officeDocument/2006/relationships/hyperlink" Target="https://finance.yahoo.com/quote/GME/options?strike=46&amp;straddle=false" TargetMode="External"/><Relationship Id="rId243" Type="http://schemas.openxmlformats.org/officeDocument/2006/relationships/hyperlink" Target="https://finance.yahoo.com/quote/GME211015P00085000?p=GME211015P00085000" TargetMode="External"/><Relationship Id="rId264" Type="http://schemas.openxmlformats.org/officeDocument/2006/relationships/hyperlink" Target="https://finance.yahoo.com/quote/GME/options?strike=135&amp;straddle=false" TargetMode="External"/><Relationship Id="rId285" Type="http://schemas.openxmlformats.org/officeDocument/2006/relationships/hyperlink" Target="https://finance.yahoo.com/quote/GME211015P00190000?p=GME211015P00190000" TargetMode="External"/><Relationship Id="rId17" Type="http://schemas.openxmlformats.org/officeDocument/2006/relationships/hyperlink" Target="https://finance.yahoo.com/quote/GME211015C00020000?p=GME211015C00020000" TargetMode="External"/><Relationship Id="rId38" Type="http://schemas.openxmlformats.org/officeDocument/2006/relationships/hyperlink" Target="https://finance.yahoo.com/quote/GME/options?strike=48&amp;straddle=false" TargetMode="External"/><Relationship Id="rId59" Type="http://schemas.openxmlformats.org/officeDocument/2006/relationships/hyperlink" Target="https://finance.yahoo.com/quote/GME211015C00095000?p=GME211015C00095000" TargetMode="External"/><Relationship Id="rId103" Type="http://schemas.openxmlformats.org/officeDocument/2006/relationships/hyperlink" Target="https://finance.yahoo.com/quote/GME211015C00210000?p=GME211015C00210000" TargetMode="External"/><Relationship Id="rId124" Type="http://schemas.openxmlformats.org/officeDocument/2006/relationships/hyperlink" Target="https://finance.yahoo.com/quote/GME/options?strike=310&amp;straddle=false" TargetMode="External"/><Relationship Id="rId310" Type="http://schemas.openxmlformats.org/officeDocument/2006/relationships/hyperlink" Target="https://finance.yahoo.com/quote/GME/options?strike=300&amp;straddle=false" TargetMode="External"/><Relationship Id="rId70" Type="http://schemas.openxmlformats.org/officeDocument/2006/relationships/hyperlink" Target="https://finance.yahoo.com/quote/GME/options?strike=120&amp;straddle=false" TargetMode="External"/><Relationship Id="rId91" Type="http://schemas.openxmlformats.org/officeDocument/2006/relationships/hyperlink" Target="https://finance.yahoo.com/quote/GME211015C00175000?p=GME211015C00175000" TargetMode="External"/><Relationship Id="rId145" Type="http://schemas.openxmlformats.org/officeDocument/2006/relationships/hyperlink" Target="https://finance.yahoo.com/quote/GME211015C00420000?p=GME211015C00420000" TargetMode="External"/><Relationship Id="rId166" Type="http://schemas.openxmlformats.org/officeDocument/2006/relationships/hyperlink" Target="https://finance.yahoo.com/quote/GME/options?strike=530&amp;straddle=false" TargetMode="External"/><Relationship Id="rId187" Type="http://schemas.openxmlformats.org/officeDocument/2006/relationships/hyperlink" Target="https://finance.yahoo.com/quote/GME211015P00002000?p=GME211015P00002000" TargetMode="External"/><Relationship Id="rId1" Type="http://schemas.openxmlformats.org/officeDocument/2006/relationships/hyperlink" Target="https://finance.yahoo.com/quote/GME211015C00001000?p=GME211015C00001000" TargetMode="External"/><Relationship Id="rId212" Type="http://schemas.openxmlformats.org/officeDocument/2006/relationships/hyperlink" Target="https://finance.yahoo.com/quote/GME/options?strike=30&amp;straddle=false" TargetMode="External"/><Relationship Id="rId233" Type="http://schemas.openxmlformats.org/officeDocument/2006/relationships/hyperlink" Target="https://finance.yahoo.com/quote/GME211015P00060000?p=GME211015P00060000" TargetMode="External"/><Relationship Id="rId254" Type="http://schemas.openxmlformats.org/officeDocument/2006/relationships/hyperlink" Target="https://finance.yahoo.com/quote/GME/options?strike=110&amp;straddle=false" TargetMode="External"/><Relationship Id="rId28" Type="http://schemas.openxmlformats.org/officeDocument/2006/relationships/hyperlink" Target="https://finance.yahoo.com/quote/GME/options?strike=40&amp;straddle=false" TargetMode="External"/><Relationship Id="rId49" Type="http://schemas.openxmlformats.org/officeDocument/2006/relationships/hyperlink" Target="https://finance.yahoo.com/quote/GME211015C00070000?p=GME211015C00070000" TargetMode="External"/><Relationship Id="rId114" Type="http://schemas.openxmlformats.org/officeDocument/2006/relationships/hyperlink" Target="https://finance.yahoo.com/quote/GME/options?strike=260&amp;straddle=false" TargetMode="External"/><Relationship Id="rId275" Type="http://schemas.openxmlformats.org/officeDocument/2006/relationships/hyperlink" Target="https://finance.yahoo.com/quote/GME211015P00165000?p=GME211015P00165000" TargetMode="External"/><Relationship Id="rId296" Type="http://schemas.openxmlformats.org/officeDocument/2006/relationships/hyperlink" Target="https://finance.yahoo.com/quote/GME/options?strike=230&amp;straddle=false" TargetMode="External"/><Relationship Id="rId300" Type="http://schemas.openxmlformats.org/officeDocument/2006/relationships/hyperlink" Target="https://finance.yahoo.com/quote/GME/options?strike=250&amp;straddle=false" TargetMode="External"/><Relationship Id="rId60" Type="http://schemas.openxmlformats.org/officeDocument/2006/relationships/hyperlink" Target="https://finance.yahoo.com/quote/GME/options?strike=95&amp;straddle=false" TargetMode="External"/><Relationship Id="rId81" Type="http://schemas.openxmlformats.org/officeDocument/2006/relationships/hyperlink" Target="https://finance.yahoo.com/quote/GME211015C00150000?p=GME211015C00150000" TargetMode="External"/><Relationship Id="rId135" Type="http://schemas.openxmlformats.org/officeDocument/2006/relationships/hyperlink" Target="https://finance.yahoo.com/quote/GME211015C00370000?p=GME211015C00370000" TargetMode="External"/><Relationship Id="rId156" Type="http://schemas.openxmlformats.org/officeDocument/2006/relationships/hyperlink" Target="https://finance.yahoo.com/quote/GME/options?strike=480&amp;straddle=false" TargetMode="External"/><Relationship Id="rId177" Type="http://schemas.openxmlformats.org/officeDocument/2006/relationships/hyperlink" Target="https://finance.yahoo.com/quote/GME211015C00650000?p=GME211015C00650000" TargetMode="External"/><Relationship Id="rId198" Type="http://schemas.openxmlformats.org/officeDocument/2006/relationships/hyperlink" Target="https://finance.yahoo.com/quote/GME/options?strike=10&amp;straddle=false" TargetMode="External"/><Relationship Id="rId321" Type="http://schemas.openxmlformats.org/officeDocument/2006/relationships/hyperlink" Target="https://finance.yahoo.com/quote/GME211015P00400000?p=GME211015P00400000" TargetMode="External"/><Relationship Id="rId202" Type="http://schemas.openxmlformats.org/officeDocument/2006/relationships/hyperlink" Target="https://finance.yahoo.com/quote/GME/options?strike=15&amp;straddle=false" TargetMode="External"/><Relationship Id="rId223" Type="http://schemas.openxmlformats.org/officeDocument/2006/relationships/hyperlink" Target="https://finance.yahoo.com/quote/GME211015P00047000?p=GME211015P00047000" TargetMode="External"/><Relationship Id="rId244" Type="http://schemas.openxmlformats.org/officeDocument/2006/relationships/hyperlink" Target="https://finance.yahoo.com/quote/GME/options?strike=85&amp;straddle=false" TargetMode="External"/><Relationship Id="rId18" Type="http://schemas.openxmlformats.org/officeDocument/2006/relationships/hyperlink" Target="https://finance.yahoo.com/quote/GME/options?strike=20&amp;straddle=false" TargetMode="External"/><Relationship Id="rId39" Type="http://schemas.openxmlformats.org/officeDocument/2006/relationships/hyperlink" Target="https://finance.yahoo.com/quote/GME211015C00049000?p=GME211015C00049000" TargetMode="External"/><Relationship Id="rId265" Type="http://schemas.openxmlformats.org/officeDocument/2006/relationships/hyperlink" Target="https://finance.yahoo.com/quote/GME211015P00140000?p=GME211015P00140000" TargetMode="External"/><Relationship Id="rId286" Type="http://schemas.openxmlformats.org/officeDocument/2006/relationships/hyperlink" Target="https://finance.yahoo.com/quote/GME/options?strike=190&amp;straddle=false" TargetMode="External"/><Relationship Id="rId50" Type="http://schemas.openxmlformats.org/officeDocument/2006/relationships/hyperlink" Target="https://finance.yahoo.com/quote/GME/options?strike=70&amp;straddle=false" TargetMode="External"/><Relationship Id="rId104" Type="http://schemas.openxmlformats.org/officeDocument/2006/relationships/hyperlink" Target="https://finance.yahoo.com/quote/GME/options?strike=210&amp;straddle=false" TargetMode="External"/><Relationship Id="rId125" Type="http://schemas.openxmlformats.org/officeDocument/2006/relationships/hyperlink" Target="https://finance.yahoo.com/quote/GME211015C00320000?p=GME211015C00320000" TargetMode="External"/><Relationship Id="rId146" Type="http://schemas.openxmlformats.org/officeDocument/2006/relationships/hyperlink" Target="https://finance.yahoo.com/quote/GME/options?strike=420&amp;straddle=false" TargetMode="External"/><Relationship Id="rId167" Type="http://schemas.openxmlformats.org/officeDocument/2006/relationships/hyperlink" Target="https://finance.yahoo.com/quote/GME211015C00550000?p=GME211015C00550000" TargetMode="External"/><Relationship Id="rId188" Type="http://schemas.openxmlformats.org/officeDocument/2006/relationships/hyperlink" Target="https://finance.yahoo.com/quote/GME/options?strike=2&amp;straddle=false" TargetMode="External"/><Relationship Id="rId311" Type="http://schemas.openxmlformats.org/officeDocument/2006/relationships/hyperlink" Target="https://finance.yahoo.com/quote/GME211015P00310000?p=GME211015P00310000" TargetMode="External"/><Relationship Id="rId71" Type="http://schemas.openxmlformats.org/officeDocument/2006/relationships/hyperlink" Target="https://finance.yahoo.com/quote/GME211015C00125000?p=GME211015C00125000" TargetMode="External"/><Relationship Id="rId92" Type="http://schemas.openxmlformats.org/officeDocument/2006/relationships/hyperlink" Target="https://finance.yahoo.com/quote/GME/options?strike=175&amp;straddle=false" TargetMode="External"/><Relationship Id="rId213" Type="http://schemas.openxmlformats.org/officeDocument/2006/relationships/hyperlink" Target="https://finance.yahoo.com/quote/GME211015P00035000?p=GME211015P00035000" TargetMode="External"/><Relationship Id="rId234" Type="http://schemas.openxmlformats.org/officeDocument/2006/relationships/hyperlink" Target="https://finance.yahoo.com/quote/GME/options?strike=60&amp;straddle=false" TargetMode="External"/><Relationship Id="rId2" Type="http://schemas.openxmlformats.org/officeDocument/2006/relationships/hyperlink" Target="https://finance.yahoo.com/quote/GME/options?strike=1&amp;straddle=false" TargetMode="External"/><Relationship Id="rId29" Type="http://schemas.openxmlformats.org/officeDocument/2006/relationships/hyperlink" Target="https://finance.yahoo.com/quote/GME211015C00044000?p=GME211015C00044000" TargetMode="External"/><Relationship Id="rId255" Type="http://schemas.openxmlformats.org/officeDocument/2006/relationships/hyperlink" Target="https://finance.yahoo.com/quote/GME211015P00115000?p=GME211015P00115000" TargetMode="External"/><Relationship Id="rId276" Type="http://schemas.openxmlformats.org/officeDocument/2006/relationships/hyperlink" Target="https://finance.yahoo.com/quote/GME/options?strike=165&amp;straddle=false" TargetMode="External"/><Relationship Id="rId297" Type="http://schemas.openxmlformats.org/officeDocument/2006/relationships/hyperlink" Target="https://finance.yahoo.com/quote/GME211015P00240000?p=GME211015P00240000" TargetMode="External"/><Relationship Id="rId40" Type="http://schemas.openxmlformats.org/officeDocument/2006/relationships/hyperlink" Target="https://finance.yahoo.com/quote/GME/options?strike=49&amp;straddle=false" TargetMode="External"/><Relationship Id="rId115" Type="http://schemas.openxmlformats.org/officeDocument/2006/relationships/hyperlink" Target="https://finance.yahoo.com/quote/GME211015C00270000?p=GME211015C00270000" TargetMode="External"/><Relationship Id="rId136" Type="http://schemas.openxmlformats.org/officeDocument/2006/relationships/hyperlink" Target="https://finance.yahoo.com/quote/GME/options?strike=370&amp;straddle=false" TargetMode="External"/><Relationship Id="rId157" Type="http://schemas.openxmlformats.org/officeDocument/2006/relationships/hyperlink" Target="https://finance.yahoo.com/quote/GME211015C00490000?p=GME211015C00490000" TargetMode="External"/><Relationship Id="rId178" Type="http://schemas.openxmlformats.org/officeDocument/2006/relationships/hyperlink" Target="https://finance.yahoo.com/quote/GME/options?strike=650&amp;straddle=false" TargetMode="External"/><Relationship Id="rId301" Type="http://schemas.openxmlformats.org/officeDocument/2006/relationships/hyperlink" Target="https://finance.yahoo.com/quote/GME211015P00260000?p=GME211015P00260000" TargetMode="External"/><Relationship Id="rId322" Type="http://schemas.openxmlformats.org/officeDocument/2006/relationships/hyperlink" Target="https://finance.yahoo.com/quote/GME/options?strike=400&amp;straddle=false" TargetMode="External"/><Relationship Id="rId61" Type="http://schemas.openxmlformats.org/officeDocument/2006/relationships/hyperlink" Target="https://finance.yahoo.com/quote/GME211015C00100000?p=GME211015C00100000" TargetMode="External"/><Relationship Id="rId82" Type="http://schemas.openxmlformats.org/officeDocument/2006/relationships/hyperlink" Target="https://finance.yahoo.com/quote/GME/options?strike=150&amp;straddle=false" TargetMode="External"/><Relationship Id="rId199" Type="http://schemas.openxmlformats.org/officeDocument/2006/relationships/hyperlink" Target="https://finance.yahoo.com/quote/GME211015P00012500?p=GME211015P00012500" TargetMode="External"/><Relationship Id="rId203" Type="http://schemas.openxmlformats.org/officeDocument/2006/relationships/hyperlink" Target="https://finance.yahoo.com/quote/GME211015P00017500?p=GME211015P00017500" TargetMode="External"/><Relationship Id="rId19" Type="http://schemas.openxmlformats.org/officeDocument/2006/relationships/hyperlink" Target="https://finance.yahoo.com/quote/GME211015C00022500?p=GME211015C00022500" TargetMode="External"/><Relationship Id="rId224" Type="http://schemas.openxmlformats.org/officeDocument/2006/relationships/hyperlink" Target="https://finance.yahoo.com/quote/GME/options?strike=47&amp;straddle=false" TargetMode="External"/><Relationship Id="rId245" Type="http://schemas.openxmlformats.org/officeDocument/2006/relationships/hyperlink" Target="https://finance.yahoo.com/quote/GME211015P00090000?p=GME211015P00090000" TargetMode="External"/><Relationship Id="rId266" Type="http://schemas.openxmlformats.org/officeDocument/2006/relationships/hyperlink" Target="https://finance.yahoo.com/quote/GME/options?strike=140&amp;straddle=false" TargetMode="External"/><Relationship Id="rId287" Type="http://schemas.openxmlformats.org/officeDocument/2006/relationships/hyperlink" Target="https://finance.yahoo.com/quote/GME211015P00195000?p=GME211015P00195000" TargetMode="External"/><Relationship Id="rId30" Type="http://schemas.openxmlformats.org/officeDocument/2006/relationships/hyperlink" Target="https://finance.yahoo.com/quote/GME/options?strike=44&amp;straddle=false" TargetMode="External"/><Relationship Id="rId105" Type="http://schemas.openxmlformats.org/officeDocument/2006/relationships/hyperlink" Target="https://finance.yahoo.com/quote/GME211015C00220000?p=GME211015C00220000" TargetMode="External"/><Relationship Id="rId126" Type="http://schemas.openxmlformats.org/officeDocument/2006/relationships/hyperlink" Target="https://finance.yahoo.com/quote/GME/options?strike=320&amp;straddle=false" TargetMode="External"/><Relationship Id="rId147" Type="http://schemas.openxmlformats.org/officeDocument/2006/relationships/hyperlink" Target="https://finance.yahoo.com/quote/GME211015C00440000?p=GME211015C00440000" TargetMode="External"/><Relationship Id="rId168" Type="http://schemas.openxmlformats.org/officeDocument/2006/relationships/hyperlink" Target="https://finance.yahoo.com/quote/GME/options?strike=550&amp;straddle=false" TargetMode="External"/><Relationship Id="rId312" Type="http://schemas.openxmlformats.org/officeDocument/2006/relationships/hyperlink" Target="https://finance.yahoo.com/quote/GME/options?strike=310&amp;straddle=false" TargetMode="External"/><Relationship Id="rId51" Type="http://schemas.openxmlformats.org/officeDocument/2006/relationships/hyperlink" Target="https://finance.yahoo.com/quote/GME211015C00075000?p=GME211015C00075000" TargetMode="External"/><Relationship Id="rId72" Type="http://schemas.openxmlformats.org/officeDocument/2006/relationships/hyperlink" Target="https://finance.yahoo.com/quote/GME/options?strike=125&amp;straddle=false" TargetMode="External"/><Relationship Id="rId93" Type="http://schemas.openxmlformats.org/officeDocument/2006/relationships/hyperlink" Target="https://finance.yahoo.com/quote/GME211015C00180000?p=GME211015C00180000" TargetMode="External"/><Relationship Id="rId189" Type="http://schemas.openxmlformats.org/officeDocument/2006/relationships/hyperlink" Target="https://finance.yahoo.com/quote/GME211015P00003000?p=GME211015P00003000" TargetMode="External"/><Relationship Id="rId3" Type="http://schemas.openxmlformats.org/officeDocument/2006/relationships/hyperlink" Target="https://finance.yahoo.com/quote/GME211015C00002000?p=GME211015C00002000" TargetMode="External"/><Relationship Id="rId214" Type="http://schemas.openxmlformats.org/officeDocument/2006/relationships/hyperlink" Target="https://finance.yahoo.com/quote/GME/options?strike=35&amp;straddle=false" TargetMode="External"/><Relationship Id="rId235" Type="http://schemas.openxmlformats.org/officeDocument/2006/relationships/hyperlink" Target="https://finance.yahoo.com/quote/GME211015P00065000?p=GME211015P00065000" TargetMode="External"/><Relationship Id="rId256" Type="http://schemas.openxmlformats.org/officeDocument/2006/relationships/hyperlink" Target="https://finance.yahoo.com/quote/GME/options?strike=115&amp;straddle=false" TargetMode="External"/><Relationship Id="rId277" Type="http://schemas.openxmlformats.org/officeDocument/2006/relationships/hyperlink" Target="https://finance.yahoo.com/quote/GME211015P00170000?p=GME211015P00170000" TargetMode="External"/><Relationship Id="rId298" Type="http://schemas.openxmlformats.org/officeDocument/2006/relationships/hyperlink" Target="https://finance.yahoo.com/quote/GME/options?strike=240&amp;straddle=false" TargetMode="External"/><Relationship Id="rId116" Type="http://schemas.openxmlformats.org/officeDocument/2006/relationships/hyperlink" Target="https://finance.yahoo.com/quote/GME/options?strike=270&amp;straddle=false" TargetMode="External"/><Relationship Id="rId137" Type="http://schemas.openxmlformats.org/officeDocument/2006/relationships/hyperlink" Target="https://finance.yahoo.com/quote/GME211015C00380000?p=GME211015C00380000" TargetMode="External"/><Relationship Id="rId158" Type="http://schemas.openxmlformats.org/officeDocument/2006/relationships/hyperlink" Target="https://finance.yahoo.com/quote/GME/options?strike=490&amp;straddle=false" TargetMode="External"/><Relationship Id="rId302" Type="http://schemas.openxmlformats.org/officeDocument/2006/relationships/hyperlink" Target="https://finance.yahoo.com/quote/GME/options?strike=260&amp;straddle=false" TargetMode="External"/><Relationship Id="rId323" Type="http://schemas.openxmlformats.org/officeDocument/2006/relationships/hyperlink" Target="https://finance.yahoo.com/quote/GME211015P00420000?p=GME211015P00420000" TargetMode="External"/><Relationship Id="rId20" Type="http://schemas.openxmlformats.org/officeDocument/2006/relationships/hyperlink" Target="https://finance.yahoo.com/quote/GME/options?strike=22.5&amp;straddle=false" TargetMode="External"/><Relationship Id="rId41" Type="http://schemas.openxmlformats.org/officeDocument/2006/relationships/hyperlink" Target="https://finance.yahoo.com/quote/GME211015C00050000?p=GME211015C00050000" TargetMode="External"/><Relationship Id="rId62" Type="http://schemas.openxmlformats.org/officeDocument/2006/relationships/hyperlink" Target="https://finance.yahoo.com/quote/GME/options?strike=100&amp;straddle=false" TargetMode="External"/><Relationship Id="rId83" Type="http://schemas.openxmlformats.org/officeDocument/2006/relationships/hyperlink" Target="https://finance.yahoo.com/quote/GME211015C00155000?p=GME211015C00155000" TargetMode="External"/><Relationship Id="rId179" Type="http://schemas.openxmlformats.org/officeDocument/2006/relationships/hyperlink" Target="https://finance.yahoo.com/quote/GME211015C00660000?p=GME211015C00660000" TargetMode="External"/><Relationship Id="rId190" Type="http://schemas.openxmlformats.org/officeDocument/2006/relationships/hyperlink" Target="https://finance.yahoo.com/quote/GME/options?strike=3&amp;straddle=false" TargetMode="External"/><Relationship Id="rId204" Type="http://schemas.openxmlformats.org/officeDocument/2006/relationships/hyperlink" Target="https://finance.yahoo.com/quote/GME/options?strike=17.5&amp;straddle=false" TargetMode="External"/><Relationship Id="rId225" Type="http://schemas.openxmlformats.org/officeDocument/2006/relationships/hyperlink" Target="https://finance.yahoo.com/quote/GME211015P00048000?p=GME211015P00048000" TargetMode="External"/><Relationship Id="rId246" Type="http://schemas.openxmlformats.org/officeDocument/2006/relationships/hyperlink" Target="https://finance.yahoo.com/quote/GME/options?strike=90&amp;straddle=false" TargetMode="External"/><Relationship Id="rId267" Type="http://schemas.openxmlformats.org/officeDocument/2006/relationships/hyperlink" Target="https://finance.yahoo.com/quote/GME211015P00145000?p=GME211015P00145000" TargetMode="External"/><Relationship Id="rId288" Type="http://schemas.openxmlformats.org/officeDocument/2006/relationships/hyperlink" Target="https://finance.yahoo.com/quote/GME/options?strike=195&amp;straddle=false" TargetMode="External"/><Relationship Id="rId106" Type="http://schemas.openxmlformats.org/officeDocument/2006/relationships/hyperlink" Target="https://finance.yahoo.com/quote/GME/options?strike=220&amp;straddle=false" TargetMode="External"/><Relationship Id="rId127" Type="http://schemas.openxmlformats.org/officeDocument/2006/relationships/hyperlink" Target="https://finance.yahoo.com/quote/GME211015C00330000?p=GME211015C00330000" TargetMode="External"/><Relationship Id="rId313" Type="http://schemas.openxmlformats.org/officeDocument/2006/relationships/hyperlink" Target="https://finance.yahoo.com/quote/GME211015P00320000?p=GME211015P00320000" TargetMode="External"/><Relationship Id="rId10" Type="http://schemas.openxmlformats.org/officeDocument/2006/relationships/hyperlink" Target="https://finance.yahoo.com/quote/GME/options?strike=10&amp;straddle=false" TargetMode="External"/><Relationship Id="rId31" Type="http://schemas.openxmlformats.org/officeDocument/2006/relationships/hyperlink" Target="https://finance.yahoo.com/quote/GME211015C00045000?p=GME211015C00045000" TargetMode="External"/><Relationship Id="rId52" Type="http://schemas.openxmlformats.org/officeDocument/2006/relationships/hyperlink" Target="https://finance.yahoo.com/quote/GME/options?strike=75&amp;straddle=false" TargetMode="External"/><Relationship Id="rId73" Type="http://schemas.openxmlformats.org/officeDocument/2006/relationships/hyperlink" Target="https://finance.yahoo.com/quote/GME211015C00130000?p=GME211015C00130000" TargetMode="External"/><Relationship Id="rId94" Type="http://schemas.openxmlformats.org/officeDocument/2006/relationships/hyperlink" Target="https://finance.yahoo.com/quote/GME/options?strike=180&amp;straddle=false" TargetMode="External"/><Relationship Id="rId148" Type="http://schemas.openxmlformats.org/officeDocument/2006/relationships/hyperlink" Target="https://finance.yahoo.com/quote/GME/options?strike=440&amp;straddle=false" TargetMode="External"/><Relationship Id="rId169" Type="http://schemas.openxmlformats.org/officeDocument/2006/relationships/hyperlink" Target="https://finance.yahoo.com/quote/GME211015C00560000?p=GME211015C00560000" TargetMode="External"/><Relationship Id="rId4" Type="http://schemas.openxmlformats.org/officeDocument/2006/relationships/hyperlink" Target="https://finance.yahoo.com/quote/GME/options?strike=2&amp;straddle=false" TargetMode="External"/><Relationship Id="rId180" Type="http://schemas.openxmlformats.org/officeDocument/2006/relationships/hyperlink" Target="https://finance.yahoo.com/quote/GME/options?strike=660&amp;straddle=false" TargetMode="External"/><Relationship Id="rId215" Type="http://schemas.openxmlformats.org/officeDocument/2006/relationships/hyperlink" Target="https://finance.yahoo.com/quote/GME211015P00040000?p=GME211015P00040000" TargetMode="External"/><Relationship Id="rId236" Type="http://schemas.openxmlformats.org/officeDocument/2006/relationships/hyperlink" Target="https://finance.yahoo.com/quote/GME/options?strike=65&amp;straddle=false" TargetMode="External"/><Relationship Id="rId257" Type="http://schemas.openxmlformats.org/officeDocument/2006/relationships/hyperlink" Target="https://finance.yahoo.com/quote/GME211015P00120000?p=GME211015P00120000" TargetMode="External"/><Relationship Id="rId278" Type="http://schemas.openxmlformats.org/officeDocument/2006/relationships/hyperlink" Target="https://finance.yahoo.com/quote/GME/options?strike=170&amp;straddle=false" TargetMode="External"/><Relationship Id="rId303" Type="http://schemas.openxmlformats.org/officeDocument/2006/relationships/hyperlink" Target="https://finance.yahoo.com/quote/GME211015P00270000?p=GME211015P00270000" TargetMode="External"/><Relationship Id="rId42" Type="http://schemas.openxmlformats.org/officeDocument/2006/relationships/hyperlink" Target="https://finance.yahoo.com/quote/GME/options?strike=50&amp;straddle=false" TargetMode="External"/><Relationship Id="rId84" Type="http://schemas.openxmlformats.org/officeDocument/2006/relationships/hyperlink" Target="https://finance.yahoo.com/quote/GME/options?strike=155&amp;straddle=false" TargetMode="External"/><Relationship Id="rId138" Type="http://schemas.openxmlformats.org/officeDocument/2006/relationships/hyperlink" Target="https://finance.yahoo.com/quote/GME/options?strike=380&amp;straddle=false" TargetMode="External"/><Relationship Id="rId191" Type="http://schemas.openxmlformats.org/officeDocument/2006/relationships/hyperlink" Target="https://finance.yahoo.com/quote/GME211015P00004000?p=GME211015P00004000" TargetMode="External"/><Relationship Id="rId205" Type="http://schemas.openxmlformats.org/officeDocument/2006/relationships/hyperlink" Target="https://finance.yahoo.com/quote/GME211015P00020000?p=GME211015P00020000" TargetMode="External"/><Relationship Id="rId247" Type="http://schemas.openxmlformats.org/officeDocument/2006/relationships/hyperlink" Target="https://finance.yahoo.com/quote/GME211015P00095000?p=GME211015P00095000" TargetMode="External"/><Relationship Id="rId107" Type="http://schemas.openxmlformats.org/officeDocument/2006/relationships/hyperlink" Target="https://finance.yahoo.com/quote/GME211015C00230000?p=GME211015C00230000" TargetMode="External"/><Relationship Id="rId289" Type="http://schemas.openxmlformats.org/officeDocument/2006/relationships/hyperlink" Target="https://finance.yahoo.com/quote/GME211015P00200000?p=GME211015P00200000" TargetMode="External"/><Relationship Id="rId11" Type="http://schemas.openxmlformats.org/officeDocument/2006/relationships/hyperlink" Target="https://finance.yahoo.com/quote/GME211015C00012500?p=GME211015C00012500" TargetMode="External"/><Relationship Id="rId53" Type="http://schemas.openxmlformats.org/officeDocument/2006/relationships/hyperlink" Target="https://finance.yahoo.com/quote/GME211015C00080000?p=GME211015C00080000" TargetMode="External"/><Relationship Id="rId149" Type="http://schemas.openxmlformats.org/officeDocument/2006/relationships/hyperlink" Target="https://finance.yahoo.com/quote/GME211015C00450000?p=GME211015C00450000" TargetMode="External"/><Relationship Id="rId314" Type="http://schemas.openxmlformats.org/officeDocument/2006/relationships/hyperlink" Target="https://finance.yahoo.com/quote/GME/options?strike=320&amp;straddle=false" TargetMode="External"/><Relationship Id="rId95" Type="http://schemas.openxmlformats.org/officeDocument/2006/relationships/hyperlink" Target="https://finance.yahoo.com/quote/GME211015C00185000?p=GME211015C00185000" TargetMode="External"/><Relationship Id="rId160" Type="http://schemas.openxmlformats.org/officeDocument/2006/relationships/hyperlink" Target="https://finance.yahoo.com/quote/GME/options?strike=500&amp;straddle=false" TargetMode="External"/><Relationship Id="rId216" Type="http://schemas.openxmlformats.org/officeDocument/2006/relationships/hyperlink" Target="https://finance.yahoo.com/quote/GME/options?strike=40&amp;straddle=false" TargetMode="External"/><Relationship Id="rId258" Type="http://schemas.openxmlformats.org/officeDocument/2006/relationships/hyperlink" Target="https://finance.yahoo.com/quote/GME/options?strike=120&amp;straddle=false" TargetMode="External"/><Relationship Id="rId22" Type="http://schemas.openxmlformats.org/officeDocument/2006/relationships/hyperlink" Target="https://finance.yahoo.com/quote/GME/options?strike=25&amp;straddle=false" TargetMode="External"/><Relationship Id="rId64" Type="http://schemas.openxmlformats.org/officeDocument/2006/relationships/hyperlink" Target="https://finance.yahoo.com/quote/GME/options?strike=105&amp;straddle=false" TargetMode="External"/><Relationship Id="rId118" Type="http://schemas.openxmlformats.org/officeDocument/2006/relationships/hyperlink" Target="https://finance.yahoo.com/quote/GME/options?strike=280&amp;straddle=false" TargetMode="External"/><Relationship Id="rId325" Type="http://schemas.openxmlformats.org/officeDocument/2006/relationships/hyperlink" Target="https://finance.yahoo.com/quote/GME211015P00490000?p=GME211015P00490000" TargetMode="External"/><Relationship Id="rId171" Type="http://schemas.openxmlformats.org/officeDocument/2006/relationships/hyperlink" Target="https://finance.yahoo.com/quote/GME211015C00570000?p=GME211015C00570000" TargetMode="External"/><Relationship Id="rId227" Type="http://schemas.openxmlformats.org/officeDocument/2006/relationships/hyperlink" Target="https://finance.yahoo.com/quote/GME211015P00049000?p=GME211015P00049000" TargetMode="External"/><Relationship Id="rId269" Type="http://schemas.openxmlformats.org/officeDocument/2006/relationships/hyperlink" Target="https://finance.yahoo.com/quote/GME211015P00150000?p=GME211015P00150000" TargetMode="External"/><Relationship Id="rId33" Type="http://schemas.openxmlformats.org/officeDocument/2006/relationships/hyperlink" Target="https://finance.yahoo.com/quote/GME211015C00046000?p=GME211015C00046000" TargetMode="External"/><Relationship Id="rId129" Type="http://schemas.openxmlformats.org/officeDocument/2006/relationships/hyperlink" Target="https://finance.yahoo.com/quote/GME211015C00340000?p=GME211015C00340000" TargetMode="External"/><Relationship Id="rId280" Type="http://schemas.openxmlformats.org/officeDocument/2006/relationships/hyperlink" Target="https://finance.yahoo.com/quote/GME/options?strike=175&amp;straddle=false" TargetMode="External"/><Relationship Id="rId75" Type="http://schemas.openxmlformats.org/officeDocument/2006/relationships/hyperlink" Target="https://finance.yahoo.com/quote/GME211015C00135000?p=GME211015C00135000" TargetMode="External"/><Relationship Id="rId140" Type="http://schemas.openxmlformats.org/officeDocument/2006/relationships/hyperlink" Target="https://finance.yahoo.com/quote/GME/options?strike=390&amp;straddle=false" TargetMode="External"/><Relationship Id="rId182" Type="http://schemas.openxmlformats.org/officeDocument/2006/relationships/hyperlink" Target="https://finance.yahoo.com/quote/GME/options?strike=680&amp;straddle=false" TargetMode="External"/><Relationship Id="rId6" Type="http://schemas.openxmlformats.org/officeDocument/2006/relationships/hyperlink" Target="https://finance.yahoo.com/quote/GME/options?strike=5&amp;straddle=false" TargetMode="External"/><Relationship Id="rId238" Type="http://schemas.openxmlformats.org/officeDocument/2006/relationships/hyperlink" Target="https://finance.yahoo.com/quote/GME/options?strike=70&amp;straddle=false" TargetMode="External"/><Relationship Id="rId291" Type="http://schemas.openxmlformats.org/officeDocument/2006/relationships/hyperlink" Target="https://finance.yahoo.com/quote/GME211015P00210000?p=GME211015P00210000" TargetMode="External"/><Relationship Id="rId305" Type="http://schemas.openxmlformats.org/officeDocument/2006/relationships/hyperlink" Target="https://finance.yahoo.com/quote/GME211015P00280000?p=GME211015P00280000" TargetMode="External"/><Relationship Id="rId44" Type="http://schemas.openxmlformats.org/officeDocument/2006/relationships/hyperlink" Target="https://finance.yahoo.com/quote/GME/options?strike=55&amp;straddle=false" TargetMode="External"/><Relationship Id="rId86" Type="http://schemas.openxmlformats.org/officeDocument/2006/relationships/hyperlink" Target="https://finance.yahoo.com/quote/GME/options?strike=160&amp;straddle=false" TargetMode="External"/><Relationship Id="rId151" Type="http://schemas.openxmlformats.org/officeDocument/2006/relationships/hyperlink" Target="https://finance.yahoo.com/quote/GME211015C00460000?p=GME211015C00460000" TargetMode="External"/><Relationship Id="rId193" Type="http://schemas.openxmlformats.org/officeDocument/2006/relationships/hyperlink" Target="https://finance.yahoo.com/quote/GME211015P00005000?p=GME211015P00005000" TargetMode="External"/><Relationship Id="rId207" Type="http://schemas.openxmlformats.org/officeDocument/2006/relationships/hyperlink" Target="https://finance.yahoo.com/quote/GME211015P00022500?p=GME211015P00022500" TargetMode="External"/><Relationship Id="rId249" Type="http://schemas.openxmlformats.org/officeDocument/2006/relationships/hyperlink" Target="https://finance.yahoo.com/quote/GME211015P00100000?p=GME211015P00100000" TargetMode="External"/><Relationship Id="rId13" Type="http://schemas.openxmlformats.org/officeDocument/2006/relationships/hyperlink" Target="https://finance.yahoo.com/quote/GME211015C00015000?p=GME211015C00015000" TargetMode="External"/><Relationship Id="rId109" Type="http://schemas.openxmlformats.org/officeDocument/2006/relationships/hyperlink" Target="https://finance.yahoo.com/quote/GME211015C00240000?p=GME211015C00240000" TargetMode="External"/><Relationship Id="rId260" Type="http://schemas.openxmlformats.org/officeDocument/2006/relationships/hyperlink" Target="https://finance.yahoo.com/quote/GME/options?strike=125&amp;straddle=false" TargetMode="External"/><Relationship Id="rId316" Type="http://schemas.openxmlformats.org/officeDocument/2006/relationships/hyperlink" Target="https://finance.yahoo.com/quote/GME/options?strike=330&amp;straddle=false" TargetMode="External"/><Relationship Id="rId55" Type="http://schemas.openxmlformats.org/officeDocument/2006/relationships/hyperlink" Target="https://finance.yahoo.com/quote/GME211015C00085000?p=GME211015C00085000" TargetMode="External"/><Relationship Id="rId97" Type="http://schemas.openxmlformats.org/officeDocument/2006/relationships/hyperlink" Target="https://finance.yahoo.com/quote/GME211015C00190000?p=GME211015C00190000" TargetMode="External"/><Relationship Id="rId120" Type="http://schemas.openxmlformats.org/officeDocument/2006/relationships/hyperlink" Target="https://finance.yahoo.com/quote/GME/options?strike=290&amp;straddle=false" TargetMode="External"/><Relationship Id="rId162" Type="http://schemas.openxmlformats.org/officeDocument/2006/relationships/hyperlink" Target="https://finance.yahoo.com/quote/GME/options?strike=510&amp;straddle=false" TargetMode="External"/><Relationship Id="rId218" Type="http://schemas.openxmlformats.org/officeDocument/2006/relationships/hyperlink" Target="https://finance.yahoo.com/quote/GME/options?strike=44&amp;straddle=false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ZNGA211217C00010000?p=ZNGA211217C00010000" TargetMode="External"/><Relationship Id="rId18" Type="http://schemas.openxmlformats.org/officeDocument/2006/relationships/hyperlink" Target="https://finance.yahoo.com/quote/ZNGA/options?strike=12&amp;straddle=false" TargetMode="External"/><Relationship Id="rId26" Type="http://schemas.openxmlformats.org/officeDocument/2006/relationships/hyperlink" Target="https://finance.yahoo.com/quote/ZNGA/options?strike=16&amp;straddle=false" TargetMode="External"/><Relationship Id="rId39" Type="http://schemas.openxmlformats.org/officeDocument/2006/relationships/hyperlink" Target="https://finance.yahoo.com/quote/ZNGA211217P00012000?p=ZNGA211217P00012000" TargetMode="External"/><Relationship Id="rId21" Type="http://schemas.openxmlformats.org/officeDocument/2006/relationships/hyperlink" Target="https://finance.yahoo.com/quote/ZNGA211217C00014000?p=ZNGA211217C00014000" TargetMode="External"/><Relationship Id="rId34" Type="http://schemas.openxmlformats.org/officeDocument/2006/relationships/hyperlink" Target="https://finance.yahoo.com/quote/ZNGA/options?strike=7&amp;straddle=false" TargetMode="External"/><Relationship Id="rId42" Type="http://schemas.openxmlformats.org/officeDocument/2006/relationships/hyperlink" Target="https://finance.yahoo.com/quote/ZNGA/options?strike=13&amp;straddle=false" TargetMode="External"/><Relationship Id="rId47" Type="http://schemas.openxmlformats.org/officeDocument/2006/relationships/hyperlink" Target="https://finance.yahoo.com/quote/ZNGA211217P00017000?p=ZNGA211217P00017000" TargetMode="External"/><Relationship Id="rId50" Type="http://schemas.openxmlformats.org/officeDocument/2006/relationships/hyperlink" Target="https://finance.yahoo.com/quote/ZNGA/options?strike=20&amp;straddle=false" TargetMode="External"/><Relationship Id="rId7" Type="http://schemas.openxmlformats.org/officeDocument/2006/relationships/hyperlink" Target="https://finance.yahoo.com/quote/ZNGA211217C00007000?p=ZNGA211217C00007000" TargetMode="External"/><Relationship Id="rId2" Type="http://schemas.openxmlformats.org/officeDocument/2006/relationships/hyperlink" Target="https://finance.yahoo.com/quote/ZNGA/options?strike=3&amp;straddle=false" TargetMode="External"/><Relationship Id="rId16" Type="http://schemas.openxmlformats.org/officeDocument/2006/relationships/hyperlink" Target="https://finance.yahoo.com/quote/ZNGA/options?strike=11&amp;straddle=false" TargetMode="External"/><Relationship Id="rId29" Type="http://schemas.openxmlformats.org/officeDocument/2006/relationships/hyperlink" Target="https://finance.yahoo.com/quote/ZNGA211217C00020000?p=ZNGA211217C00020000" TargetMode="External"/><Relationship Id="rId11" Type="http://schemas.openxmlformats.org/officeDocument/2006/relationships/hyperlink" Target="https://finance.yahoo.com/quote/ZNGA211217C00009000?p=ZNGA211217C00009000" TargetMode="External"/><Relationship Id="rId24" Type="http://schemas.openxmlformats.org/officeDocument/2006/relationships/hyperlink" Target="https://finance.yahoo.com/quote/ZNGA/options?strike=15&amp;straddle=false" TargetMode="External"/><Relationship Id="rId32" Type="http://schemas.openxmlformats.org/officeDocument/2006/relationships/hyperlink" Target="https://finance.yahoo.com/quote/ZNGA/options?strike=6&amp;straddle=false" TargetMode="External"/><Relationship Id="rId37" Type="http://schemas.openxmlformats.org/officeDocument/2006/relationships/hyperlink" Target="https://finance.yahoo.com/quote/ZNGA211217P00010000?p=ZNGA211217P00010000" TargetMode="External"/><Relationship Id="rId40" Type="http://schemas.openxmlformats.org/officeDocument/2006/relationships/hyperlink" Target="https://finance.yahoo.com/quote/ZNGA/options?strike=12&amp;straddle=false" TargetMode="External"/><Relationship Id="rId45" Type="http://schemas.openxmlformats.org/officeDocument/2006/relationships/hyperlink" Target="https://finance.yahoo.com/quote/ZNGA211217P00015000?p=ZNGA211217P00015000" TargetMode="External"/><Relationship Id="rId5" Type="http://schemas.openxmlformats.org/officeDocument/2006/relationships/hyperlink" Target="https://finance.yahoo.com/quote/ZNGA211217C00006000?p=ZNGA211217C00006000" TargetMode="External"/><Relationship Id="rId15" Type="http://schemas.openxmlformats.org/officeDocument/2006/relationships/hyperlink" Target="https://finance.yahoo.com/quote/ZNGA211217C00011000?p=ZNGA211217C00011000" TargetMode="External"/><Relationship Id="rId23" Type="http://schemas.openxmlformats.org/officeDocument/2006/relationships/hyperlink" Target="https://finance.yahoo.com/quote/ZNGA211217C00015000?p=ZNGA211217C00015000" TargetMode="External"/><Relationship Id="rId28" Type="http://schemas.openxmlformats.org/officeDocument/2006/relationships/hyperlink" Target="https://finance.yahoo.com/quote/ZNGA/options?strike=17&amp;straddle=false" TargetMode="External"/><Relationship Id="rId36" Type="http://schemas.openxmlformats.org/officeDocument/2006/relationships/hyperlink" Target="https://finance.yahoo.com/quote/ZNGA/options?strike=9&amp;straddle=false" TargetMode="External"/><Relationship Id="rId49" Type="http://schemas.openxmlformats.org/officeDocument/2006/relationships/hyperlink" Target="https://finance.yahoo.com/quote/ZNGA211217P00020000?p=ZNGA211217P00020000" TargetMode="External"/><Relationship Id="rId10" Type="http://schemas.openxmlformats.org/officeDocument/2006/relationships/hyperlink" Target="https://finance.yahoo.com/quote/ZNGA/options?strike=8&amp;straddle=false" TargetMode="External"/><Relationship Id="rId19" Type="http://schemas.openxmlformats.org/officeDocument/2006/relationships/hyperlink" Target="https://finance.yahoo.com/quote/ZNGA211217C00013000?p=ZNGA211217C00013000" TargetMode="External"/><Relationship Id="rId31" Type="http://schemas.openxmlformats.org/officeDocument/2006/relationships/hyperlink" Target="https://finance.yahoo.com/quote/ZNGA211217P00006000?p=ZNGA211217P00006000" TargetMode="External"/><Relationship Id="rId44" Type="http://schemas.openxmlformats.org/officeDocument/2006/relationships/hyperlink" Target="https://finance.yahoo.com/quote/ZNGA/options?strike=14&amp;straddle=false" TargetMode="External"/><Relationship Id="rId4" Type="http://schemas.openxmlformats.org/officeDocument/2006/relationships/hyperlink" Target="https://finance.yahoo.com/quote/ZNGA/options?strike=5&amp;straddle=false" TargetMode="External"/><Relationship Id="rId9" Type="http://schemas.openxmlformats.org/officeDocument/2006/relationships/hyperlink" Target="https://finance.yahoo.com/quote/ZNGA211217C00008000?p=ZNGA211217C00008000" TargetMode="External"/><Relationship Id="rId14" Type="http://schemas.openxmlformats.org/officeDocument/2006/relationships/hyperlink" Target="https://finance.yahoo.com/quote/ZNGA/options?strike=10&amp;straddle=false" TargetMode="External"/><Relationship Id="rId22" Type="http://schemas.openxmlformats.org/officeDocument/2006/relationships/hyperlink" Target="https://finance.yahoo.com/quote/ZNGA/options?strike=14&amp;straddle=false" TargetMode="External"/><Relationship Id="rId27" Type="http://schemas.openxmlformats.org/officeDocument/2006/relationships/hyperlink" Target="https://finance.yahoo.com/quote/ZNGA211217C00017000?p=ZNGA211217C00017000" TargetMode="External"/><Relationship Id="rId30" Type="http://schemas.openxmlformats.org/officeDocument/2006/relationships/hyperlink" Target="https://finance.yahoo.com/quote/ZNGA/options?strike=20&amp;straddle=false" TargetMode="External"/><Relationship Id="rId35" Type="http://schemas.openxmlformats.org/officeDocument/2006/relationships/hyperlink" Target="https://finance.yahoo.com/quote/ZNGA211217P00009000?p=ZNGA211217P00009000" TargetMode="External"/><Relationship Id="rId43" Type="http://schemas.openxmlformats.org/officeDocument/2006/relationships/hyperlink" Target="https://finance.yahoo.com/quote/ZNGA211217P00014000?p=ZNGA211217P00014000" TargetMode="External"/><Relationship Id="rId48" Type="http://schemas.openxmlformats.org/officeDocument/2006/relationships/hyperlink" Target="https://finance.yahoo.com/quote/ZNGA/options?strike=17&amp;straddle=false" TargetMode="External"/><Relationship Id="rId8" Type="http://schemas.openxmlformats.org/officeDocument/2006/relationships/hyperlink" Target="https://finance.yahoo.com/quote/ZNGA/options?strike=7&amp;straddle=false" TargetMode="External"/><Relationship Id="rId3" Type="http://schemas.openxmlformats.org/officeDocument/2006/relationships/hyperlink" Target="https://finance.yahoo.com/quote/ZNGA211217C00005000?p=ZNGA211217C00005000" TargetMode="External"/><Relationship Id="rId12" Type="http://schemas.openxmlformats.org/officeDocument/2006/relationships/hyperlink" Target="https://finance.yahoo.com/quote/ZNGA/options?strike=9&amp;straddle=false" TargetMode="External"/><Relationship Id="rId17" Type="http://schemas.openxmlformats.org/officeDocument/2006/relationships/hyperlink" Target="https://finance.yahoo.com/quote/ZNGA211217C00012000?p=ZNGA211217C00012000" TargetMode="External"/><Relationship Id="rId25" Type="http://schemas.openxmlformats.org/officeDocument/2006/relationships/hyperlink" Target="https://finance.yahoo.com/quote/ZNGA211217C00016000?p=ZNGA211217C00016000" TargetMode="External"/><Relationship Id="rId33" Type="http://schemas.openxmlformats.org/officeDocument/2006/relationships/hyperlink" Target="https://finance.yahoo.com/quote/ZNGA211217P00007000?p=ZNGA211217P00007000" TargetMode="External"/><Relationship Id="rId38" Type="http://schemas.openxmlformats.org/officeDocument/2006/relationships/hyperlink" Target="https://finance.yahoo.com/quote/ZNGA/options?strike=10&amp;straddle=false" TargetMode="External"/><Relationship Id="rId46" Type="http://schemas.openxmlformats.org/officeDocument/2006/relationships/hyperlink" Target="https://finance.yahoo.com/quote/ZNGA/options?strike=15&amp;straddle=false" TargetMode="External"/><Relationship Id="rId20" Type="http://schemas.openxmlformats.org/officeDocument/2006/relationships/hyperlink" Target="https://finance.yahoo.com/quote/ZNGA/options?strike=13&amp;straddle=false" TargetMode="External"/><Relationship Id="rId41" Type="http://schemas.openxmlformats.org/officeDocument/2006/relationships/hyperlink" Target="https://finance.yahoo.com/quote/ZNGA211217P00013000?p=ZNGA211217P00013000" TargetMode="External"/><Relationship Id="rId1" Type="http://schemas.openxmlformats.org/officeDocument/2006/relationships/hyperlink" Target="https://finance.yahoo.com/quote/ZNGA211217C00003000?p=ZNGA211217C00003000" TargetMode="External"/><Relationship Id="rId6" Type="http://schemas.openxmlformats.org/officeDocument/2006/relationships/hyperlink" Target="https://finance.yahoo.com/quote/ZNGA/options?strike=6&amp;straddle=fals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1260"/>
  <sheetViews>
    <sheetView tabSelected="1" workbookViewId="0">
      <selection activeCell="Q7" sqref="Q7"/>
    </sheetView>
  </sheetViews>
  <sheetFormatPr defaultRowHeight="14.4" x14ac:dyDescent="0.3"/>
  <cols>
    <col min="1" max="1" width="10.21875" bestFit="1" customWidth="1"/>
    <col min="7" max="7" width="10.109375" bestFit="1" customWidth="1"/>
    <col min="13" max="13" width="29.21875" bestFit="1" customWidth="1"/>
    <col min="14" max="16" width="12.33203125" bestFit="1" customWidth="1"/>
    <col min="17" max="17" width="20.5546875" bestFit="1" customWidth="1"/>
    <col min="20" max="20" width="42.33203125" customWidth="1"/>
    <col min="21" max="21" width="14.5546875" bestFit="1" customWidth="1"/>
    <col min="22" max="22" width="18.21875" bestFit="1" customWidth="1"/>
    <col min="29" max="29" width="10.109375" bestFit="1" customWidth="1"/>
    <col min="31" max="31" width="9.33203125" bestFit="1" customWidth="1"/>
    <col min="32" max="32" width="64.44140625" bestFit="1" customWidth="1"/>
    <col min="33" max="33" width="13.21875" customWidth="1"/>
    <col min="34" max="34" width="14.77734375" customWidth="1"/>
    <col min="36" max="36" width="11.5546875" bestFit="1" customWidth="1"/>
    <col min="37" max="37" width="14.6640625" bestFit="1" customWidth="1"/>
    <col min="38" max="38" width="11.5546875" customWidth="1"/>
    <col min="39" max="39" width="19.77734375" customWidth="1"/>
    <col min="40" max="40" width="14.77734375" customWidth="1"/>
    <col min="41" max="41" width="11.5546875" customWidth="1"/>
    <col min="42" max="42" width="25.88671875" customWidth="1"/>
    <col min="43" max="43" width="10.77734375" bestFit="1" customWidth="1"/>
    <col min="44" max="44" width="13.6640625" bestFit="1" customWidth="1"/>
    <col min="45" max="45" width="11.109375" bestFit="1" customWidth="1"/>
    <col min="46" max="46" width="14.33203125" customWidth="1"/>
    <col min="47" max="50" width="14.21875" bestFit="1" customWidth="1"/>
    <col min="51" max="51" width="13.21875" bestFit="1" customWidth="1"/>
  </cols>
  <sheetData>
    <row r="1" spans="1:51" x14ac:dyDescent="0.3">
      <c r="A1" s="106" t="s">
        <v>707</v>
      </c>
      <c r="B1" s="106"/>
      <c r="C1" s="106"/>
      <c r="D1" s="106"/>
      <c r="E1" s="106"/>
      <c r="G1" s="106" t="s">
        <v>708</v>
      </c>
      <c r="H1" s="106"/>
      <c r="I1" s="106"/>
      <c r="J1" s="106"/>
      <c r="K1" s="106"/>
    </row>
    <row r="2" spans="1:5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T2" s="68" t="s">
        <v>5</v>
      </c>
      <c r="V2" s="68" t="s">
        <v>6</v>
      </c>
      <c r="AB2" s="68" t="s">
        <v>7</v>
      </c>
      <c r="AJ2" s="68" t="s">
        <v>8</v>
      </c>
      <c r="AT2" s="68" t="s">
        <v>719</v>
      </c>
      <c r="AU2" t="s">
        <v>720</v>
      </c>
    </row>
    <row r="3" spans="1:51" x14ac:dyDescent="0.3">
      <c r="A3" s="1">
        <v>42444</v>
      </c>
      <c r="B3">
        <v>31.397161000000001</v>
      </c>
      <c r="C3">
        <v>35.270000000000003</v>
      </c>
      <c r="D3">
        <v>24.026854</v>
      </c>
      <c r="E3">
        <v>2.2200000000000002</v>
      </c>
      <c r="G3" s="1">
        <v>42444</v>
      </c>
      <c r="AJ3" s="68" t="s">
        <v>11</v>
      </c>
      <c r="AK3" s="64">
        <v>100000000</v>
      </c>
      <c r="AT3" s="68" t="s">
        <v>12</v>
      </c>
    </row>
    <row r="4" spans="1:51" ht="15" thickBot="1" x14ac:dyDescent="0.35">
      <c r="A4" s="1">
        <v>42445</v>
      </c>
      <c r="B4">
        <v>31.696833000000002</v>
      </c>
      <c r="C4">
        <v>35.599997999999999</v>
      </c>
      <c r="D4">
        <v>24.908930000000002</v>
      </c>
      <c r="E4">
        <v>2.21</v>
      </c>
      <c r="G4" s="1">
        <v>42445</v>
      </c>
      <c r="H4">
        <f>LN(B4/B3)/SQRT($A4-$A3)</f>
        <v>9.4992957157102806E-3</v>
      </c>
      <c r="I4">
        <f>LN(C4/C3)/SQRT($A4-$A3)</f>
        <v>9.3128374302472415E-3</v>
      </c>
      <c r="J4">
        <f>LN(D4/D3)/SQRT($A4-$A3)</f>
        <v>3.6054252220901112E-2</v>
      </c>
      <c r="K4">
        <f>LN(E4/E3)/SQRT($A4-$A3)</f>
        <v>-4.5146803545266945E-3</v>
      </c>
      <c r="T4" s="68" t="s">
        <v>14</v>
      </c>
      <c r="U4" s="68" t="s">
        <v>15</v>
      </c>
      <c r="V4" s="68" t="s">
        <v>16</v>
      </c>
      <c r="W4" s="68" t="s">
        <v>17</v>
      </c>
      <c r="X4" s="68" t="s">
        <v>18</v>
      </c>
      <c r="AM4" s="68" t="s">
        <v>19</v>
      </c>
      <c r="AP4" s="68" t="s">
        <v>717</v>
      </c>
      <c r="AQ4">
        <v>0</v>
      </c>
      <c r="AT4" s="68" t="s">
        <v>20</v>
      </c>
      <c r="AU4" s="68" t="s">
        <v>21</v>
      </c>
    </row>
    <row r="5" spans="1:51" x14ac:dyDescent="0.3">
      <c r="A5" s="1">
        <v>42446</v>
      </c>
      <c r="B5">
        <v>31.513159000000002</v>
      </c>
      <c r="C5">
        <v>35.099997999999999</v>
      </c>
      <c r="D5">
        <v>24.479596999999998</v>
      </c>
      <c r="E5">
        <v>2.23</v>
      </c>
      <c r="G5" s="1">
        <v>42446</v>
      </c>
      <c r="H5">
        <f t="shared" ref="H5:K68" si="0">LN(B5/B4)/SQRT($A5-$A4)</f>
        <v>-5.8115658978329333E-3</v>
      </c>
      <c r="I5">
        <f t="shared" si="0"/>
        <v>-1.4144508186446371E-2</v>
      </c>
      <c r="J5">
        <f t="shared" si="0"/>
        <v>-1.7386378624502687E-2</v>
      </c>
      <c r="K5">
        <f t="shared" si="0"/>
        <v>9.0090699423659108E-3</v>
      </c>
      <c r="T5" s="68" t="s">
        <v>1</v>
      </c>
      <c r="U5" s="66">
        <f>N11</f>
        <v>4.8382535313112066E-4</v>
      </c>
      <c r="V5">
        <f>N12^2</f>
        <v>4.6069666198744318E-4</v>
      </c>
      <c r="W5">
        <f>U5-2*SQRT(V5)</f>
        <v>-4.2443865569509624E-2</v>
      </c>
      <c r="X5" t="s">
        <v>22</v>
      </c>
      <c r="AE5" s="68" t="s">
        <v>23</v>
      </c>
      <c r="AJ5" s="68" t="s">
        <v>24</v>
      </c>
      <c r="AK5" s="1">
        <v>44267</v>
      </c>
      <c r="AT5" s="93">
        <f>AO41</f>
        <v>0</v>
      </c>
      <c r="AU5" s="97">
        <v>-0.1</v>
      </c>
      <c r="AV5" s="97">
        <v>-0.05</v>
      </c>
      <c r="AW5" s="97">
        <v>0</v>
      </c>
      <c r="AX5" s="97">
        <v>0.05</v>
      </c>
      <c r="AY5" s="98">
        <v>0.1</v>
      </c>
    </row>
    <row r="6" spans="1:51" x14ac:dyDescent="0.3">
      <c r="A6" s="1">
        <v>42447</v>
      </c>
      <c r="B6">
        <v>31.126498999999999</v>
      </c>
      <c r="C6">
        <v>34.869999</v>
      </c>
      <c r="D6">
        <v>24.065881999999998</v>
      </c>
      <c r="E6">
        <v>2.27</v>
      </c>
      <c r="G6" s="1">
        <v>42447</v>
      </c>
      <c r="H6">
        <f t="shared" si="0"/>
        <v>-1.2345690363997439E-2</v>
      </c>
      <c r="I6">
        <f t="shared" si="0"/>
        <v>-6.5742414821487573E-3</v>
      </c>
      <c r="J6">
        <f t="shared" si="0"/>
        <v>-1.7044842269281008E-2</v>
      </c>
      <c r="K6">
        <f t="shared" si="0"/>
        <v>1.7778246021283969E-2</v>
      </c>
      <c r="T6" s="68" t="s">
        <v>2</v>
      </c>
      <c r="U6" s="66">
        <f>O11</f>
        <v>7.2746362735911954E-4</v>
      </c>
      <c r="V6">
        <f>O12^2</f>
        <v>4.9460797594058615E-4</v>
      </c>
      <c r="W6">
        <f>U6-2*SQRT(V6)</f>
        <v>-4.3752103634051423E-2</v>
      </c>
      <c r="X6" t="s">
        <v>22</v>
      </c>
      <c r="AB6" s="68" t="s">
        <v>11</v>
      </c>
      <c r="AC6">
        <v>100000000</v>
      </c>
      <c r="AF6" s="68" t="s">
        <v>25</v>
      </c>
      <c r="AG6" s="68" t="s">
        <v>20</v>
      </c>
      <c r="AH6" s="68" t="s">
        <v>26</v>
      </c>
      <c r="AJ6" s="68" t="s">
        <v>27</v>
      </c>
      <c r="AK6" s="1">
        <f>AK5+DATE(,7,)</f>
        <v>44449</v>
      </c>
      <c r="AN6" s="68" t="s">
        <v>25</v>
      </c>
      <c r="AO6" s="68" t="s">
        <v>28</v>
      </c>
      <c r="AP6" s="68" t="s">
        <v>29</v>
      </c>
      <c r="AQ6" s="68" t="s">
        <v>26</v>
      </c>
      <c r="AT6" s="99">
        <v>-0.4</v>
      </c>
      <c r="AU6" s="92">
        <f t="dataTable" ref="AU6:AY14" dt2D="1" dtr="1" r1="AQ4" r2="AQ15"/>
        <v>9652872.4795225281</v>
      </c>
      <c r="AV6" s="92">
        <v>4829326.39524714</v>
      </c>
      <c r="AW6" s="92">
        <v>5780.3109717520647</v>
      </c>
      <c r="AX6" s="92">
        <v>-4817765.7733036354</v>
      </c>
      <c r="AY6" s="94">
        <v>-9641311.8575790245</v>
      </c>
    </row>
    <row r="7" spans="1:51" x14ac:dyDescent="0.3">
      <c r="A7" s="1">
        <v>42450</v>
      </c>
      <c r="B7">
        <v>30.971834000000001</v>
      </c>
      <c r="C7">
        <v>34.840000000000003</v>
      </c>
      <c r="D7">
        <v>24.081496999999999</v>
      </c>
      <c r="E7">
        <v>2.23</v>
      </c>
      <c r="G7" s="1">
        <v>42450</v>
      </c>
      <c r="H7">
        <f t="shared" si="0"/>
        <v>-2.8759568804704555E-3</v>
      </c>
      <c r="I7">
        <f t="shared" si="0"/>
        <v>-4.9691384429920691E-4</v>
      </c>
      <c r="J7">
        <f t="shared" si="0"/>
        <v>3.7448870350663741E-4</v>
      </c>
      <c r="K7">
        <f t="shared" si="0"/>
        <v>-1.026427512610768E-2</v>
      </c>
      <c r="T7" s="68" t="s">
        <v>3</v>
      </c>
      <c r="U7" s="66">
        <f>P11</f>
        <v>2.9601065403786126E-3</v>
      </c>
      <c r="V7">
        <f>P12^2</f>
        <v>7.8810615292356674E-3</v>
      </c>
      <c r="W7">
        <f>U7-2*SQRT(V7)</f>
        <v>-0.17459057950995088</v>
      </c>
      <c r="X7" t="s">
        <v>22</v>
      </c>
      <c r="AE7" s="68" t="s">
        <v>1</v>
      </c>
      <c r="AF7" s="56">
        <f>AH7*$AC$6/AG7</f>
        <v>285294.66029953776</v>
      </c>
      <c r="AG7" s="63">
        <v>93.040001000000004</v>
      </c>
      <c r="AH7" s="61">
        <f>N13</f>
        <v>0.26543815479563654</v>
      </c>
      <c r="AM7" s="68" t="s">
        <v>1</v>
      </c>
      <c r="AN7" s="62">
        <f>AQ7*$AK$3/AO7</f>
        <v>285294.66029953776</v>
      </c>
      <c r="AO7" s="63">
        <v>93.040001000000004</v>
      </c>
      <c r="AP7" s="63">
        <f>AO7*(1+$AQ$4)</f>
        <v>93.040001000000004</v>
      </c>
      <c r="AQ7" s="61">
        <f>N13</f>
        <v>0.26543815479563654</v>
      </c>
      <c r="AR7" s="65">
        <f>AN7*AO7</f>
        <v>26543815.479563653</v>
      </c>
      <c r="AT7" s="99">
        <v>-0.3</v>
      </c>
      <c r="AU7" s="92">
        <v>9651427.4017795902</v>
      </c>
      <c r="AV7" s="92">
        <v>4827881.317504202</v>
      </c>
      <c r="AW7" s="92">
        <v>4335.2332288140487</v>
      </c>
      <c r="AX7" s="92">
        <v>-4819210.8510465743</v>
      </c>
      <c r="AY7" s="94">
        <v>-9642756.9353219625</v>
      </c>
    </row>
    <row r="8" spans="1:51" x14ac:dyDescent="0.3">
      <c r="A8" s="1">
        <v>42451</v>
      </c>
      <c r="B8">
        <v>31.455162000000001</v>
      </c>
      <c r="C8">
        <v>35.439999</v>
      </c>
      <c r="D8">
        <v>23.558491</v>
      </c>
      <c r="E8">
        <v>2.25</v>
      </c>
      <c r="G8" s="1">
        <v>42451</v>
      </c>
      <c r="H8">
        <f t="shared" si="0"/>
        <v>1.548489239291974E-2</v>
      </c>
      <c r="I8">
        <f t="shared" si="0"/>
        <v>1.7074945535873399E-2</v>
      </c>
      <c r="J8">
        <f t="shared" si="0"/>
        <v>-2.195747878621776E-2</v>
      </c>
      <c r="K8">
        <f t="shared" si="0"/>
        <v>8.9286307443013982E-3</v>
      </c>
      <c r="T8" s="68" t="s">
        <v>4</v>
      </c>
      <c r="U8" s="66">
        <f>Q11</f>
        <v>1.5702262486576943E-3</v>
      </c>
      <c r="V8">
        <f>Q12^2</f>
        <v>4.2343097908204702E-4</v>
      </c>
      <c r="W8">
        <f>U8-2*SQRT(V8)</f>
        <v>-3.9584650938963559E-2</v>
      </c>
      <c r="X8" t="s">
        <v>22</v>
      </c>
      <c r="AB8" s="68" t="s">
        <v>24</v>
      </c>
      <c r="AC8" s="1">
        <v>44267</v>
      </c>
      <c r="AE8" s="68" t="s">
        <v>2</v>
      </c>
      <c r="AF8" s="56">
        <f>AH8*$AC$6/AG8</f>
        <v>147095.86487950094</v>
      </c>
      <c r="AG8">
        <v>170.25</v>
      </c>
      <c r="AH8" s="61">
        <f>O13</f>
        <v>0.25043070995735034</v>
      </c>
      <c r="AM8" s="68" t="s">
        <v>2</v>
      </c>
      <c r="AN8" s="62">
        <f>AQ8*$AK$3/AO8</f>
        <v>147095.86487950094</v>
      </c>
      <c r="AO8">
        <v>170.25</v>
      </c>
      <c r="AP8">
        <f>AO8*(1+$AQ$4)</f>
        <v>170.25</v>
      </c>
      <c r="AQ8" s="61">
        <f>O13</f>
        <v>0.25043070995735034</v>
      </c>
      <c r="AR8" s="65">
        <f>AN8*AO8</f>
        <v>25043070.995735034</v>
      </c>
      <c r="AT8" s="99">
        <v>-0.2</v>
      </c>
      <c r="AU8" s="92">
        <v>9649982.3240366522</v>
      </c>
      <c r="AV8" s="92">
        <v>4826436.2397612641</v>
      </c>
      <c r="AW8" s="92">
        <v>2890.1554858760323</v>
      </c>
      <c r="AX8" s="92">
        <v>-4820655.9287895123</v>
      </c>
      <c r="AY8" s="94">
        <v>-9644202.0130649004</v>
      </c>
    </row>
    <row r="9" spans="1:51" x14ac:dyDescent="0.3">
      <c r="A9" s="1">
        <v>42452</v>
      </c>
      <c r="B9">
        <v>31.493835000000001</v>
      </c>
      <c r="C9">
        <v>35.220001000000003</v>
      </c>
      <c r="D9">
        <v>23.706810000000001</v>
      </c>
      <c r="E9">
        <v>2.17</v>
      </c>
      <c r="G9" s="1">
        <v>42452</v>
      </c>
      <c r="H9">
        <f t="shared" si="0"/>
        <v>1.2287091680100021E-3</v>
      </c>
      <c r="I9">
        <f t="shared" si="0"/>
        <v>-6.2269660591572282E-3</v>
      </c>
      <c r="J9">
        <f t="shared" si="0"/>
        <v>6.2760411423439634E-3</v>
      </c>
      <c r="K9">
        <f t="shared" si="0"/>
        <v>-3.6203048663960589E-2</v>
      </c>
      <c r="N9" s="107" t="s">
        <v>709</v>
      </c>
      <c r="O9" s="107"/>
      <c r="P9" s="107"/>
      <c r="Q9" s="107"/>
      <c r="AB9" s="68" t="s">
        <v>27</v>
      </c>
      <c r="AC9" s="1">
        <f>AC8+DATE(,7,)</f>
        <v>44449</v>
      </c>
      <c r="AE9" s="68" t="s">
        <v>3</v>
      </c>
      <c r="AF9" s="56">
        <f>AH9*$AC$6/AG9</f>
        <v>13342.451094488604</v>
      </c>
      <c r="AG9">
        <v>264.5</v>
      </c>
      <c r="AH9" s="61">
        <f>P13</f>
        <v>3.5290783144922358E-2</v>
      </c>
      <c r="AM9" s="68" t="s">
        <v>3</v>
      </c>
      <c r="AN9" s="62">
        <f>AQ9*$AK$3/AO9</f>
        <v>13342.451094488604</v>
      </c>
      <c r="AO9">
        <v>264.5</v>
      </c>
      <c r="AP9">
        <f>AO9*(1+$AQ$4)</f>
        <v>264.5</v>
      </c>
      <c r="AQ9" s="61">
        <f>P13</f>
        <v>3.5290783144922358E-2</v>
      </c>
      <c r="AR9" s="65">
        <f>AN9*AO9</f>
        <v>3529078.3144922359</v>
      </c>
      <c r="AT9" s="99">
        <v>-0.1</v>
      </c>
      <c r="AU9" s="92">
        <v>9648537.2462937143</v>
      </c>
      <c r="AV9" s="92">
        <v>4824991.1620183261</v>
      </c>
      <c r="AW9" s="92">
        <v>1445.0777429380162</v>
      </c>
      <c r="AX9" s="92">
        <v>-4822101.0065324502</v>
      </c>
      <c r="AY9" s="94">
        <v>-9645647.0908078384</v>
      </c>
    </row>
    <row r="10" spans="1:51" x14ac:dyDescent="0.3">
      <c r="A10" s="1">
        <v>42453</v>
      </c>
      <c r="B10">
        <v>31.136165999999999</v>
      </c>
      <c r="C10">
        <v>35.189999</v>
      </c>
      <c r="D10">
        <v>23.628746</v>
      </c>
      <c r="E10">
        <v>2.2000000000000002</v>
      </c>
      <c r="G10" s="1">
        <v>42453</v>
      </c>
      <c r="H10">
        <f t="shared" si="0"/>
        <v>-1.1421774952824235E-2</v>
      </c>
      <c r="I10">
        <f t="shared" si="0"/>
        <v>-8.5220854468894762E-4</v>
      </c>
      <c r="J10">
        <f t="shared" si="0"/>
        <v>-3.2983269815719464E-3</v>
      </c>
      <c r="K10">
        <f t="shared" si="0"/>
        <v>1.3730192811902037E-2</v>
      </c>
      <c r="N10" s="68" t="s">
        <v>1</v>
      </c>
      <c r="O10" s="68" t="s">
        <v>2</v>
      </c>
      <c r="P10" s="68" t="s">
        <v>3</v>
      </c>
      <c r="Q10" s="68" t="s">
        <v>4</v>
      </c>
      <c r="T10" s="68" t="s">
        <v>33</v>
      </c>
      <c r="V10" s="68" t="s">
        <v>1</v>
      </c>
      <c r="W10" s="68" t="s">
        <v>2</v>
      </c>
      <c r="X10" s="68" t="s">
        <v>3</v>
      </c>
      <c r="Y10" s="68" t="s">
        <v>4</v>
      </c>
      <c r="AB10" s="68"/>
      <c r="AE10" s="68" t="s">
        <v>4</v>
      </c>
      <c r="AF10" s="56">
        <f>AH10*$AC$6/AG10</f>
        <v>4417720.00100483</v>
      </c>
      <c r="AG10">
        <v>10.16</v>
      </c>
      <c r="AH10" s="61">
        <f>Q13</f>
        <v>0.44884035210209072</v>
      </c>
      <c r="AM10" s="68" t="s">
        <v>4</v>
      </c>
      <c r="AN10" s="62">
        <f>AQ10*$AK$3/AO10</f>
        <v>4417720.00100483</v>
      </c>
      <c r="AO10">
        <v>10.16</v>
      </c>
      <c r="AP10">
        <f>AO10*(1+$AQ$4)</f>
        <v>10.16</v>
      </c>
      <c r="AQ10" s="61">
        <f>Q13</f>
        <v>0.44884035210209072</v>
      </c>
      <c r="AR10" s="65">
        <f>AN10*AO10</f>
        <v>44884035.210209072</v>
      </c>
      <c r="AT10" s="99">
        <v>0</v>
      </c>
      <c r="AU10" s="92">
        <v>9647092.1685507763</v>
      </c>
      <c r="AV10" s="92">
        <v>4823546.0842753882</v>
      </c>
      <c r="AW10" s="92">
        <v>0</v>
      </c>
      <c r="AX10" s="92">
        <v>-4823546.0842753882</v>
      </c>
      <c r="AY10" s="94">
        <v>-9647092.1685507763</v>
      </c>
    </row>
    <row r="11" spans="1:51" x14ac:dyDescent="0.3">
      <c r="A11" s="1">
        <v>42457</v>
      </c>
      <c r="B11">
        <v>31.321323</v>
      </c>
      <c r="C11">
        <v>35.400002000000001</v>
      </c>
      <c r="D11">
        <v>23.488240999999999</v>
      </c>
      <c r="E11">
        <v>2.1800000000000002</v>
      </c>
      <c r="G11" s="1">
        <v>42457</v>
      </c>
      <c r="H11">
        <f t="shared" si="0"/>
        <v>2.9645370856309812E-3</v>
      </c>
      <c r="I11">
        <f t="shared" si="0"/>
        <v>2.9749768602864487E-3</v>
      </c>
      <c r="J11">
        <f t="shared" si="0"/>
        <v>-2.9820543594379855E-3</v>
      </c>
      <c r="K11">
        <f t="shared" si="0"/>
        <v>-4.5662417816362934E-3</v>
      </c>
      <c r="M11" s="68" t="s">
        <v>10</v>
      </c>
      <c r="N11" s="58">
        <f>AVERAGE(H504:H1260)</f>
        <v>4.8382535313112066E-4</v>
      </c>
      <c r="O11" s="58">
        <f>AVERAGE(I504:I1260)</f>
        <v>7.2746362735911954E-4</v>
      </c>
      <c r="P11" s="58">
        <f>AVERAGE(J504:J1260)</f>
        <v>2.9601065403786126E-3</v>
      </c>
      <c r="Q11" s="58">
        <f>AVERAGE(K504:K1260)</f>
        <v>1.5702262486576943E-3</v>
      </c>
      <c r="T11" s="68" t="s">
        <v>15</v>
      </c>
      <c r="V11" s="55">
        <f>AVERAGE(H1139:H1260)</f>
        <v>1.2089370847338365E-3</v>
      </c>
      <c r="W11" s="55">
        <f>AVERAGE(I1139:I1260)</f>
        <v>7.8000235280145625E-4</v>
      </c>
      <c r="X11" s="55">
        <f>AVERAGE(J1139:J1260)</f>
        <v>2.6181939132086395E-2</v>
      </c>
      <c r="Y11" s="55">
        <f>AVERAGE(K1139:K1260)</f>
        <v>2.0911821050360866E-3</v>
      </c>
      <c r="AH11" s="60">
        <f>SUM(AH7:AH10)</f>
        <v>1</v>
      </c>
      <c r="AQ11" s="60">
        <f>SUM(AQ7:AQ10)</f>
        <v>1</v>
      </c>
      <c r="AT11" s="99">
        <v>0.1</v>
      </c>
      <c r="AU11" s="92">
        <v>9645647.0908078384</v>
      </c>
      <c r="AV11" s="92">
        <v>4822101.0065324502</v>
      </c>
      <c r="AW11" s="92">
        <v>-1445.0777429380162</v>
      </c>
      <c r="AX11" s="92">
        <v>-4824991.1620183261</v>
      </c>
      <c r="AY11" s="94">
        <v>-9648537.2462937143</v>
      </c>
    </row>
    <row r="12" spans="1:51" x14ac:dyDescent="0.3">
      <c r="A12" s="1">
        <v>42458</v>
      </c>
      <c r="B12">
        <v>32.393310999999997</v>
      </c>
      <c r="C12">
        <v>37</v>
      </c>
      <c r="D12">
        <v>24.596691</v>
      </c>
      <c r="E12">
        <v>2.23</v>
      </c>
      <c r="G12" s="1">
        <v>42458</v>
      </c>
      <c r="H12">
        <f t="shared" si="0"/>
        <v>3.3652839257366611E-2</v>
      </c>
      <c r="I12">
        <f t="shared" si="0"/>
        <v>4.4206036007322071E-2</v>
      </c>
      <c r="J12">
        <f t="shared" si="0"/>
        <v>4.6112008757569614E-2</v>
      </c>
      <c r="K12">
        <f t="shared" si="0"/>
        <v>2.2676708671029722E-2</v>
      </c>
      <c r="M12" s="68" t="s">
        <v>13</v>
      </c>
      <c r="N12">
        <f>_xlfn.STDEV.S(H504:H1260)</f>
        <v>2.1463845461320373E-2</v>
      </c>
      <c r="O12">
        <f>_xlfn.STDEV.S(I504:I1260)</f>
        <v>2.2239783630705272E-2</v>
      </c>
      <c r="P12">
        <f>_xlfn.STDEV.S(J504:J1260)</f>
        <v>8.8775343025164752E-2</v>
      </c>
      <c r="Q12">
        <f>_xlfn.STDEV.S(K504:K1260)</f>
        <v>2.0577438593810626E-2</v>
      </c>
      <c r="T12" s="68" t="s">
        <v>16</v>
      </c>
      <c r="V12" s="57">
        <f>_xlfn.VAR.S(H1134:H1260)</f>
        <v>3.1366624105283014E-4</v>
      </c>
      <c r="W12" s="57">
        <f>_xlfn.VAR.S(I1134:I1260)</f>
        <v>3.7863360590506225E-4</v>
      </c>
      <c r="X12" s="57">
        <f>_xlfn.VAR.S(J1134:J1260)</f>
        <v>3.6629654025718647E-2</v>
      </c>
      <c r="Y12" s="57">
        <f>_xlfn.VAR.S(K1134:K1260)</f>
        <v>5.2192889876886376E-4</v>
      </c>
      <c r="AM12" t="s">
        <v>35</v>
      </c>
      <c r="AN12" s="56">
        <f>SUMPRODUCT(AN7:AN10*AP7:AP10)</f>
        <v>100000000</v>
      </c>
      <c r="AT12" s="99">
        <v>0.2</v>
      </c>
      <c r="AU12" s="92">
        <v>9644202.0130649004</v>
      </c>
      <c r="AV12" s="92">
        <v>4820655.9287895123</v>
      </c>
      <c r="AW12" s="92">
        <v>-2890.1554858760323</v>
      </c>
      <c r="AX12" s="92">
        <v>-4826436.2397612641</v>
      </c>
      <c r="AY12" s="94">
        <v>-9649982.3240366522</v>
      </c>
    </row>
    <row r="13" spans="1:51" x14ac:dyDescent="0.3">
      <c r="A13" s="1">
        <v>42459</v>
      </c>
      <c r="B13">
        <v>33.202164000000003</v>
      </c>
      <c r="C13">
        <v>37.240001999999997</v>
      </c>
      <c r="D13">
        <v>24.791840000000001</v>
      </c>
      <c r="E13">
        <v>2.2599999999999998</v>
      </c>
      <c r="G13" s="1">
        <v>42459</v>
      </c>
      <c r="H13">
        <f t="shared" si="0"/>
        <v>2.4663103654026148E-2</v>
      </c>
      <c r="I13">
        <f t="shared" si="0"/>
        <v>6.4655934703332389E-3</v>
      </c>
      <c r="J13">
        <f t="shared" si="0"/>
        <v>7.9026450742631978E-3</v>
      </c>
      <c r="K13">
        <f t="shared" si="0"/>
        <v>1.3363227812166938E-2</v>
      </c>
      <c r="M13" s="68" t="s">
        <v>700</v>
      </c>
      <c r="N13" s="61">
        <v>0.26543815479563654</v>
      </c>
      <c r="O13" s="61">
        <v>0.25043070995735034</v>
      </c>
      <c r="P13" s="61">
        <v>3.5290783144922358E-2</v>
      </c>
      <c r="Q13" s="61">
        <f>1-SUM(N13:P13)</f>
        <v>0.44884035210209072</v>
      </c>
      <c r="T13" s="68" t="s">
        <v>17</v>
      </c>
      <c r="V13" s="55">
        <f>V11-2*SQRT(V12)</f>
        <v>-3.4212313093814638E-2</v>
      </c>
      <c r="W13" s="55">
        <f>W11-2*SQRT(W12)</f>
        <v>-3.8137017363773049E-2</v>
      </c>
      <c r="X13" s="55">
        <f>X11-2*SQRT(X12)</f>
        <v>-0.35659556295349149</v>
      </c>
      <c r="Y13" s="55">
        <f>Y11-2*SQRT(Y12)</f>
        <v>-4.3600344407824641E-2</v>
      </c>
      <c r="AE13" s="68" t="s">
        <v>1</v>
      </c>
      <c r="AF13" s="68" t="s">
        <v>2</v>
      </c>
      <c r="AG13" s="68" t="s">
        <v>3</v>
      </c>
      <c r="AH13" s="68" t="s">
        <v>4</v>
      </c>
      <c r="AM13" t="s">
        <v>36</v>
      </c>
      <c r="AN13" s="67">
        <f>AK3-AN12</f>
        <v>0</v>
      </c>
      <c r="AT13" s="99">
        <v>0.3</v>
      </c>
      <c r="AU13" s="92">
        <v>9642756.9353219625</v>
      </c>
      <c r="AV13" s="92">
        <v>4819210.8510465743</v>
      </c>
      <c r="AW13" s="92">
        <v>-4335.2332288140487</v>
      </c>
      <c r="AX13" s="92">
        <v>-4827881.317504202</v>
      </c>
      <c r="AY13" s="94">
        <v>-9651427.4017795902</v>
      </c>
    </row>
    <row r="14" spans="1:51" ht="15" thickBot="1" x14ac:dyDescent="0.35">
      <c r="A14" s="1">
        <v>42460</v>
      </c>
      <c r="B14">
        <v>32.978020000000001</v>
      </c>
      <c r="C14">
        <v>37.669998</v>
      </c>
      <c r="D14">
        <v>24.768422999999999</v>
      </c>
      <c r="E14">
        <v>2.2799999999999998</v>
      </c>
      <c r="G14" s="1">
        <v>42460</v>
      </c>
      <c r="H14">
        <f t="shared" si="0"/>
        <v>-6.773775577654826E-3</v>
      </c>
      <c r="I14">
        <f t="shared" si="0"/>
        <v>1.1480462496744078E-2</v>
      </c>
      <c r="J14">
        <f t="shared" si="0"/>
        <v>-9.4499102002883716E-4</v>
      </c>
      <c r="K14">
        <f t="shared" si="0"/>
        <v>8.8106296821549059E-3</v>
      </c>
      <c r="T14" s="68" t="s">
        <v>18</v>
      </c>
      <c r="V14" t="s">
        <v>22</v>
      </c>
      <c r="W14" t="s">
        <v>22</v>
      </c>
      <c r="X14" t="s">
        <v>22</v>
      </c>
      <c r="Y14" t="s">
        <v>22</v>
      </c>
      <c r="AD14" s="68" t="s">
        <v>1</v>
      </c>
      <c r="AE14" s="59">
        <f t="shared" ref="AE14:AH17" si="1">N16</f>
        <v>4.6069666198744297E-4</v>
      </c>
      <c r="AF14" s="59">
        <f t="shared" si="1"/>
        <v>3.1139271631471166E-4</v>
      </c>
      <c r="AG14" s="59">
        <f t="shared" si="1"/>
        <v>4.2083701216107467E-5</v>
      </c>
      <c r="AH14" s="59">
        <f t="shared" si="1"/>
        <v>2.3342098778640234E-4</v>
      </c>
      <c r="AT14" s="100">
        <v>0.4</v>
      </c>
      <c r="AU14" s="95">
        <v>9641311.8575790245</v>
      </c>
      <c r="AV14" s="95">
        <v>4817765.7733036354</v>
      </c>
      <c r="AW14" s="95">
        <v>-5780.3109717520647</v>
      </c>
      <c r="AX14" s="95">
        <v>-4829326.39524714</v>
      </c>
      <c r="AY14" s="96">
        <v>-9652872.4795225281</v>
      </c>
    </row>
    <row r="15" spans="1:51" x14ac:dyDescent="0.3">
      <c r="A15" s="1">
        <v>42461</v>
      </c>
      <c r="B15">
        <v>33.543250999999998</v>
      </c>
      <c r="C15">
        <v>37.990001999999997</v>
      </c>
      <c r="D15">
        <v>24.463989000000002</v>
      </c>
      <c r="E15">
        <v>2.2000000000000002</v>
      </c>
      <c r="G15" s="1">
        <v>42461</v>
      </c>
      <c r="H15">
        <f t="shared" si="0"/>
        <v>1.6994401794190542E-2</v>
      </c>
      <c r="I15">
        <f t="shared" si="0"/>
        <v>8.4590512336642377E-3</v>
      </c>
      <c r="J15">
        <f t="shared" si="0"/>
        <v>-1.2367376203535228E-2</v>
      </c>
      <c r="K15">
        <f t="shared" si="0"/>
        <v>-3.5718082602079114E-2</v>
      </c>
      <c r="M15" s="68" t="s">
        <v>710</v>
      </c>
      <c r="N15" s="68" t="s">
        <v>1</v>
      </c>
      <c r="O15" s="68" t="s">
        <v>2</v>
      </c>
      <c r="P15" s="68" t="s">
        <v>3</v>
      </c>
      <c r="Q15" s="68" t="s">
        <v>4</v>
      </c>
      <c r="AD15" s="68" t="s">
        <v>2</v>
      </c>
      <c r="AE15" s="59">
        <f t="shared" si="1"/>
        <v>3.1139271631471166E-4</v>
      </c>
      <c r="AF15" s="59">
        <f t="shared" si="1"/>
        <v>4.9460797594058669E-4</v>
      </c>
      <c r="AG15" s="59">
        <f t="shared" si="1"/>
        <v>6.7027686653917408E-5</v>
      </c>
      <c r="AH15" s="59">
        <f t="shared" si="1"/>
        <v>2.1753167680258574E-4</v>
      </c>
      <c r="AM15" s="75" t="s">
        <v>37</v>
      </c>
      <c r="AN15" s="76" t="s">
        <v>3</v>
      </c>
      <c r="AO15" s="77"/>
      <c r="AP15" s="68" t="s">
        <v>718</v>
      </c>
      <c r="AQ15">
        <v>0</v>
      </c>
    </row>
    <row r="16" spans="1:51" ht="15" thickBot="1" x14ac:dyDescent="0.35">
      <c r="A16" s="1">
        <v>42464</v>
      </c>
      <c r="B16">
        <v>33.358086</v>
      </c>
      <c r="C16">
        <v>37.659999999999997</v>
      </c>
      <c r="D16">
        <v>24.143944000000001</v>
      </c>
      <c r="E16">
        <v>2.29</v>
      </c>
      <c r="G16" s="1">
        <v>42464</v>
      </c>
      <c r="H16">
        <f t="shared" si="0"/>
        <v>-3.1959102871808552E-3</v>
      </c>
      <c r="I16">
        <f t="shared" si="0"/>
        <v>-5.037090469768201E-3</v>
      </c>
      <c r="J16">
        <f t="shared" si="0"/>
        <v>-7.6029045353642405E-3</v>
      </c>
      <c r="K16">
        <f t="shared" si="0"/>
        <v>2.3148545658516189E-2</v>
      </c>
      <c r="M16" s="68" t="s">
        <v>1</v>
      </c>
      <c r="N16" s="59">
        <f>_xlfn.COVARIANCE.S($H$504:$H$1260,H504:H1260)</f>
        <v>4.6069666198744297E-4</v>
      </c>
      <c r="O16" s="59">
        <f>_xlfn.COVARIANCE.S($H$504:$H$1260,I504:I1260)</f>
        <v>3.1139271631471166E-4</v>
      </c>
      <c r="P16" s="59">
        <f>_xlfn.COVARIANCE.S($H$504:$H$1260,J504:J1260)</f>
        <v>4.2083701216107467E-5</v>
      </c>
      <c r="Q16" s="59">
        <f>_xlfn.COVARIANCE.S($H$504:$H$1260,K504:K1260)</f>
        <v>2.3342098778640234E-4</v>
      </c>
      <c r="T16" t="s">
        <v>38</v>
      </c>
      <c r="AD16" s="68" t="s">
        <v>3</v>
      </c>
      <c r="AE16" s="59">
        <f t="shared" si="1"/>
        <v>4.2083701216107467E-5</v>
      </c>
      <c r="AF16" s="59">
        <f t="shared" si="1"/>
        <v>6.7027686653917408E-5</v>
      </c>
      <c r="AG16" s="59">
        <f t="shared" si="1"/>
        <v>7.8810615292356691E-3</v>
      </c>
      <c r="AH16" s="59">
        <f t="shared" si="1"/>
        <v>9.6828871307563299E-7</v>
      </c>
      <c r="AM16" s="78" t="s">
        <v>9</v>
      </c>
      <c r="AN16" s="72"/>
      <c r="AO16" s="79"/>
    </row>
    <row r="17" spans="1:51" ht="15" thickBot="1" x14ac:dyDescent="0.35">
      <c r="A17" s="1">
        <v>42465</v>
      </c>
      <c r="B17">
        <v>32.851334000000001</v>
      </c>
      <c r="C17">
        <v>36.93</v>
      </c>
      <c r="D17">
        <v>23.644358</v>
      </c>
      <c r="E17">
        <v>2.2999999999999998</v>
      </c>
      <c r="G17" s="1">
        <v>42465</v>
      </c>
      <c r="H17">
        <f t="shared" si="0"/>
        <v>-1.5307848809760416E-2</v>
      </c>
      <c r="I17">
        <f t="shared" si="0"/>
        <v>-1.9574294364534429E-2</v>
      </c>
      <c r="J17">
        <f t="shared" si="0"/>
        <v>-2.0909058496421801E-2</v>
      </c>
      <c r="K17">
        <f t="shared" si="0"/>
        <v>4.3573053689556262E-3</v>
      </c>
      <c r="M17" s="68" t="s">
        <v>2</v>
      </c>
      <c r="N17" s="59">
        <f>_xlfn.COVARIANCE.S(H504:H1260,$I$504:$I$1260)</f>
        <v>3.1139271631471166E-4</v>
      </c>
      <c r="O17" s="59">
        <f>_xlfn.COVARIANCE.S(I504:I1260,$I$504:$I$1260)</f>
        <v>4.9460797594058669E-4</v>
      </c>
      <c r="P17" s="59">
        <f>_xlfn.COVARIANCE.S(J504:J1260,$I$504:$I$1260)</f>
        <v>6.7027686653917408E-5</v>
      </c>
      <c r="Q17" s="59">
        <f>_xlfn.COVARIANCE.S(K504:K1260,$I$504:$I$1260)</f>
        <v>2.1753167680258574E-4</v>
      </c>
      <c r="T17" t="s">
        <v>39</v>
      </c>
      <c r="AD17" s="68" t="s">
        <v>4</v>
      </c>
      <c r="AE17" s="59">
        <f t="shared" si="1"/>
        <v>2.3342098778640234E-4</v>
      </c>
      <c r="AF17" s="59">
        <f t="shared" si="1"/>
        <v>2.1753167680258574E-4</v>
      </c>
      <c r="AG17" s="59">
        <f t="shared" si="1"/>
        <v>9.6828871307563299E-7</v>
      </c>
      <c r="AH17" s="59">
        <f t="shared" si="1"/>
        <v>4.2343097908204686E-4</v>
      </c>
      <c r="AM17" s="80"/>
      <c r="AN17" s="72"/>
      <c r="AO17" s="79"/>
      <c r="AT17" s="103" t="s">
        <v>42</v>
      </c>
      <c r="AU17" s="104">
        <f>MAX(AU6:AY14)</f>
        <v>9652872.4795225281</v>
      </c>
    </row>
    <row r="18" spans="1:51" ht="15" thickBot="1" x14ac:dyDescent="0.35">
      <c r="A18" s="1">
        <v>42466</v>
      </c>
      <c r="B18">
        <v>33.133949000000001</v>
      </c>
      <c r="C18">
        <v>37.090000000000003</v>
      </c>
      <c r="D18">
        <v>23.488240999999999</v>
      </c>
      <c r="E18">
        <v>2.4</v>
      </c>
      <c r="G18" s="1">
        <v>42466</v>
      </c>
      <c r="H18">
        <f t="shared" si="0"/>
        <v>8.5660533766090605E-3</v>
      </c>
      <c r="I18">
        <f t="shared" si="0"/>
        <v>4.3231626370277016E-3</v>
      </c>
      <c r="J18">
        <f t="shared" si="0"/>
        <v>-6.6246111715001941E-3</v>
      </c>
      <c r="K18">
        <f t="shared" si="0"/>
        <v>4.2559614418795903E-2</v>
      </c>
      <c r="M18" s="68" t="s">
        <v>3</v>
      </c>
      <c r="N18" s="59">
        <f>_xlfn.COVARIANCE.S(H504:H1260,$J$504:$J$1260)</f>
        <v>4.2083701216107467E-5</v>
      </c>
      <c r="O18" s="59">
        <f>_xlfn.COVARIANCE.S(I504:I1260,$J$504:$J$1260)</f>
        <v>6.7027686653917408E-5</v>
      </c>
      <c r="P18" s="59">
        <f>_xlfn.COVARIANCE.S(J504:J1260,$J$504:$J$1260)</f>
        <v>7.8810615292356691E-3</v>
      </c>
      <c r="Q18" s="59">
        <f>_xlfn.COVARIANCE.S(K504:K1260,$J$504:$J$1260)</f>
        <v>9.6828871307563299E-7</v>
      </c>
      <c r="T18" t="s">
        <v>40</v>
      </c>
      <c r="AM18" s="78" t="s">
        <v>41</v>
      </c>
      <c r="AN18" s="72"/>
      <c r="AO18" s="81">
        <v>5.9999999999999995E-4</v>
      </c>
      <c r="AT18" s="101" t="s">
        <v>721</v>
      </c>
      <c r="AU18" s="102">
        <f>MAX(AU6:AY14)/COUNT(AU6:AY14)</f>
        <v>214508.27732272286</v>
      </c>
      <c r="AW18" s="58"/>
    </row>
    <row r="19" spans="1:51" x14ac:dyDescent="0.3">
      <c r="A19" s="1">
        <v>42467</v>
      </c>
      <c r="B19">
        <v>32.568722000000001</v>
      </c>
      <c r="C19">
        <v>36.590000000000003</v>
      </c>
      <c r="D19">
        <v>22.731058000000001</v>
      </c>
      <c r="E19">
        <v>2.36</v>
      </c>
      <c r="G19" s="1">
        <v>42467</v>
      </c>
      <c r="H19">
        <f t="shared" si="0"/>
        <v>-1.7206026355523842E-2</v>
      </c>
      <c r="I19">
        <f t="shared" si="0"/>
        <v>-1.3572412470384024E-2</v>
      </c>
      <c r="J19">
        <f t="shared" si="0"/>
        <v>-3.2767729742417588E-2</v>
      </c>
      <c r="K19">
        <f t="shared" si="0"/>
        <v>-1.6807118316381289E-2</v>
      </c>
      <c r="M19" s="68" t="s">
        <v>4</v>
      </c>
      <c r="N19" s="59">
        <f>_xlfn.COVARIANCE.S(H504:H1260,$K$504:$K$1260)</f>
        <v>2.3342098778640234E-4</v>
      </c>
      <c r="O19" s="59">
        <f>_xlfn.COVARIANCE.S(I504:I1260,$K$504:$K$1260)</f>
        <v>2.1753167680258574E-4</v>
      </c>
      <c r="P19" s="59">
        <f>_xlfn.COVARIANCE.S(J504:J1260,$K$504:$K$1260)</f>
        <v>9.6828871307563299E-7</v>
      </c>
      <c r="Q19" s="59">
        <f>_xlfn.COVARIANCE.S(K504:K1260,$K$504:$K$1260)</f>
        <v>4.2343097908204686E-4</v>
      </c>
      <c r="T19" t="s">
        <v>43</v>
      </c>
      <c r="AG19" s="68" t="s">
        <v>713</v>
      </c>
      <c r="AH19" s="68">
        <f t="array" ref="AH19">MMULT(MMULT(TRANSPOSE(AH7:AH10),AE14:AH17),AH7:AH10)</f>
        <v>3.0652259436421918E-4</v>
      </c>
      <c r="AI19" s="68">
        <f>SQRT(AH19)</f>
        <v>1.750778667805326E-2</v>
      </c>
      <c r="AM19" s="78" t="s">
        <v>44</v>
      </c>
      <c r="AN19" s="73"/>
      <c r="AO19" s="81">
        <v>8.0000000000000002E-3</v>
      </c>
      <c r="AU19" s="55">
        <f>AU17/AK3</f>
        <v>9.6528724795225285E-2</v>
      </c>
    </row>
    <row r="20" spans="1:51" x14ac:dyDescent="0.3">
      <c r="A20" s="1">
        <v>42468</v>
      </c>
      <c r="B20">
        <v>33.104712999999997</v>
      </c>
      <c r="C20">
        <v>36.450001</v>
      </c>
      <c r="D20">
        <v>23.019877999999999</v>
      </c>
      <c r="E20">
        <v>2.4</v>
      </c>
      <c r="G20" s="1">
        <v>42468</v>
      </c>
      <c r="H20">
        <f t="shared" si="0"/>
        <v>1.6323278998746076E-2</v>
      </c>
      <c r="I20">
        <f t="shared" si="0"/>
        <v>-3.833493141606479E-3</v>
      </c>
      <c r="J20">
        <f t="shared" si="0"/>
        <v>1.2625920344704281E-2</v>
      </c>
      <c r="K20">
        <f t="shared" si="0"/>
        <v>1.6807118316381191E-2</v>
      </c>
      <c r="T20" t="s">
        <v>45</v>
      </c>
      <c r="AF20" s="38" t="s">
        <v>703</v>
      </c>
      <c r="AG20" s="38"/>
      <c r="AH20" s="69">
        <f>SQRT((AH19*AC6^2))</f>
        <v>1750778.6678053259</v>
      </c>
      <c r="AM20" s="78" t="s">
        <v>46</v>
      </c>
      <c r="AN20" s="72"/>
      <c r="AO20" s="79">
        <f>AG9</f>
        <v>264.5</v>
      </c>
    </row>
    <row r="21" spans="1:51" x14ac:dyDescent="0.3">
      <c r="A21" s="1">
        <v>42471</v>
      </c>
      <c r="B21">
        <v>32.558974999999997</v>
      </c>
      <c r="C21">
        <v>35.669998</v>
      </c>
      <c r="D21">
        <v>23.324310000000001</v>
      </c>
      <c r="E21">
        <v>2.34</v>
      </c>
      <c r="G21" s="1">
        <v>42471</v>
      </c>
      <c r="H21">
        <f t="shared" si="0"/>
        <v>-9.5970618104613842E-3</v>
      </c>
      <c r="I21">
        <f t="shared" si="0"/>
        <v>-1.248897693630528E-2</v>
      </c>
      <c r="J21">
        <f t="shared" si="0"/>
        <v>7.5852629175397288E-3</v>
      </c>
      <c r="K21">
        <f t="shared" si="0"/>
        <v>-1.4617243255021029E-2</v>
      </c>
      <c r="M21" s="68" t="s">
        <v>701</v>
      </c>
      <c r="N21" s="55">
        <f t="array" ref="N21">SQRT(MMULT(MMULT(N13:Q13,N16:Q19),TRANSPOSE(N13:Q13)))</f>
        <v>1.750778667805326E-2</v>
      </c>
      <c r="P21" s="68" t="s">
        <v>702</v>
      </c>
      <c r="Q21" s="56">
        <f>SUM(N13:Q13)</f>
        <v>1</v>
      </c>
      <c r="AM21" s="78" t="s">
        <v>29</v>
      </c>
      <c r="AN21" s="72"/>
      <c r="AO21" s="79">
        <f>AP9</f>
        <v>264.5</v>
      </c>
      <c r="AT21" t="s">
        <v>705</v>
      </c>
    </row>
    <row r="22" spans="1:51" x14ac:dyDescent="0.3">
      <c r="A22" s="1">
        <v>42472</v>
      </c>
      <c r="B22">
        <v>32.627192999999998</v>
      </c>
      <c r="C22">
        <v>35.479999999999997</v>
      </c>
      <c r="D22">
        <v>23.488240999999999</v>
      </c>
      <c r="E22">
        <v>2.36</v>
      </c>
      <c r="G22" s="1">
        <v>42472</v>
      </c>
      <c r="H22">
        <f t="shared" si="0"/>
        <v>2.0930214797645276E-3</v>
      </c>
      <c r="I22">
        <f t="shared" si="0"/>
        <v>-5.3407858598936613E-3</v>
      </c>
      <c r="J22">
        <f t="shared" si="0"/>
        <v>7.0037486357662328E-3</v>
      </c>
      <c r="K22">
        <f t="shared" si="0"/>
        <v>8.5106896679086105E-3</v>
      </c>
      <c r="M22" s="68" t="s">
        <v>712</v>
      </c>
      <c r="N22" s="55">
        <f t="array" ref="N22">MMULT(N13:Q13,TRANSPOSE(N11:Q11))</f>
        <v>1.1198503219759981E-3</v>
      </c>
      <c r="AD22" s="68" t="s">
        <v>47</v>
      </c>
      <c r="AM22" s="78" t="s">
        <v>48</v>
      </c>
      <c r="AN22" s="72"/>
      <c r="AO22" s="82">
        <v>44267</v>
      </c>
      <c r="AT22" s="67">
        <f>AN13</f>
        <v>0</v>
      </c>
      <c r="AU22">
        <v>-0.1</v>
      </c>
      <c r="AV22">
        <v>-0.05</v>
      </c>
      <c r="AW22">
        <v>0</v>
      </c>
      <c r="AX22">
        <v>0.05</v>
      </c>
      <c r="AY22">
        <v>0.1</v>
      </c>
    </row>
    <row r="23" spans="1:51" x14ac:dyDescent="0.3">
      <c r="A23" s="1">
        <v>42473</v>
      </c>
      <c r="B23">
        <v>34.264400000000002</v>
      </c>
      <c r="C23">
        <v>36.07</v>
      </c>
      <c r="D23">
        <v>24.565463999999999</v>
      </c>
      <c r="E23">
        <v>2.44</v>
      </c>
      <c r="G23" s="1">
        <v>42473</v>
      </c>
      <c r="H23">
        <f t="shared" si="0"/>
        <v>4.8960832530559592E-2</v>
      </c>
      <c r="I23">
        <f t="shared" si="0"/>
        <v>1.649233747406904E-2</v>
      </c>
      <c r="J23">
        <f t="shared" si="0"/>
        <v>4.4841641166905553E-2</v>
      </c>
      <c r="K23">
        <f t="shared" si="0"/>
        <v>3.3336420267591926E-2</v>
      </c>
      <c r="M23" s="68" t="s">
        <v>711</v>
      </c>
      <c r="N23" s="54">
        <f>12*N22</f>
        <v>1.3438203863711976E-2</v>
      </c>
      <c r="AD23" s="70">
        <f>AH7*V11+AH8*W11+AH9*X11+AH10*Y11</f>
        <v>2.378822620574244E-3</v>
      </c>
      <c r="AM23" s="80"/>
      <c r="AN23" s="72"/>
      <c r="AO23" s="79"/>
      <c r="AT23">
        <v>-0.4</v>
      </c>
      <c r="AU23" s="64">
        <f t="dataTable" ref="AU23:AY31" dt2D="1" dtr="1" r1="AQ15" r2="AQ4" ca="1"/>
        <v>40000000</v>
      </c>
      <c r="AV23" s="64">
        <v>40000000</v>
      </c>
      <c r="AW23" s="64">
        <v>40000000</v>
      </c>
      <c r="AX23" s="64">
        <v>40000000</v>
      </c>
      <c r="AY23">
        <v>40000000</v>
      </c>
    </row>
    <row r="24" spans="1:51" x14ac:dyDescent="0.3">
      <c r="A24" s="1">
        <v>42474</v>
      </c>
      <c r="B24">
        <v>34.020766999999999</v>
      </c>
      <c r="C24">
        <v>35.540000999999997</v>
      </c>
      <c r="D24">
        <v>24.705973</v>
      </c>
      <c r="E24">
        <v>2.4300000000000002</v>
      </c>
      <c r="G24" s="1">
        <v>42474</v>
      </c>
      <c r="H24">
        <f t="shared" si="0"/>
        <v>-7.1357820301639792E-3</v>
      </c>
      <c r="I24">
        <f t="shared" si="0"/>
        <v>-1.4802644051632747E-2</v>
      </c>
      <c r="J24">
        <f t="shared" si="0"/>
        <v>5.7034821571315527E-3</v>
      </c>
      <c r="K24">
        <f t="shared" si="0"/>
        <v>-4.1067819526533593E-3</v>
      </c>
      <c r="AM24" s="78" t="s">
        <v>49</v>
      </c>
      <c r="AN24" s="71" t="s">
        <v>50</v>
      </c>
      <c r="AO24" s="79">
        <v>130</v>
      </c>
      <c r="AT24">
        <v>-0.3</v>
      </c>
      <c r="AU24" s="64">
        <v>30000000.000000015</v>
      </c>
      <c r="AV24" s="64">
        <v>30000000.000000015</v>
      </c>
      <c r="AW24" s="64">
        <v>30000000.000000015</v>
      </c>
      <c r="AX24" s="64">
        <v>30000000.000000015</v>
      </c>
      <c r="AY24">
        <v>30000000.000000015</v>
      </c>
    </row>
    <row r="25" spans="1:51" x14ac:dyDescent="0.3">
      <c r="A25" s="1">
        <v>42475</v>
      </c>
      <c r="B25">
        <v>33.689430000000002</v>
      </c>
      <c r="C25">
        <v>35.759998000000003</v>
      </c>
      <c r="D25">
        <v>24.815258</v>
      </c>
      <c r="E25">
        <v>2.44</v>
      </c>
      <c r="G25" s="1">
        <v>42475</v>
      </c>
      <c r="H25">
        <f t="shared" si="0"/>
        <v>-9.7869939667211189E-3</v>
      </c>
      <c r="I25">
        <f t="shared" si="0"/>
        <v>6.1710435130853999E-3</v>
      </c>
      <c r="J25">
        <f t="shared" si="0"/>
        <v>4.4136696606066114E-3</v>
      </c>
      <c r="K25">
        <f t="shared" si="0"/>
        <v>4.1067819526532812E-3</v>
      </c>
      <c r="AM25" s="78" t="s">
        <v>51</v>
      </c>
      <c r="AN25" s="71" t="s">
        <v>52</v>
      </c>
      <c r="AO25" s="79">
        <v>400</v>
      </c>
      <c r="AT25">
        <v>-0.2</v>
      </c>
      <c r="AU25" s="64">
        <v>20000000</v>
      </c>
      <c r="AV25" s="64">
        <v>20000000</v>
      </c>
      <c r="AW25" s="64">
        <v>20000000</v>
      </c>
      <c r="AX25" s="64">
        <v>20000000</v>
      </c>
      <c r="AY25">
        <v>20000000</v>
      </c>
    </row>
    <row r="26" spans="1:51" x14ac:dyDescent="0.3">
      <c r="A26" s="1">
        <v>42478</v>
      </c>
      <c r="B26">
        <v>34.537266000000002</v>
      </c>
      <c r="C26">
        <v>36.759998000000003</v>
      </c>
      <c r="D26">
        <v>25.14311</v>
      </c>
      <c r="E26">
        <v>2.46</v>
      </c>
      <c r="G26" s="1">
        <v>42478</v>
      </c>
      <c r="H26">
        <f t="shared" si="0"/>
        <v>1.4349912003382873E-2</v>
      </c>
      <c r="I26">
        <f t="shared" si="0"/>
        <v>1.5923521748379119E-2</v>
      </c>
      <c r="J26">
        <f t="shared" si="0"/>
        <v>7.5778359216730528E-3</v>
      </c>
      <c r="K26">
        <f t="shared" si="0"/>
        <v>4.7130895949980449E-3</v>
      </c>
      <c r="AD26" s="68" t="s">
        <v>714</v>
      </c>
      <c r="AF26" t="s">
        <v>53</v>
      </c>
      <c r="AM26" s="78" t="s">
        <v>54</v>
      </c>
      <c r="AN26" s="74"/>
      <c r="AO26" s="82">
        <v>44484</v>
      </c>
      <c r="AQ26" s="1"/>
      <c r="AT26">
        <v>-0.1</v>
      </c>
      <c r="AU26" s="64">
        <v>10000000</v>
      </c>
      <c r="AV26" s="64">
        <v>10000000</v>
      </c>
      <c r="AW26" s="64">
        <v>10000000</v>
      </c>
      <c r="AX26" s="64">
        <v>10000000</v>
      </c>
      <c r="AY26">
        <v>10000000</v>
      </c>
    </row>
    <row r="27" spans="1:51" x14ac:dyDescent="0.3">
      <c r="A27" s="1">
        <v>42479</v>
      </c>
      <c r="B27">
        <v>34.313125999999997</v>
      </c>
      <c r="C27">
        <v>37.040000999999997</v>
      </c>
      <c r="D27">
        <v>25.330458</v>
      </c>
      <c r="E27">
        <v>2.4700000000000002</v>
      </c>
      <c r="G27" s="1">
        <v>42479</v>
      </c>
      <c r="H27">
        <f t="shared" si="0"/>
        <v>-6.5109517988094414E-3</v>
      </c>
      <c r="I27">
        <f t="shared" si="0"/>
        <v>7.5881936952975756E-3</v>
      </c>
      <c r="J27">
        <f t="shared" si="0"/>
        <v>7.423642426158227E-3</v>
      </c>
      <c r="K27">
        <f t="shared" si="0"/>
        <v>4.056800695614469E-3</v>
      </c>
      <c r="AC27" s="68" t="s">
        <v>1</v>
      </c>
      <c r="AD27">
        <v>0.26543815479563654</v>
      </c>
      <c r="AF27" t="s">
        <v>55</v>
      </c>
      <c r="AM27" s="78" t="s">
        <v>56</v>
      </c>
      <c r="AN27" s="72"/>
      <c r="AO27" s="81">
        <v>1.6041000000000001</v>
      </c>
      <c r="AT27">
        <v>0</v>
      </c>
      <c r="AU27" s="64">
        <v>0</v>
      </c>
      <c r="AV27" s="64">
        <v>0</v>
      </c>
      <c r="AW27" s="64">
        <v>0</v>
      </c>
      <c r="AX27" s="64">
        <v>0</v>
      </c>
      <c r="AY27">
        <v>0</v>
      </c>
    </row>
    <row r="28" spans="1:51" x14ac:dyDescent="0.3">
      <c r="A28" s="1">
        <v>42480</v>
      </c>
      <c r="B28">
        <v>34.352103999999997</v>
      </c>
      <c r="C28">
        <v>36.759998000000003</v>
      </c>
      <c r="D28">
        <v>25.673915999999998</v>
      </c>
      <c r="E28">
        <v>2.48</v>
      </c>
      <c r="G28" s="1">
        <v>42480</v>
      </c>
      <c r="H28">
        <f t="shared" si="0"/>
        <v>1.1353054285734058E-3</v>
      </c>
      <c r="I28">
        <f t="shared" si="0"/>
        <v>-7.588193695297521E-3</v>
      </c>
      <c r="J28">
        <f t="shared" si="0"/>
        <v>1.3467989688298614E-2</v>
      </c>
      <c r="K28">
        <f t="shared" si="0"/>
        <v>4.0404095370049058E-3</v>
      </c>
      <c r="AC28" s="68" t="s">
        <v>2</v>
      </c>
      <c r="AD28">
        <v>0.25043070995735034</v>
      </c>
      <c r="AF28" t="s">
        <v>57</v>
      </c>
      <c r="AM28" s="78" t="s">
        <v>58</v>
      </c>
      <c r="AN28" s="72"/>
      <c r="AO28" s="83">
        <v>1.7756000000000001</v>
      </c>
      <c r="AP28" s="41"/>
      <c r="AT28">
        <v>0.1</v>
      </c>
      <c r="AU28" s="64">
        <v>-10000000</v>
      </c>
      <c r="AV28" s="64">
        <v>-10000000</v>
      </c>
      <c r="AW28" s="64">
        <v>-10000000</v>
      </c>
      <c r="AX28" s="64">
        <v>-10000000</v>
      </c>
      <c r="AY28">
        <v>-10000000</v>
      </c>
    </row>
    <row r="29" spans="1:51" x14ac:dyDescent="0.3">
      <c r="A29" s="1">
        <v>42481</v>
      </c>
      <c r="B29">
        <v>34.293633</v>
      </c>
      <c r="C29">
        <v>36.599997999999999</v>
      </c>
      <c r="D29">
        <v>25.221167000000001</v>
      </c>
      <c r="E29">
        <v>2.5299999999999998</v>
      </c>
      <c r="G29" s="1">
        <v>42481</v>
      </c>
      <c r="H29">
        <f t="shared" si="0"/>
        <v>-1.7035584931013399E-3</v>
      </c>
      <c r="I29">
        <f t="shared" si="0"/>
        <v>-4.3620573180105501E-3</v>
      </c>
      <c r="J29">
        <f t="shared" si="0"/>
        <v>-1.7791932599321339E-2</v>
      </c>
      <c r="K29">
        <f t="shared" si="0"/>
        <v>1.9960742562537933E-2</v>
      </c>
      <c r="AC29" s="68" t="s">
        <v>3</v>
      </c>
      <c r="AD29">
        <v>3.5290783144922358E-2</v>
      </c>
      <c r="AF29" t="s">
        <v>59</v>
      </c>
      <c r="AM29" s="78" t="s">
        <v>60</v>
      </c>
      <c r="AN29" s="71"/>
      <c r="AO29" s="81">
        <f>AO27+AQ15</f>
        <v>1.6041000000000001</v>
      </c>
      <c r="AT29">
        <v>0.2</v>
      </c>
      <c r="AU29" s="64">
        <v>-20000000</v>
      </c>
      <c r="AV29" s="64">
        <v>-20000000</v>
      </c>
      <c r="AW29" s="64">
        <v>-20000000</v>
      </c>
      <c r="AX29" s="64">
        <v>-20000000</v>
      </c>
      <c r="AY29">
        <v>-20000000</v>
      </c>
    </row>
    <row r="30" spans="1:51" x14ac:dyDescent="0.3">
      <c r="A30" s="1">
        <v>42482</v>
      </c>
      <c r="B30">
        <v>33.767395</v>
      </c>
      <c r="C30">
        <v>36.560001</v>
      </c>
      <c r="D30">
        <v>25.603662</v>
      </c>
      <c r="E30">
        <v>2.48</v>
      </c>
      <c r="G30" s="1">
        <v>42482</v>
      </c>
      <c r="H30">
        <f t="shared" si="0"/>
        <v>-1.5464018169776579E-2</v>
      </c>
      <c r="I30">
        <f t="shared" si="0"/>
        <v>-1.0934118242637994E-3</v>
      </c>
      <c r="J30">
        <f t="shared" si="0"/>
        <v>1.5051785864701926E-2</v>
      </c>
      <c r="K30">
        <f t="shared" si="0"/>
        <v>-1.9960742562537943E-2</v>
      </c>
      <c r="AC30" s="68" t="s">
        <v>4</v>
      </c>
      <c r="AD30">
        <v>0.44884135210209053</v>
      </c>
      <c r="AF30" t="s">
        <v>61</v>
      </c>
      <c r="AM30" s="78" t="s">
        <v>62</v>
      </c>
      <c r="AN30" s="72"/>
      <c r="AO30" s="81">
        <f>AO28+AQ15</f>
        <v>1.7756000000000001</v>
      </c>
      <c r="AT30">
        <v>0.3</v>
      </c>
      <c r="AU30" s="64">
        <v>-30000000</v>
      </c>
      <c r="AV30" s="64">
        <v>-30000000</v>
      </c>
      <c r="AW30" s="64">
        <v>-30000000</v>
      </c>
      <c r="AX30" s="64">
        <v>-30000000</v>
      </c>
      <c r="AY30">
        <v>-30000000</v>
      </c>
    </row>
    <row r="31" spans="1:51" x14ac:dyDescent="0.3">
      <c r="A31" s="1">
        <v>42485</v>
      </c>
      <c r="B31">
        <v>34.03051</v>
      </c>
      <c r="C31">
        <v>36.040000999999997</v>
      </c>
      <c r="D31">
        <v>25.603662</v>
      </c>
      <c r="E31">
        <v>2.46</v>
      </c>
      <c r="G31" s="1">
        <v>42485</v>
      </c>
      <c r="H31">
        <f t="shared" si="0"/>
        <v>4.4812676359147312E-3</v>
      </c>
      <c r="I31">
        <f t="shared" si="0"/>
        <v>-8.2707235772541497E-3</v>
      </c>
      <c r="J31">
        <f t="shared" si="0"/>
        <v>0</v>
      </c>
      <c r="K31">
        <f t="shared" si="0"/>
        <v>-4.6749265074877812E-3</v>
      </c>
      <c r="AF31" t="s">
        <v>63</v>
      </c>
      <c r="AM31" s="78" t="s">
        <v>64</v>
      </c>
      <c r="AN31" s="71" t="s">
        <v>20</v>
      </c>
      <c r="AO31" s="79">
        <v>50.225000000000001</v>
      </c>
      <c r="AT31">
        <v>0.4</v>
      </c>
      <c r="AU31" s="64">
        <v>-39999999.99999997</v>
      </c>
      <c r="AV31" s="64">
        <v>-39999999.99999997</v>
      </c>
      <c r="AW31" s="64">
        <v>-39999999.99999997</v>
      </c>
      <c r="AX31" s="64">
        <v>-39999999.99999997</v>
      </c>
      <c r="AY31">
        <v>-39999999.99999997</v>
      </c>
    </row>
    <row r="32" spans="1:51" ht="15" thickBot="1" x14ac:dyDescent="0.35">
      <c r="A32" s="1">
        <v>42486</v>
      </c>
      <c r="B32">
        <v>34.313125999999997</v>
      </c>
      <c r="C32">
        <v>35.279998999999997</v>
      </c>
      <c r="D32">
        <v>26.009577</v>
      </c>
      <c r="E32">
        <v>2.44</v>
      </c>
      <c r="G32" s="1">
        <v>42486</v>
      </c>
      <c r="H32">
        <f t="shared" si="0"/>
        <v>8.2704880065863177E-3</v>
      </c>
      <c r="I32">
        <f t="shared" si="0"/>
        <v>-2.1313257693165725E-2</v>
      </c>
      <c r="J32">
        <f t="shared" si="0"/>
        <v>1.5729428222249955E-2</v>
      </c>
      <c r="K32">
        <f t="shared" si="0"/>
        <v>-8.1633106391609811E-3</v>
      </c>
      <c r="AF32" t="s">
        <v>65</v>
      </c>
      <c r="AM32" s="86" t="s">
        <v>66</v>
      </c>
      <c r="AN32" s="87" t="s">
        <v>20</v>
      </c>
      <c r="AO32" s="85">
        <v>50.225000000000001</v>
      </c>
    </row>
    <row r="33" spans="1:51" ht="15" thickBot="1" x14ac:dyDescent="0.35">
      <c r="A33" s="1">
        <v>42487</v>
      </c>
      <c r="B33">
        <v>33.494522000000003</v>
      </c>
      <c r="C33">
        <v>35</v>
      </c>
      <c r="D33">
        <v>26.056412000000002</v>
      </c>
      <c r="E33">
        <v>2.4300000000000002</v>
      </c>
      <c r="G33" s="1">
        <v>42487</v>
      </c>
      <c r="H33">
        <f t="shared" si="0"/>
        <v>-2.4146060111756084E-2</v>
      </c>
      <c r="I33">
        <f t="shared" si="0"/>
        <v>-7.9681413045051969E-3</v>
      </c>
      <c r="J33">
        <f t="shared" si="0"/>
        <v>1.7990635934063881E-3</v>
      </c>
      <c r="K33">
        <f t="shared" si="0"/>
        <v>-4.1067819526533593E-3</v>
      </c>
      <c r="AF33" t="s">
        <v>67</v>
      </c>
    </row>
    <row r="34" spans="1:51" x14ac:dyDescent="0.3">
      <c r="A34" s="1">
        <v>42488</v>
      </c>
      <c r="B34">
        <v>33.036495000000002</v>
      </c>
      <c r="C34">
        <v>34.340000000000003</v>
      </c>
      <c r="D34">
        <v>25.681723000000002</v>
      </c>
      <c r="E34">
        <v>2.4</v>
      </c>
      <c r="G34" s="1">
        <v>42488</v>
      </c>
      <c r="H34">
        <f t="shared" si="0"/>
        <v>-1.3769043581305481E-2</v>
      </c>
      <c r="I34">
        <f t="shared" si="0"/>
        <v>-1.9037206020084144E-2</v>
      </c>
      <c r="J34">
        <f t="shared" si="0"/>
        <v>-1.4484308359377421E-2</v>
      </c>
      <c r="K34">
        <f t="shared" si="0"/>
        <v>-1.2422519998557209E-2</v>
      </c>
      <c r="AF34" t="s">
        <v>68</v>
      </c>
      <c r="AM34" s="88" t="s">
        <v>715</v>
      </c>
      <c r="AN34" s="89" t="s">
        <v>52</v>
      </c>
      <c r="AO34" s="90" t="s">
        <v>50</v>
      </c>
      <c r="AR34" s="68" t="s">
        <v>704</v>
      </c>
    </row>
    <row r="35" spans="1:51" x14ac:dyDescent="0.3">
      <c r="A35" s="1">
        <v>42489</v>
      </c>
      <c r="B35">
        <v>33.591976000000003</v>
      </c>
      <c r="C35">
        <v>34.18</v>
      </c>
      <c r="D35">
        <v>25.603662</v>
      </c>
      <c r="E35">
        <v>2.38</v>
      </c>
      <c r="G35" s="1">
        <v>42489</v>
      </c>
      <c r="H35">
        <f t="shared" si="0"/>
        <v>1.66743694354019E-2</v>
      </c>
      <c r="I35">
        <f t="shared" si="0"/>
        <v>-4.6701777818847377E-3</v>
      </c>
      <c r="J35">
        <f t="shared" si="0"/>
        <v>-3.0441834562788257E-3</v>
      </c>
      <c r="K35">
        <f t="shared" si="0"/>
        <v>-8.3682496705165792E-3</v>
      </c>
      <c r="AF35" t="s">
        <v>69</v>
      </c>
      <c r="AM35" s="78" t="s">
        <v>70</v>
      </c>
      <c r="AN35" s="72">
        <f>-1*'Option Greeks Calculation'!F5</f>
        <v>-0.57664060798932459</v>
      </c>
      <c r="AO35" s="79">
        <f>'Option Greeks Calculation'!G5</f>
        <v>-0.11653710571797057</v>
      </c>
      <c r="AQ35" s="68" t="s">
        <v>706</v>
      </c>
      <c r="AR35" s="65">
        <f>-AN9/(AN35+AO35)</f>
        <v>19248.240141953924</v>
      </c>
      <c r="AS35" s="65">
        <f>AR35*AO31</f>
        <v>966742.86112963583</v>
      </c>
    </row>
    <row r="36" spans="1:51" ht="15" thickBot="1" x14ac:dyDescent="0.35">
      <c r="A36" s="1">
        <v>42492</v>
      </c>
      <c r="B36">
        <v>33.699176999999999</v>
      </c>
      <c r="C36">
        <v>35.43</v>
      </c>
      <c r="D36">
        <v>25.260202</v>
      </c>
      <c r="E36">
        <v>2.37</v>
      </c>
      <c r="G36" s="1">
        <v>42492</v>
      </c>
      <c r="H36">
        <f t="shared" si="0"/>
        <v>1.8395457889497336E-3</v>
      </c>
      <c r="I36">
        <f t="shared" si="0"/>
        <v>2.073740621982733E-2</v>
      </c>
      <c r="J36">
        <f t="shared" si="0"/>
        <v>-7.7972738143497408E-3</v>
      </c>
      <c r="K36">
        <f t="shared" si="0"/>
        <v>-2.4309520932895299E-3</v>
      </c>
      <c r="AF36" t="s">
        <v>71</v>
      </c>
      <c r="AM36" s="86" t="s">
        <v>72</v>
      </c>
      <c r="AN36" s="84">
        <f>-1*'Option Greeks Calculation'!F7</f>
        <v>-0.75805584469021192</v>
      </c>
      <c r="AO36" s="85">
        <f>'Option Greeks Calculation'!G7</f>
        <v>1.508814216510548</v>
      </c>
      <c r="AQ36" s="68" t="s">
        <v>112</v>
      </c>
      <c r="AR36" s="65">
        <f>AR35*AN36</f>
        <v>-14591.240939608926</v>
      </c>
      <c r="AS36" s="65">
        <f>AR35*AO36</f>
        <v>29042.018368989091</v>
      </c>
    </row>
    <row r="37" spans="1:51" x14ac:dyDescent="0.3">
      <c r="A37" s="1">
        <v>42493</v>
      </c>
      <c r="B37">
        <v>33.241146000000001</v>
      </c>
      <c r="C37">
        <v>34.299999</v>
      </c>
      <c r="D37">
        <v>24.432762</v>
      </c>
      <c r="E37">
        <v>2.3199999999999998</v>
      </c>
      <c r="G37" s="1">
        <v>42493</v>
      </c>
      <c r="H37">
        <f t="shared" si="0"/>
        <v>-1.3684969767882997E-2</v>
      </c>
      <c r="I37">
        <f t="shared" si="0"/>
        <v>-3.24135938600058E-2</v>
      </c>
      <c r="J37">
        <f t="shared" si="0"/>
        <v>-3.3305177128277713E-2</v>
      </c>
      <c r="K37">
        <f t="shared" si="0"/>
        <v>-2.1322769468821307E-2</v>
      </c>
    </row>
    <row r="38" spans="1:51" x14ac:dyDescent="0.3">
      <c r="A38" s="1">
        <v>42494</v>
      </c>
      <c r="B38">
        <v>33.406815000000002</v>
      </c>
      <c r="C38">
        <v>33.919998</v>
      </c>
      <c r="D38">
        <v>23.995629999999998</v>
      </c>
      <c r="E38">
        <v>2.2999999999999998</v>
      </c>
      <c r="G38" s="1">
        <v>42494</v>
      </c>
      <c r="H38">
        <f t="shared" si="0"/>
        <v>4.9714751578604204E-3</v>
      </c>
      <c r="I38">
        <f t="shared" si="0"/>
        <v>-1.1140573055938458E-2</v>
      </c>
      <c r="J38">
        <f t="shared" si="0"/>
        <v>-1.8053206159600713E-2</v>
      </c>
      <c r="K38">
        <f t="shared" si="0"/>
        <v>-8.6580627431145415E-3</v>
      </c>
      <c r="AM38" s="68" t="s">
        <v>73</v>
      </c>
      <c r="AN38" s="65">
        <f>-((AP9-AO9)*AN35+AN36*$AQ$15)*AR35</f>
        <v>0</v>
      </c>
      <c r="AO38" s="65">
        <f>-((AP9-AO9)*AO35+AO36*$AQ$15)*AR35</f>
        <v>0</v>
      </c>
    </row>
    <row r="39" spans="1:51" x14ac:dyDescent="0.3">
      <c r="A39" s="1">
        <v>42495</v>
      </c>
      <c r="B39">
        <v>34.020766999999999</v>
      </c>
      <c r="C39">
        <v>34.020000000000003</v>
      </c>
      <c r="D39">
        <v>23.503855000000001</v>
      </c>
      <c r="E39">
        <v>2.5499999999999998</v>
      </c>
      <c r="G39" s="1">
        <v>42495</v>
      </c>
      <c r="H39">
        <f t="shared" si="0"/>
        <v>1.8211211189900895E-2</v>
      </c>
      <c r="I39">
        <f t="shared" si="0"/>
        <v>2.9438350062794515E-3</v>
      </c>
      <c r="J39">
        <f t="shared" si="0"/>
        <v>-2.0707280185633024E-2</v>
      </c>
      <c r="K39">
        <f t="shared" si="0"/>
        <v>0.10318423623523081</v>
      </c>
    </row>
    <row r="40" spans="1:51" ht="15" thickBot="1" x14ac:dyDescent="0.35">
      <c r="A40" s="1">
        <v>42496</v>
      </c>
      <c r="B40">
        <v>36.905372999999997</v>
      </c>
      <c r="C40">
        <v>34.919998</v>
      </c>
      <c r="D40">
        <v>23.488240999999999</v>
      </c>
      <c r="E40">
        <v>2.5499999999999998</v>
      </c>
      <c r="G40" s="1">
        <v>42496</v>
      </c>
      <c r="H40">
        <f t="shared" si="0"/>
        <v>8.1386017927504634E-2</v>
      </c>
      <c r="I40">
        <f t="shared" si="0"/>
        <v>2.6111086729915304E-2</v>
      </c>
      <c r="J40">
        <f t="shared" si="0"/>
        <v>-6.6453731174751158E-4</v>
      </c>
      <c r="K40">
        <f t="shared" si="0"/>
        <v>0</v>
      </c>
      <c r="AM40" s="53"/>
      <c r="AN40" s="53"/>
      <c r="AO40" s="53"/>
    </row>
    <row r="41" spans="1:51" ht="15" thickBot="1" x14ac:dyDescent="0.35">
      <c r="A41" s="1">
        <v>42499</v>
      </c>
      <c r="B41">
        <v>36.203712000000003</v>
      </c>
      <c r="C41">
        <v>34.689999</v>
      </c>
      <c r="D41">
        <v>23.566299000000001</v>
      </c>
      <c r="E41">
        <v>2.54</v>
      </c>
      <c r="G41" s="1">
        <v>42499</v>
      </c>
      <c r="H41">
        <f t="shared" si="0"/>
        <v>-1.1082524315943502E-2</v>
      </c>
      <c r="I41">
        <f t="shared" si="0"/>
        <v>-3.8152700335620606E-3</v>
      </c>
      <c r="J41">
        <f t="shared" si="0"/>
        <v>1.915515427509178E-3</v>
      </c>
      <c r="K41">
        <f t="shared" si="0"/>
        <v>-2.2685697917860792E-3</v>
      </c>
      <c r="AM41" s="91" t="s">
        <v>716</v>
      </c>
      <c r="AN41" s="53"/>
      <c r="AO41" s="105">
        <f>AN38+AO38+AN13</f>
        <v>0</v>
      </c>
    </row>
    <row r="42" spans="1:51" x14ac:dyDescent="0.3">
      <c r="A42" s="1">
        <v>42500</v>
      </c>
      <c r="B42">
        <v>35.482559000000002</v>
      </c>
      <c r="C42">
        <v>34.770000000000003</v>
      </c>
      <c r="D42">
        <v>23.823896000000001</v>
      </c>
      <c r="E42">
        <v>2.5299999999999998</v>
      </c>
      <c r="G42" s="1">
        <v>42500</v>
      </c>
      <c r="H42">
        <f t="shared" si="0"/>
        <v>-2.0120375029765492E-2</v>
      </c>
      <c r="I42">
        <f t="shared" si="0"/>
        <v>2.3035138648633781E-3</v>
      </c>
      <c r="J42">
        <f t="shared" si="0"/>
        <v>1.0871427605078657E-2</v>
      </c>
      <c r="K42">
        <f t="shared" si="0"/>
        <v>-3.9447782910164517E-3</v>
      </c>
      <c r="AM42" s="53"/>
      <c r="AN42" s="53"/>
      <c r="AO42" s="53"/>
      <c r="AS42" s="42"/>
      <c r="AT42" s="42"/>
      <c r="AW42" s="42"/>
      <c r="AX42" s="43"/>
      <c r="AY42" s="43"/>
    </row>
    <row r="43" spans="1:51" x14ac:dyDescent="0.3">
      <c r="A43" s="1">
        <v>42501</v>
      </c>
      <c r="B43">
        <v>36.164729999999999</v>
      </c>
      <c r="C43">
        <v>35.700001</v>
      </c>
      <c r="D43">
        <v>22.793507000000002</v>
      </c>
      <c r="E43">
        <v>2.54</v>
      </c>
      <c r="G43" s="1">
        <v>42501</v>
      </c>
      <c r="H43">
        <f t="shared" si="0"/>
        <v>1.9043054510131299E-2</v>
      </c>
      <c r="I43">
        <f t="shared" si="0"/>
        <v>2.6395770777027299E-2</v>
      </c>
      <c r="J43">
        <f t="shared" si="0"/>
        <v>-4.421339588533884E-2</v>
      </c>
      <c r="K43">
        <f t="shared" si="0"/>
        <v>3.9447782910165463E-3</v>
      </c>
      <c r="AS43" s="42"/>
      <c r="AT43" s="42"/>
      <c r="AW43" s="42"/>
      <c r="AX43" s="43"/>
      <c r="AY43" s="44"/>
    </row>
    <row r="44" spans="1:51" x14ac:dyDescent="0.3">
      <c r="A44" s="1">
        <v>42502</v>
      </c>
      <c r="B44">
        <v>36.944350999999997</v>
      </c>
      <c r="C44">
        <v>36.290000999999997</v>
      </c>
      <c r="D44">
        <v>22.715444999999999</v>
      </c>
      <c r="E44">
        <v>2.5499999999999998</v>
      </c>
      <c r="G44" s="1">
        <v>42502</v>
      </c>
      <c r="H44">
        <f t="shared" si="0"/>
        <v>2.1328418941640736E-2</v>
      </c>
      <c r="I44">
        <f t="shared" si="0"/>
        <v>1.6391531983981439E-2</v>
      </c>
      <c r="J44">
        <f t="shared" si="0"/>
        <v>-3.4306251025302196E-3</v>
      </c>
      <c r="K44">
        <f t="shared" si="0"/>
        <v>3.929278139889557E-3</v>
      </c>
      <c r="AM44" s="45"/>
      <c r="AN44" s="46"/>
      <c r="AO44" s="46"/>
      <c r="AP44" s="46"/>
      <c r="AQ44" s="46"/>
      <c r="AR44" s="46"/>
      <c r="AW44" s="42"/>
      <c r="AX44" s="43"/>
      <c r="AY44" s="43"/>
    </row>
    <row r="45" spans="1:51" x14ac:dyDescent="0.3">
      <c r="A45" s="1">
        <v>42503</v>
      </c>
      <c r="B45">
        <v>37.314670999999997</v>
      </c>
      <c r="C45">
        <v>36.959999000000003</v>
      </c>
      <c r="D45">
        <v>22.426624</v>
      </c>
      <c r="E45">
        <v>2.5499999999999998</v>
      </c>
      <c r="G45" s="1">
        <v>42503</v>
      </c>
      <c r="H45">
        <f t="shared" si="0"/>
        <v>9.973820281606708E-3</v>
      </c>
      <c r="I45">
        <f t="shared" si="0"/>
        <v>1.8293970936427026E-2</v>
      </c>
      <c r="J45">
        <f t="shared" si="0"/>
        <v>-1.2796265100640499E-2</v>
      </c>
      <c r="K45">
        <f t="shared" si="0"/>
        <v>0</v>
      </c>
      <c r="AM45" s="49" t="s">
        <v>74</v>
      </c>
      <c r="AN45" s="45"/>
      <c r="AO45" s="45"/>
      <c r="AP45" s="45"/>
      <c r="AQ45" s="46"/>
      <c r="AR45" s="46"/>
      <c r="AW45" s="42"/>
      <c r="AX45" s="43"/>
      <c r="AY45" s="44"/>
    </row>
    <row r="46" spans="1:51" x14ac:dyDescent="0.3">
      <c r="A46" s="1">
        <v>42506</v>
      </c>
      <c r="B46">
        <v>38.386650000000003</v>
      </c>
      <c r="C46">
        <v>36.889999000000003</v>
      </c>
      <c r="D46">
        <v>22.652998</v>
      </c>
      <c r="E46">
        <v>2.57</v>
      </c>
      <c r="G46" s="1">
        <v>42506</v>
      </c>
      <c r="H46">
        <f t="shared" si="0"/>
        <v>1.6352389351789648E-2</v>
      </c>
      <c r="I46">
        <f t="shared" si="0"/>
        <v>-1.0945032374080335E-3</v>
      </c>
      <c r="J46">
        <f t="shared" si="0"/>
        <v>5.7985485525211301E-3</v>
      </c>
      <c r="K46">
        <f t="shared" si="0"/>
        <v>4.5105719200924472E-3</v>
      </c>
      <c r="AM46" s="46" t="s">
        <v>75</v>
      </c>
      <c r="AN46" s="46"/>
      <c r="AO46" s="46"/>
      <c r="AP46" s="46"/>
      <c r="AQ46" s="47"/>
      <c r="AR46" s="47"/>
      <c r="AW46" s="42"/>
      <c r="AX46" s="43"/>
      <c r="AY46" s="43"/>
    </row>
    <row r="47" spans="1:51" x14ac:dyDescent="0.3">
      <c r="A47" s="1">
        <v>42507</v>
      </c>
      <c r="B47">
        <v>37.149006</v>
      </c>
      <c r="C47">
        <v>36</v>
      </c>
      <c r="D47">
        <v>22.215862000000001</v>
      </c>
      <c r="E47">
        <v>2.62</v>
      </c>
      <c r="G47" s="1">
        <v>42507</v>
      </c>
      <c r="H47">
        <f t="shared" si="0"/>
        <v>-3.2772728484428922E-2</v>
      </c>
      <c r="I47">
        <f t="shared" si="0"/>
        <v>-2.442154604485678E-2</v>
      </c>
      <c r="J47">
        <f t="shared" si="0"/>
        <v>-1.9485666954948848E-2</v>
      </c>
      <c r="K47">
        <f t="shared" si="0"/>
        <v>1.9268418865877206E-2</v>
      </c>
      <c r="AM47" s="46" t="s">
        <v>76</v>
      </c>
      <c r="AN47" s="46"/>
      <c r="AO47" s="45"/>
      <c r="AP47" s="46"/>
      <c r="AQ47" s="47"/>
      <c r="AR47" s="48"/>
    </row>
    <row r="48" spans="1:51" x14ac:dyDescent="0.3">
      <c r="A48" s="1">
        <v>42508</v>
      </c>
      <c r="B48">
        <v>37.490088999999998</v>
      </c>
      <c r="C48">
        <v>35.68</v>
      </c>
      <c r="D48">
        <v>21.880205</v>
      </c>
      <c r="E48">
        <v>2.52</v>
      </c>
      <c r="G48" s="1">
        <v>42508</v>
      </c>
      <c r="H48">
        <f t="shared" si="0"/>
        <v>9.1395902985855169E-3</v>
      </c>
      <c r="I48">
        <f t="shared" si="0"/>
        <v>-8.9286307443014312E-3</v>
      </c>
      <c r="J48">
        <f t="shared" si="0"/>
        <v>-1.5224191449009442E-2</v>
      </c>
      <c r="K48">
        <f t="shared" si="0"/>
        <v>-3.8915416249673609E-2</v>
      </c>
      <c r="AM48" s="46" t="s">
        <v>77</v>
      </c>
      <c r="AN48" s="46"/>
      <c r="AO48" s="45"/>
      <c r="AP48" s="46"/>
      <c r="AQ48" s="47"/>
      <c r="AR48" s="47"/>
    </row>
    <row r="49" spans="1:45" x14ac:dyDescent="0.3">
      <c r="A49" s="1">
        <v>42509</v>
      </c>
      <c r="B49">
        <v>36.837153999999998</v>
      </c>
      <c r="C49">
        <v>37.290000999999997</v>
      </c>
      <c r="D49">
        <v>22.286114000000001</v>
      </c>
      <c r="E49">
        <v>2.54</v>
      </c>
      <c r="G49" s="1">
        <v>42509</v>
      </c>
      <c r="H49">
        <f t="shared" si="0"/>
        <v>-1.7569649294338265E-2</v>
      </c>
      <c r="I49">
        <f t="shared" si="0"/>
        <v>4.4134913295761372E-2</v>
      </c>
      <c r="J49">
        <f t="shared" si="0"/>
        <v>1.8381447133904352E-2</v>
      </c>
      <c r="K49">
        <f t="shared" si="0"/>
        <v>7.9051795071132473E-3</v>
      </c>
      <c r="AM49" s="46" t="s">
        <v>78</v>
      </c>
      <c r="AN49" s="46"/>
      <c r="AO49" s="45"/>
      <c r="AP49" s="45"/>
      <c r="AQ49" s="45"/>
      <c r="AR49" s="45"/>
      <c r="AS49" s="42"/>
    </row>
    <row r="50" spans="1:45" x14ac:dyDescent="0.3">
      <c r="A50" s="1">
        <v>42510</v>
      </c>
      <c r="B50">
        <v>36.574032000000003</v>
      </c>
      <c r="C50">
        <v>36.369999</v>
      </c>
      <c r="D50">
        <v>22.231473999999999</v>
      </c>
      <c r="E50">
        <v>2.56</v>
      </c>
      <c r="G50" s="1">
        <v>42510</v>
      </c>
      <c r="H50">
        <f t="shared" si="0"/>
        <v>-7.1684750265161544E-3</v>
      </c>
      <c r="I50">
        <f t="shared" si="0"/>
        <v>-2.4980989503861014E-2</v>
      </c>
      <c r="J50">
        <f t="shared" si="0"/>
        <v>-2.4547613602838455E-3</v>
      </c>
      <c r="K50">
        <f t="shared" si="0"/>
        <v>7.8431774610258787E-3</v>
      </c>
      <c r="AM50" s="46" t="s">
        <v>79</v>
      </c>
      <c r="AN50" s="46"/>
      <c r="AO50" s="45"/>
      <c r="AP50" s="45"/>
      <c r="AQ50" s="45"/>
      <c r="AR50" s="45"/>
    </row>
    <row r="51" spans="1:45" x14ac:dyDescent="0.3">
      <c r="A51" s="1">
        <v>42513</v>
      </c>
      <c r="B51">
        <v>36.768935999999997</v>
      </c>
      <c r="C51">
        <v>36.43</v>
      </c>
      <c r="D51">
        <v>22.223669000000001</v>
      </c>
      <c r="E51">
        <v>2.57</v>
      </c>
      <c r="G51" s="1">
        <v>42513</v>
      </c>
      <c r="H51">
        <f t="shared" si="0"/>
        <v>3.0685461694416275E-3</v>
      </c>
      <c r="I51">
        <f t="shared" si="0"/>
        <v>9.5169235773001951E-4</v>
      </c>
      <c r="J51">
        <f t="shared" si="0"/>
        <v>-2.0273104946820841E-4</v>
      </c>
      <c r="K51">
        <f t="shared" si="0"/>
        <v>2.2508810934533099E-3</v>
      </c>
      <c r="AM51" s="45" t="s">
        <v>80</v>
      </c>
      <c r="AN51" s="45"/>
      <c r="AO51" s="45"/>
      <c r="AP51" s="45"/>
      <c r="AQ51" s="45"/>
      <c r="AR51" s="45"/>
    </row>
    <row r="52" spans="1:45" x14ac:dyDescent="0.3">
      <c r="A52" s="1">
        <v>42514</v>
      </c>
      <c r="B52">
        <v>38.026077000000001</v>
      </c>
      <c r="C52">
        <v>38.330002</v>
      </c>
      <c r="D52">
        <v>22.403203999999999</v>
      </c>
      <c r="E52">
        <v>2.56</v>
      </c>
      <c r="G52" s="1">
        <v>42514</v>
      </c>
      <c r="H52">
        <f t="shared" si="0"/>
        <v>3.3618802954271831E-2</v>
      </c>
      <c r="I52">
        <f t="shared" si="0"/>
        <v>5.0840320550440285E-2</v>
      </c>
      <c r="J52">
        <f t="shared" si="0"/>
        <v>8.0460922540685435E-3</v>
      </c>
      <c r="K52">
        <f t="shared" si="0"/>
        <v>-3.8986404156571976E-3</v>
      </c>
      <c r="AM52" s="45" t="s">
        <v>81</v>
      </c>
      <c r="AN52" s="45"/>
      <c r="AO52" s="45"/>
      <c r="AP52" s="45"/>
      <c r="AQ52" s="45"/>
      <c r="AR52" s="45"/>
    </row>
    <row r="53" spans="1:45" x14ac:dyDescent="0.3">
      <c r="A53" s="1">
        <v>42515</v>
      </c>
      <c r="B53">
        <v>37.957858999999999</v>
      </c>
      <c r="C53">
        <v>38.189999</v>
      </c>
      <c r="D53">
        <v>23.207225999999999</v>
      </c>
      <c r="E53">
        <v>2.61</v>
      </c>
      <c r="G53" s="1">
        <v>42515</v>
      </c>
      <c r="H53">
        <f t="shared" si="0"/>
        <v>-1.7955905397880223E-3</v>
      </c>
      <c r="I53">
        <f t="shared" si="0"/>
        <v>-3.659256518353356E-3</v>
      </c>
      <c r="J53">
        <f t="shared" si="0"/>
        <v>3.5259711347543354E-2</v>
      </c>
      <c r="K53">
        <f t="shared" si="0"/>
        <v>1.9342962843130935E-2</v>
      </c>
      <c r="AM53" s="45" t="s">
        <v>82</v>
      </c>
      <c r="AN53" s="46"/>
      <c r="AO53" s="46"/>
      <c r="AP53" s="45"/>
      <c r="AQ53" s="45"/>
      <c r="AR53" s="45"/>
    </row>
    <row r="54" spans="1:45" x14ac:dyDescent="0.3">
      <c r="A54" s="1">
        <v>42516</v>
      </c>
      <c r="B54">
        <v>38.104038000000003</v>
      </c>
      <c r="C54">
        <v>38.650002000000001</v>
      </c>
      <c r="D54">
        <v>23.402376</v>
      </c>
      <c r="E54">
        <v>2.61</v>
      </c>
      <c r="G54" s="1">
        <v>42516</v>
      </c>
      <c r="H54">
        <f t="shared" si="0"/>
        <v>3.843690092822752E-3</v>
      </c>
      <c r="I54">
        <f t="shared" si="0"/>
        <v>1.1973151727312803E-2</v>
      </c>
      <c r="J54">
        <f t="shared" si="0"/>
        <v>8.373859976322607E-3</v>
      </c>
      <c r="K54">
        <f t="shared" si="0"/>
        <v>0</v>
      </c>
      <c r="AM54" s="45" t="s">
        <v>83</v>
      </c>
      <c r="AN54" s="46"/>
      <c r="AO54" s="46"/>
      <c r="AP54" s="45"/>
      <c r="AQ54" s="45"/>
      <c r="AR54" s="45"/>
    </row>
    <row r="55" spans="1:45" x14ac:dyDescent="0.3">
      <c r="A55" s="1">
        <v>42517</v>
      </c>
      <c r="B55">
        <v>38.337929000000003</v>
      </c>
      <c r="C55">
        <v>38.799999</v>
      </c>
      <c r="D55">
        <v>22.481268</v>
      </c>
      <c r="E55">
        <v>2.6</v>
      </c>
      <c r="G55" s="1">
        <v>42517</v>
      </c>
      <c r="H55">
        <f t="shared" si="0"/>
        <v>6.119458697105464E-3</v>
      </c>
      <c r="I55">
        <f t="shared" si="0"/>
        <v>3.8733940761595115E-3</v>
      </c>
      <c r="J55">
        <f t="shared" si="0"/>
        <v>-4.0155126541814419E-2</v>
      </c>
      <c r="K55">
        <f t="shared" si="0"/>
        <v>-3.8387763071656015E-3</v>
      </c>
    </row>
    <row r="56" spans="1:45" x14ac:dyDescent="0.3">
      <c r="A56" s="1">
        <v>42521</v>
      </c>
      <c r="B56">
        <v>38.25996</v>
      </c>
      <c r="C56">
        <v>38.909999999999997</v>
      </c>
      <c r="D56">
        <v>22.715444999999999</v>
      </c>
      <c r="E56">
        <v>2.57</v>
      </c>
      <c r="G56" s="1">
        <v>42521</v>
      </c>
      <c r="H56">
        <f t="shared" si="0"/>
        <v>-1.0179004662706768E-3</v>
      </c>
      <c r="I56">
        <f t="shared" si="0"/>
        <v>1.4155330702153358E-3</v>
      </c>
      <c r="J56">
        <f t="shared" si="0"/>
        <v>5.1813302348435375E-3</v>
      </c>
      <c r="K56">
        <f t="shared" si="0"/>
        <v>-5.8027730601540014E-3</v>
      </c>
    </row>
    <row r="57" spans="1:45" x14ac:dyDescent="0.3">
      <c r="A57" s="1">
        <v>42522</v>
      </c>
      <c r="B57">
        <v>37.665500999999999</v>
      </c>
      <c r="C57">
        <v>38.5</v>
      </c>
      <c r="D57">
        <v>22.598354</v>
      </c>
      <c r="E57">
        <v>2.64</v>
      </c>
      <c r="G57" s="1">
        <v>42522</v>
      </c>
      <c r="H57">
        <f t="shared" si="0"/>
        <v>-1.565933587054321E-2</v>
      </c>
      <c r="I57">
        <f t="shared" si="0"/>
        <v>-1.0593045702723581E-2</v>
      </c>
      <c r="J57">
        <f t="shared" si="0"/>
        <v>-5.1680178309217641E-3</v>
      </c>
      <c r="K57">
        <f t="shared" si="0"/>
        <v>2.6873018251096486E-2</v>
      </c>
    </row>
    <row r="58" spans="1:45" x14ac:dyDescent="0.3">
      <c r="A58" s="1">
        <v>42523</v>
      </c>
      <c r="B58">
        <v>37.704478999999999</v>
      </c>
      <c r="C58">
        <v>38.900002000000001</v>
      </c>
      <c r="D58">
        <v>22.551518999999999</v>
      </c>
      <c r="E58">
        <v>2.62</v>
      </c>
      <c r="G58" s="1">
        <v>42523</v>
      </c>
      <c r="H58">
        <f t="shared" si="0"/>
        <v>1.0343111003847053E-3</v>
      </c>
      <c r="I58">
        <f t="shared" si="0"/>
        <v>1.0336060744542411E-2</v>
      </c>
      <c r="J58">
        <f t="shared" si="0"/>
        <v>-2.0746466683869806E-3</v>
      </c>
      <c r="K58">
        <f t="shared" si="0"/>
        <v>-7.6045993852193036E-3</v>
      </c>
    </row>
    <row r="59" spans="1:45" x14ac:dyDescent="0.3">
      <c r="A59" s="1">
        <v>42524</v>
      </c>
      <c r="B59">
        <v>36.846901000000003</v>
      </c>
      <c r="C59">
        <v>38.790000999999997</v>
      </c>
      <c r="D59">
        <v>22.348564</v>
      </c>
      <c r="E59">
        <v>2.61</v>
      </c>
      <c r="G59" s="1">
        <v>42524</v>
      </c>
      <c r="H59">
        <f t="shared" si="0"/>
        <v>-2.3007376357510493E-2</v>
      </c>
      <c r="I59">
        <f t="shared" si="0"/>
        <v>-2.8317948065654961E-3</v>
      </c>
      <c r="J59">
        <f t="shared" si="0"/>
        <v>-9.0403566629393955E-3</v>
      </c>
      <c r="K59">
        <f t="shared" si="0"/>
        <v>-3.8240964384035057E-3</v>
      </c>
    </row>
    <row r="60" spans="1:45" x14ac:dyDescent="0.3">
      <c r="A60" s="1">
        <v>42527</v>
      </c>
      <c r="B60">
        <v>36.798172000000001</v>
      </c>
      <c r="C60">
        <v>39.090000000000003</v>
      </c>
      <c r="D60">
        <v>22.514633</v>
      </c>
      <c r="E60">
        <v>2.64</v>
      </c>
      <c r="G60" s="1">
        <v>42527</v>
      </c>
      <c r="H60">
        <f t="shared" si="0"/>
        <v>-7.6403496465000541E-4</v>
      </c>
      <c r="I60">
        <f t="shared" si="0"/>
        <v>4.4480061089903654E-3</v>
      </c>
      <c r="J60">
        <f t="shared" si="0"/>
        <v>4.2743462881763474E-3</v>
      </c>
      <c r="K60">
        <f t="shared" si="0"/>
        <v>6.5983606102550047E-3</v>
      </c>
    </row>
    <row r="61" spans="1:45" x14ac:dyDescent="0.3">
      <c r="A61" s="1">
        <v>42528</v>
      </c>
      <c r="B61">
        <v>37.158745000000003</v>
      </c>
      <c r="C61">
        <v>39.869999</v>
      </c>
      <c r="D61">
        <v>22.506724999999999</v>
      </c>
      <c r="E61">
        <v>2.61</v>
      </c>
      <c r="G61" s="1">
        <v>42528</v>
      </c>
      <c r="H61">
        <f t="shared" si="0"/>
        <v>9.7509704732113064E-3</v>
      </c>
      <c r="I61">
        <f t="shared" si="0"/>
        <v>1.9757456506884957E-2</v>
      </c>
      <c r="J61">
        <f t="shared" si="0"/>
        <v>-3.5129993552518728E-4</v>
      </c>
      <c r="K61">
        <f t="shared" si="0"/>
        <v>-1.1428695823622857E-2</v>
      </c>
    </row>
    <row r="62" spans="1:45" x14ac:dyDescent="0.3">
      <c r="A62" s="1">
        <v>42529</v>
      </c>
      <c r="B62">
        <v>37.149006</v>
      </c>
      <c r="C62">
        <v>39.659999999999997</v>
      </c>
      <c r="D62">
        <v>22.324840999999999</v>
      </c>
      <c r="E62">
        <v>2.61</v>
      </c>
      <c r="G62" s="1">
        <v>42529</v>
      </c>
      <c r="H62">
        <f t="shared" si="0"/>
        <v>-2.6212608845520887E-4</v>
      </c>
      <c r="I62">
        <f t="shared" si="0"/>
        <v>-5.2810132200985706E-3</v>
      </c>
      <c r="J62">
        <f t="shared" si="0"/>
        <v>-8.1141487641473806E-3</v>
      </c>
      <c r="K62">
        <f t="shared" si="0"/>
        <v>0</v>
      </c>
    </row>
    <row r="63" spans="1:45" x14ac:dyDescent="0.3">
      <c r="A63" s="1">
        <v>42530</v>
      </c>
      <c r="B63">
        <v>37.558300000000003</v>
      </c>
      <c r="C63">
        <v>39.580002</v>
      </c>
      <c r="D63">
        <v>21.565650999999999</v>
      </c>
      <c r="E63">
        <v>2.62</v>
      </c>
      <c r="G63" s="1">
        <v>42530</v>
      </c>
      <c r="H63">
        <f t="shared" si="0"/>
        <v>1.0957377987079867E-2</v>
      </c>
      <c r="I63">
        <f t="shared" si="0"/>
        <v>-2.0191323866604262E-3</v>
      </c>
      <c r="J63">
        <f t="shared" si="0"/>
        <v>-3.4598187228254036E-2</v>
      </c>
      <c r="K63">
        <f t="shared" si="0"/>
        <v>3.8240964384034758E-3</v>
      </c>
    </row>
    <row r="64" spans="1:45" x14ac:dyDescent="0.3">
      <c r="A64" s="1">
        <v>42531</v>
      </c>
      <c r="B64">
        <v>36.807915000000001</v>
      </c>
      <c r="C64">
        <v>39.040000999999997</v>
      </c>
      <c r="D64">
        <v>20.980443999999999</v>
      </c>
      <c r="E64">
        <v>2.65</v>
      </c>
      <c r="G64" s="1">
        <v>42531</v>
      </c>
      <c r="H64">
        <f t="shared" si="0"/>
        <v>-2.0181488829978212E-2</v>
      </c>
      <c r="I64">
        <f t="shared" si="0"/>
        <v>-1.3737203545343926E-2</v>
      </c>
      <c r="J64">
        <f t="shared" si="0"/>
        <v>-2.751105169186591E-2</v>
      </c>
      <c r="K64">
        <f t="shared" si="0"/>
        <v>1.138532222512521E-2</v>
      </c>
    </row>
    <row r="65" spans="1:11" x14ac:dyDescent="0.3">
      <c r="A65" s="1">
        <v>42534</v>
      </c>
      <c r="B65">
        <v>36.671486000000002</v>
      </c>
      <c r="C65">
        <v>38.229999999999997</v>
      </c>
      <c r="D65">
        <v>20.585037</v>
      </c>
      <c r="E65">
        <v>2.54</v>
      </c>
      <c r="G65" s="1">
        <v>42534</v>
      </c>
      <c r="H65">
        <f t="shared" si="0"/>
        <v>-2.1439317500051777E-3</v>
      </c>
      <c r="I65">
        <f t="shared" si="0"/>
        <v>-1.2104863991116124E-2</v>
      </c>
      <c r="J65">
        <f t="shared" si="0"/>
        <v>-1.0984846996349731E-2</v>
      </c>
      <c r="K65">
        <f t="shared" si="0"/>
        <v>-2.4477087382437947E-2</v>
      </c>
    </row>
    <row r="66" spans="1:11" x14ac:dyDescent="0.3">
      <c r="A66" s="1">
        <v>42535</v>
      </c>
      <c r="B66">
        <v>37.431618</v>
      </c>
      <c r="C66">
        <v>38.360000999999997</v>
      </c>
      <c r="D66">
        <v>20.347791999999998</v>
      </c>
      <c r="E66">
        <v>2.63</v>
      </c>
      <c r="G66" s="1">
        <v>42535</v>
      </c>
      <c r="H66">
        <f t="shared" si="0"/>
        <v>2.0516243488855761E-2</v>
      </c>
      <c r="I66">
        <f t="shared" si="0"/>
        <v>3.3947283757374772E-3</v>
      </c>
      <c r="J66">
        <f t="shared" si="0"/>
        <v>-1.1592047872143702E-2</v>
      </c>
      <c r="K66">
        <f t="shared" si="0"/>
        <v>3.4819765159227911E-2</v>
      </c>
    </row>
    <row r="67" spans="1:11" x14ac:dyDescent="0.3">
      <c r="A67" s="1">
        <v>42536</v>
      </c>
      <c r="B67">
        <v>37.353653000000001</v>
      </c>
      <c r="C67">
        <v>37.509998000000003</v>
      </c>
      <c r="D67">
        <v>20.664116</v>
      </c>
      <c r="E67">
        <v>2.64</v>
      </c>
      <c r="G67" s="1">
        <v>42536</v>
      </c>
      <c r="H67">
        <f t="shared" si="0"/>
        <v>-2.0850369919841621E-3</v>
      </c>
      <c r="I67">
        <f t="shared" si="0"/>
        <v>-2.2407765309379008E-2</v>
      </c>
      <c r="J67">
        <f t="shared" si="0"/>
        <v>1.5426264631929183E-2</v>
      </c>
      <c r="K67">
        <f t="shared" si="0"/>
        <v>3.7950709685517555E-3</v>
      </c>
    </row>
    <row r="68" spans="1:11" x14ac:dyDescent="0.3">
      <c r="A68" s="1">
        <v>42537</v>
      </c>
      <c r="B68">
        <v>38.035820000000001</v>
      </c>
      <c r="C68">
        <v>37.770000000000003</v>
      </c>
      <c r="D68">
        <v>20.505955</v>
      </c>
      <c r="E68">
        <v>2.54</v>
      </c>
      <c r="G68" s="1">
        <v>42537</v>
      </c>
      <c r="H68">
        <f t="shared" si="0"/>
        <v>1.8097635959369723E-2</v>
      </c>
      <c r="I68">
        <f t="shared" si="0"/>
        <v>6.9076259496858514E-3</v>
      </c>
      <c r="J68">
        <f t="shared" si="0"/>
        <v>-7.6833376395207568E-3</v>
      </c>
      <c r="K68">
        <f t="shared" ref="K68" si="2">LN(E68/E67)/SQRT($A68-$A67)</f>
        <v>-3.8614836127779661E-2</v>
      </c>
    </row>
    <row r="69" spans="1:11" x14ac:dyDescent="0.3">
      <c r="A69" s="1">
        <v>42538</v>
      </c>
      <c r="B69">
        <v>37.110019999999999</v>
      </c>
      <c r="C69">
        <v>37.090000000000003</v>
      </c>
      <c r="D69">
        <v>20.679935</v>
      </c>
      <c r="E69">
        <v>2.46</v>
      </c>
      <c r="G69" s="1">
        <v>42538</v>
      </c>
      <c r="H69">
        <f t="shared" ref="H69:K132" si="3">LN(B69/B68)/SQRT($A69-$A68)</f>
        <v>-2.4641333296529712E-2</v>
      </c>
      <c r="I69">
        <f t="shared" si="3"/>
        <v>-1.8167745222866002E-2</v>
      </c>
      <c r="J69">
        <f t="shared" si="3"/>
        <v>8.4485747359993486E-3</v>
      </c>
      <c r="K69">
        <f t="shared" si="3"/>
        <v>-3.2002731086173831E-2</v>
      </c>
    </row>
    <row r="70" spans="1:11" x14ac:dyDescent="0.3">
      <c r="A70" s="1">
        <v>42541</v>
      </c>
      <c r="B70">
        <v>37.704478999999999</v>
      </c>
      <c r="C70">
        <v>37.779998999999997</v>
      </c>
      <c r="D70">
        <v>20.877638000000001</v>
      </c>
      <c r="E70">
        <v>2.57</v>
      </c>
      <c r="G70" s="1">
        <v>42541</v>
      </c>
      <c r="H70">
        <f t="shared" si="3"/>
        <v>9.1751810530021263E-3</v>
      </c>
      <c r="I70">
        <f t="shared" si="3"/>
        <v>1.0641976564592899E-2</v>
      </c>
      <c r="J70">
        <f t="shared" si="3"/>
        <v>5.4933304882424398E-3</v>
      </c>
      <c r="K70">
        <f t="shared" si="3"/>
        <v>2.5255927119284233E-2</v>
      </c>
    </row>
    <row r="71" spans="1:11" x14ac:dyDescent="0.3">
      <c r="A71" s="1">
        <v>42542</v>
      </c>
      <c r="B71">
        <v>37.675246999999999</v>
      </c>
      <c r="C71">
        <v>37.310001</v>
      </c>
      <c r="D71">
        <v>20.434778000000001</v>
      </c>
      <c r="E71">
        <v>2.59</v>
      </c>
      <c r="G71" s="1">
        <v>42542</v>
      </c>
      <c r="H71">
        <f t="shared" si="3"/>
        <v>-7.7559320036169738E-4</v>
      </c>
      <c r="I71">
        <f t="shared" si="3"/>
        <v>-1.2518421568799853E-2</v>
      </c>
      <c r="J71">
        <f t="shared" si="3"/>
        <v>-2.1440380767215241E-2</v>
      </c>
      <c r="K71">
        <f t="shared" si="3"/>
        <v>7.7519768043179237E-3</v>
      </c>
    </row>
    <row r="72" spans="1:11" x14ac:dyDescent="0.3">
      <c r="A72" s="1">
        <v>42543</v>
      </c>
      <c r="B72">
        <v>37.343905999999997</v>
      </c>
      <c r="C72">
        <v>37.18</v>
      </c>
      <c r="D72">
        <v>20.561309999999999</v>
      </c>
      <c r="E72">
        <v>2.54</v>
      </c>
      <c r="G72" s="1">
        <v>42543</v>
      </c>
      <c r="H72">
        <f t="shared" si="3"/>
        <v>-8.83356159971691E-3</v>
      </c>
      <c r="I72">
        <f t="shared" si="3"/>
        <v>-3.4904317422339583E-3</v>
      </c>
      <c r="J72">
        <f t="shared" si="3"/>
        <v>6.1729012674822418E-3</v>
      </c>
      <c r="K72">
        <f t="shared" si="3"/>
        <v>-1.9493794681001129E-2</v>
      </c>
    </row>
    <row r="73" spans="1:11" x14ac:dyDescent="0.3">
      <c r="A73" s="1">
        <v>42544</v>
      </c>
      <c r="B73">
        <v>37.928623000000002</v>
      </c>
      <c r="C73">
        <v>37.970001000000003</v>
      </c>
      <c r="D73">
        <v>20.822282999999999</v>
      </c>
      <c r="E73">
        <v>2.5499999999999998</v>
      </c>
      <c r="G73" s="1">
        <v>42544</v>
      </c>
      <c r="H73">
        <f t="shared" si="3"/>
        <v>1.5536312361420685E-2</v>
      </c>
      <c r="I73">
        <f t="shared" si="3"/>
        <v>2.1025418286994176E-2</v>
      </c>
      <c r="J73">
        <f t="shared" si="3"/>
        <v>1.2612556843420601E-2</v>
      </c>
      <c r="K73">
        <f t="shared" si="3"/>
        <v>3.929278139889557E-3</v>
      </c>
    </row>
    <row r="74" spans="1:11" x14ac:dyDescent="0.3">
      <c r="A74" s="1">
        <v>42545</v>
      </c>
      <c r="B74">
        <v>36.038040000000002</v>
      </c>
      <c r="C74">
        <v>35.990001999999997</v>
      </c>
      <c r="D74">
        <v>20.039370999999999</v>
      </c>
      <c r="E74">
        <v>2.4300000000000002</v>
      </c>
      <c r="G74" s="1">
        <v>42545</v>
      </c>
      <c r="H74">
        <f t="shared" si="3"/>
        <v>-5.1131004080922714E-2</v>
      </c>
      <c r="I74">
        <f t="shared" si="3"/>
        <v>-5.3555222918362608E-2</v>
      </c>
      <c r="J74">
        <f t="shared" si="3"/>
        <v>-3.8324822855391294E-2</v>
      </c>
      <c r="K74">
        <f t="shared" si="3"/>
        <v>-4.8202101817877513E-2</v>
      </c>
    </row>
    <row r="75" spans="1:11" x14ac:dyDescent="0.3">
      <c r="A75" s="1">
        <v>42548</v>
      </c>
      <c r="B75">
        <v>35.229187000000003</v>
      </c>
      <c r="C75">
        <v>35.5</v>
      </c>
      <c r="D75">
        <v>20.165901000000002</v>
      </c>
      <c r="E75">
        <v>2.3199999999999998</v>
      </c>
      <c r="G75" s="1">
        <v>42548</v>
      </c>
      <c r="H75">
        <f t="shared" si="3"/>
        <v>-1.3105927366867364E-2</v>
      </c>
      <c r="I75">
        <f t="shared" si="3"/>
        <v>-7.9145952997769584E-3</v>
      </c>
      <c r="J75">
        <f t="shared" si="3"/>
        <v>3.6339697309939437E-3</v>
      </c>
      <c r="K75">
        <f t="shared" si="3"/>
        <v>-2.6745215251081193E-2</v>
      </c>
    </row>
    <row r="76" spans="1:11" x14ac:dyDescent="0.3">
      <c r="A76" s="1">
        <v>42549</v>
      </c>
      <c r="B76">
        <v>36.232948</v>
      </c>
      <c r="C76">
        <v>36.150002000000001</v>
      </c>
      <c r="D76">
        <v>20.600850999999999</v>
      </c>
      <c r="E76">
        <v>2.36</v>
      </c>
      <c r="G76" s="1">
        <v>42549</v>
      </c>
      <c r="H76">
        <f t="shared" si="3"/>
        <v>2.809395546410233E-2</v>
      </c>
      <c r="I76">
        <f t="shared" si="3"/>
        <v>1.8144307448436679E-2</v>
      </c>
      <c r="J76">
        <f t="shared" si="3"/>
        <v>2.1339276916109626E-2</v>
      </c>
      <c r="K76">
        <f t="shared" si="3"/>
        <v>1.709443335930004E-2</v>
      </c>
    </row>
    <row r="77" spans="1:11" x14ac:dyDescent="0.3">
      <c r="A77" s="1">
        <v>42550</v>
      </c>
      <c r="B77">
        <v>37.051552000000001</v>
      </c>
      <c r="C77">
        <v>36.619999</v>
      </c>
      <c r="D77">
        <v>20.885546000000001</v>
      </c>
      <c r="E77">
        <v>2.42</v>
      </c>
      <c r="G77" s="1">
        <v>42550</v>
      </c>
      <c r="H77">
        <f t="shared" si="3"/>
        <v>2.2341369575598111E-2</v>
      </c>
      <c r="I77">
        <f t="shared" si="3"/>
        <v>1.2917508009075221E-2</v>
      </c>
      <c r="J77">
        <f t="shared" si="3"/>
        <v>1.372495515047867E-2</v>
      </c>
      <c r="K77">
        <f t="shared" si="3"/>
        <v>2.5105921131076261E-2</v>
      </c>
    </row>
    <row r="78" spans="1:11" x14ac:dyDescent="0.3">
      <c r="A78" s="1">
        <v>42551</v>
      </c>
      <c r="B78">
        <v>38.620541000000003</v>
      </c>
      <c r="C78">
        <v>37.919998</v>
      </c>
      <c r="D78">
        <v>21.019987</v>
      </c>
      <c r="E78">
        <v>2.4900000000000002</v>
      </c>
      <c r="G78" s="1">
        <v>42551</v>
      </c>
      <c r="H78">
        <f t="shared" si="3"/>
        <v>4.1474044984622128E-2</v>
      </c>
      <c r="I78">
        <f t="shared" si="3"/>
        <v>3.4884112705321629E-2</v>
      </c>
      <c r="J78">
        <f t="shared" si="3"/>
        <v>6.4164062176400071E-3</v>
      </c>
      <c r="K78">
        <f t="shared" si="3"/>
        <v>2.8515170308021233E-2</v>
      </c>
    </row>
    <row r="79" spans="1:11" x14ac:dyDescent="0.3">
      <c r="A79" s="1">
        <v>42552</v>
      </c>
      <c r="B79">
        <v>38.601047999999999</v>
      </c>
      <c r="C79">
        <v>37.919998</v>
      </c>
      <c r="D79">
        <v>21.39958</v>
      </c>
      <c r="E79">
        <v>2.5499999999999998</v>
      </c>
      <c r="G79" s="1">
        <v>42552</v>
      </c>
      <c r="H79">
        <f t="shared" si="3"/>
        <v>-5.0485882682470566E-4</v>
      </c>
      <c r="I79">
        <f t="shared" si="3"/>
        <v>0</v>
      </c>
      <c r="J79">
        <f t="shared" si="3"/>
        <v>1.7897548676982837E-2</v>
      </c>
      <c r="K79">
        <f t="shared" si="3"/>
        <v>2.3810648693718392E-2</v>
      </c>
    </row>
    <row r="80" spans="1:11" x14ac:dyDescent="0.3">
      <c r="A80" s="1">
        <v>42556</v>
      </c>
      <c r="B80">
        <v>39.127296000000001</v>
      </c>
      <c r="C80">
        <v>38.029998999999997</v>
      </c>
      <c r="D80">
        <v>20.798556999999999</v>
      </c>
      <c r="E80">
        <v>2.65</v>
      </c>
      <c r="G80" s="1">
        <v>42556</v>
      </c>
      <c r="H80">
        <f t="shared" si="3"/>
        <v>6.7704522416376766E-3</v>
      </c>
      <c r="I80">
        <f t="shared" si="3"/>
        <v>1.4483355004669793E-3</v>
      </c>
      <c r="J80">
        <f t="shared" si="3"/>
        <v>-1.4243843183135081E-2</v>
      </c>
      <c r="K80">
        <f t="shared" si="3"/>
        <v>1.9233140413898071E-2</v>
      </c>
    </row>
    <row r="81" spans="1:11" x14ac:dyDescent="0.3">
      <c r="A81" s="1">
        <v>42557</v>
      </c>
      <c r="B81">
        <v>39.478122999999997</v>
      </c>
      <c r="C81">
        <v>38.599997999999999</v>
      </c>
      <c r="D81">
        <v>20.932994999999998</v>
      </c>
      <c r="E81">
        <v>2.75</v>
      </c>
      <c r="G81" s="1">
        <v>42557</v>
      </c>
      <c r="H81">
        <f t="shared" si="3"/>
        <v>8.9263395307301787E-3</v>
      </c>
      <c r="I81">
        <f t="shared" si="3"/>
        <v>1.4876929012174684E-2</v>
      </c>
      <c r="J81">
        <f t="shared" si="3"/>
        <v>6.4430129543321495E-3</v>
      </c>
      <c r="K81">
        <f t="shared" si="3"/>
        <v>3.7041271680349076E-2</v>
      </c>
    </row>
    <row r="82" spans="1:11" x14ac:dyDescent="0.3">
      <c r="A82" s="1">
        <v>42558</v>
      </c>
      <c r="B82">
        <v>39.361182999999997</v>
      </c>
      <c r="C82">
        <v>39.229999999999997</v>
      </c>
      <c r="D82">
        <v>20.822282999999999</v>
      </c>
      <c r="E82">
        <v>2.76</v>
      </c>
      <c r="G82" s="1">
        <v>42558</v>
      </c>
      <c r="H82">
        <f t="shared" si="3"/>
        <v>-2.966542748604366E-3</v>
      </c>
      <c r="I82">
        <f t="shared" si="3"/>
        <v>1.6189535564148878E-2</v>
      </c>
      <c r="J82">
        <f t="shared" si="3"/>
        <v>-5.3029109011305722E-3</v>
      </c>
      <c r="K82">
        <f t="shared" si="3"/>
        <v>3.6297680505787311E-3</v>
      </c>
    </row>
    <row r="83" spans="1:11" x14ac:dyDescent="0.3">
      <c r="A83" s="1">
        <v>42559</v>
      </c>
      <c r="B83">
        <v>40.238255000000002</v>
      </c>
      <c r="C83">
        <v>39.840000000000003</v>
      </c>
      <c r="D83">
        <v>21.644735000000001</v>
      </c>
      <c r="E83">
        <v>2.85</v>
      </c>
      <c r="G83" s="1">
        <v>42559</v>
      </c>
      <c r="H83">
        <f t="shared" si="3"/>
        <v>2.2038032413377838E-2</v>
      </c>
      <c r="I83">
        <f t="shared" si="3"/>
        <v>1.5429672494936521E-2</v>
      </c>
      <c r="J83">
        <f t="shared" si="3"/>
        <v>3.8738526452837409E-2</v>
      </c>
      <c r="K83">
        <f t="shared" si="3"/>
        <v>3.2088314551500664E-2</v>
      </c>
    </row>
    <row r="84" spans="1:11" x14ac:dyDescent="0.3">
      <c r="A84" s="1">
        <v>42562</v>
      </c>
      <c r="B84">
        <v>41.125076</v>
      </c>
      <c r="C84">
        <v>40.689999</v>
      </c>
      <c r="D84">
        <v>22.498819000000001</v>
      </c>
      <c r="E84">
        <v>2.78</v>
      </c>
      <c r="G84" s="1">
        <v>42562</v>
      </c>
      <c r="H84">
        <f t="shared" si="3"/>
        <v>1.2586176440558931E-2</v>
      </c>
      <c r="I84">
        <f t="shared" si="3"/>
        <v>1.21883865235855E-2</v>
      </c>
      <c r="J84">
        <f t="shared" si="3"/>
        <v>2.2343790937323384E-2</v>
      </c>
      <c r="K84">
        <f t="shared" si="3"/>
        <v>-1.4357584933041652E-2</v>
      </c>
    </row>
    <row r="85" spans="1:11" x14ac:dyDescent="0.3">
      <c r="A85" s="1">
        <v>42563</v>
      </c>
      <c r="B85">
        <v>41.573357000000001</v>
      </c>
      <c r="C85">
        <v>41.34</v>
      </c>
      <c r="D85">
        <v>22.728156999999999</v>
      </c>
      <c r="E85">
        <v>2.83</v>
      </c>
      <c r="G85" s="1">
        <v>42563</v>
      </c>
      <c r="H85">
        <f t="shared" si="3"/>
        <v>1.0841448248281248E-2</v>
      </c>
      <c r="I85">
        <f t="shared" si="3"/>
        <v>1.5848216816087016E-2</v>
      </c>
      <c r="J85">
        <f t="shared" si="3"/>
        <v>1.0141733363083685E-2</v>
      </c>
      <c r="K85">
        <f t="shared" si="3"/>
        <v>1.7825783952600666E-2</v>
      </c>
    </row>
    <row r="86" spans="1:11" x14ac:dyDescent="0.3">
      <c r="A86" s="1">
        <v>42564</v>
      </c>
      <c r="B86">
        <v>41.037368999999998</v>
      </c>
      <c r="C86">
        <v>39.909999999999997</v>
      </c>
      <c r="D86">
        <v>22.815147</v>
      </c>
      <c r="E86">
        <v>2.79</v>
      </c>
      <c r="G86" s="1">
        <v>42564</v>
      </c>
      <c r="H86">
        <f t="shared" si="3"/>
        <v>-1.2976414736063929E-2</v>
      </c>
      <c r="I86">
        <f t="shared" si="3"/>
        <v>-3.5203635192979907E-2</v>
      </c>
      <c r="J86">
        <f t="shared" si="3"/>
        <v>3.820105181149776E-3</v>
      </c>
      <c r="K86">
        <f t="shared" si="3"/>
        <v>-1.4235115821871985E-2</v>
      </c>
    </row>
    <row r="87" spans="1:11" x14ac:dyDescent="0.3">
      <c r="A87" s="1">
        <v>42565</v>
      </c>
      <c r="B87">
        <v>40.783988999999998</v>
      </c>
      <c r="C87">
        <v>39.959999000000003</v>
      </c>
      <c r="D87">
        <v>22.633261000000001</v>
      </c>
      <c r="E87">
        <v>2.84</v>
      </c>
      <c r="G87" s="1">
        <v>42565</v>
      </c>
      <c r="H87">
        <f t="shared" si="3"/>
        <v>-6.1935127002518704E-3</v>
      </c>
      <c r="I87">
        <f t="shared" si="3"/>
        <v>1.2520096946850921E-3</v>
      </c>
      <c r="J87">
        <f t="shared" si="3"/>
        <v>-8.0041074729837406E-3</v>
      </c>
      <c r="K87">
        <f t="shared" si="3"/>
        <v>1.7762456339840249E-2</v>
      </c>
    </row>
    <row r="88" spans="1:11" x14ac:dyDescent="0.3">
      <c r="A88" s="1">
        <v>42566</v>
      </c>
      <c r="B88">
        <v>41.125076</v>
      </c>
      <c r="C88">
        <v>40.450001</v>
      </c>
      <c r="D88">
        <v>22.135041999999999</v>
      </c>
      <c r="E88">
        <v>2.83</v>
      </c>
      <c r="G88" s="1">
        <v>42566</v>
      </c>
      <c r="H88">
        <f t="shared" si="3"/>
        <v>8.3284791880343968E-3</v>
      </c>
      <c r="I88">
        <f t="shared" si="3"/>
        <v>1.2187739471051815E-2</v>
      </c>
      <c r="J88">
        <f t="shared" si="3"/>
        <v>-2.2258586385359765E-2</v>
      </c>
      <c r="K88">
        <f t="shared" si="3"/>
        <v>-3.5273405179682992E-3</v>
      </c>
    </row>
    <row r="89" spans="1:11" x14ac:dyDescent="0.3">
      <c r="A89" s="1">
        <v>42569</v>
      </c>
      <c r="B89">
        <v>41.066605000000003</v>
      </c>
      <c r="C89">
        <v>40.659999999999997</v>
      </c>
      <c r="D89">
        <v>23.874846000000002</v>
      </c>
      <c r="E89">
        <v>2.85</v>
      </c>
      <c r="G89" s="1">
        <v>42569</v>
      </c>
      <c r="H89">
        <f t="shared" si="3"/>
        <v>-8.2145182757993585E-4</v>
      </c>
      <c r="I89">
        <f t="shared" si="3"/>
        <v>2.9896005077872565E-3</v>
      </c>
      <c r="J89">
        <f t="shared" si="3"/>
        <v>4.3684326189384275E-2</v>
      </c>
      <c r="K89">
        <f t="shared" si="3"/>
        <v>4.0658637694915923E-3</v>
      </c>
    </row>
    <row r="90" spans="1:11" x14ac:dyDescent="0.3">
      <c r="A90" s="1">
        <v>42570</v>
      </c>
      <c r="B90">
        <v>40.462398999999998</v>
      </c>
      <c r="C90">
        <v>39.93</v>
      </c>
      <c r="D90">
        <v>23.874846000000002</v>
      </c>
      <c r="E90">
        <v>2.8</v>
      </c>
      <c r="G90" s="1">
        <v>42570</v>
      </c>
      <c r="H90">
        <f t="shared" si="3"/>
        <v>-1.4822137695958176E-2</v>
      </c>
      <c r="I90">
        <f t="shared" si="3"/>
        <v>-1.811688712507056E-2</v>
      </c>
      <c r="J90">
        <f t="shared" si="3"/>
        <v>0</v>
      </c>
      <c r="K90">
        <f t="shared" si="3"/>
        <v>-1.7699577099400975E-2</v>
      </c>
    </row>
    <row r="91" spans="1:11" x14ac:dyDescent="0.3">
      <c r="A91" s="1">
        <v>42571</v>
      </c>
      <c r="B91">
        <v>40.325961999999997</v>
      </c>
      <c r="C91">
        <v>40.520000000000003</v>
      </c>
      <c r="D91">
        <v>24.610309999999998</v>
      </c>
      <c r="E91">
        <v>2.79</v>
      </c>
      <c r="G91" s="1">
        <v>42571</v>
      </c>
      <c r="H91">
        <f t="shared" si="3"/>
        <v>-3.3776432154990223E-3</v>
      </c>
      <c r="I91">
        <f t="shared" si="3"/>
        <v>1.4667758305352694E-2</v>
      </c>
      <c r="J91">
        <f t="shared" si="3"/>
        <v>3.0340024744903847E-2</v>
      </c>
      <c r="K91">
        <f t="shared" si="3"/>
        <v>-3.5778213478838551E-3</v>
      </c>
    </row>
    <row r="92" spans="1:11" x14ac:dyDescent="0.3">
      <c r="A92" s="1">
        <v>42572</v>
      </c>
      <c r="B92">
        <v>40.218764999999998</v>
      </c>
      <c r="C92">
        <v>40.099997999999999</v>
      </c>
      <c r="D92">
        <v>24.523315</v>
      </c>
      <c r="E92">
        <v>2.77</v>
      </c>
      <c r="G92" s="1">
        <v>42572</v>
      </c>
      <c r="H92">
        <f t="shared" si="3"/>
        <v>-2.6618021386450516E-3</v>
      </c>
      <c r="I92">
        <f t="shared" si="3"/>
        <v>-1.0419394943272207E-2</v>
      </c>
      <c r="J92">
        <f t="shared" si="3"/>
        <v>-3.5411631406625744E-3</v>
      </c>
      <c r="K92">
        <f t="shared" si="3"/>
        <v>-7.1942756340270851E-3</v>
      </c>
    </row>
    <row r="93" spans="1:11" x14ac:dyDescent="0.3">
      <c r="A93" s="1">
        <v>42573</v>
      </c>
      <c r="B93">
        <v>40.384433999999999</v>
      </c>
      <c r="C93">
        <v>40.57</v>
      </c>
      <c r="D93">
        <v>24.36515</v>
      </c>
      <c r="E93">
        <v>2.86</v>
      </c>
      <c r="G93" s="1">
        <v>42573</v>
      </c>
      <c r="H93">
        <f t="shared" si="3"/>
        <v>4.1107359347256657E-3</v>
      </c>
      <c r="I93">
        <f t="shared" si="3"/>
        <v>1.1652592781145403E-2</v>
      </c>
      <c r="J93">
        <f t="shared" si="3"/>
        <v>-6.4704650400882009E-3</v>
      </c>
      <c r="K93">
        <f t="shared" si="3"/>
        <v>3.1974304632514106E-2</v>
      </c>
    </row>
    <row r="94" spans="1:11" x14ac:dyDescent="0.3">
      <c r="A94" s="1">
        <v>42576</v>
      </c>
      <c r="B94">
        <v>41.319983999999998</v>
      </c>
      <c r="C94">
        <v>40.68</v>
      </c>
      <c r="D94">
        <v>24.420511000000001</v>
      </c>
      <c r="E94">
        <v>2.83</v>
      </c>
      <c r="G94" s="1">
        <v>42576</v>
      </c>
      <c r="H94">
        <f t="shared" si="3"/>
        <v>1.322238541627683E-2</v>
      </c>
      <c r="I94">
        <f t="shared" si="3"/>
        <v>1.5632878378457179E-3</v>
      </c>
      <c r="J94">
        <f t="shared" si="3"/>
        <v>1.3103318195215974E-3</v>
      </c>
      <c r="K94">
        <f t="shared" si="3"/>
        <v>-6.0881084610998372E-3</v>
      </c>
    </row>
    <row r="95" spans="1:11" x14ac:dyDescent="0.3">
      <c r="A95" s="1">
        <v>42577</v>
      </c>
      <c r="B95">
        <v>40.501381000000002</v>
      </c>
      <c r="C95">
        <v>40.18</v>
      </c>
      <c r="D95">
        <v>24.713114000000001</v>
      </c>
      <c r="E95">
        <v>2.88</v>
      </c>
      <c r="G95" s="1">
        <v>42577</v>
      </c>
      <c r="H95">
        <f t="shared" si="3"/>
        <v>-2.0010184733102451E-2</v>
      </c>
      <c r="I95">
        <f t="shared" si="3"/>
        <v>-1.2367211793570891E-2</v>
      </c>
      <c r="J95">
        <f t="shared" si="3"/>
        <v>1.1910639979383174E-2</v>
      </c>
      <c r="K95">
        <f t="shared" si="3"/>
        <v>1.7513582492708211E-2</v>
      </c>
    </row>
    <row r="96" spans="1:11" x14ac:dyDescent="0.3">
      <c r="A96" s="1">
        <v>42578</v>
      </c>
      <c r="B96">
        <v>39.848441999999999</v>
      </c>
      <c r="C96">
        <v>40.450001</v>
      </c>
      <c r="D96">
        <v>24.768471000000002</v>
      </c>
      <c r="E96">
        <v>2.89</v>
      </c>
      <c r="G96" s="1">
        <v>42578</v>
      </c>
      <c r="H96">
        <f t="shared" si="3"/>
        <v>-1.6252764436940518E-2</v>
      </c>
      <c r="I96">
        <f t="shared" si="3"/>
        <v>6.6973088395909462E-3</v>
      </c>
      <c r="J96">
        <f t="shared" si="3"/>
        <v>2.237479785441426E-3</v>
      </c>
      <c r="K96">
        <f t="shared" si="3"/>
        <v>3.4662079764863291E-3</v>
      </c>
    </row>
    <row r="97" spans="1:11" x14ac:dyDescent="0.3">
      <c r="A97" s="1">
        <v>42579</v>
      </c>
      <c r="B97">
        <v>39.244236000000001</v>
      </c>
      <c r="C97">
        <v>40.32</v>
      </c>
      <c r="D97">
        <v>24.649851000000002</v>
      </c>
      <c r="E97">
        <v>2.87</v>
      </c>
      <c r="G97" s="1">
        <v>42579</v>
      </c>
      <c r="H97">
        <f t="shared" si="3"/>
        <v>-1.5278727918434225E-2</v>
      </c>
      <c r="I97">
        <f t="shared" si="3"/>
        <v>-3.2190444632661163E-3</v>
      </c>
      <c r="J97">
        <f t="shared" si="3"/>
        <v>-4.8006578536901184E-3</v>
      </c>
      <c r="K97">
        <f t="shared" si="3"/>
        <v>-6.9444723528110461E-3</v>
      </c>
    </row>
    <row r="98" spans="1:11" x14ac:dyDescent="0.3">
      <c r="A98" s="1">
        <v>42580</v>
      </c>
      <c r="B98">
        <v>39.137034999999997</v>
      </c>
      <c r="C98">
        <v>40.18</v>
      </c>
      <c r="D98">
        <v>24.475867999999998</v>
      </c>
      <c r="E98">
        <v>2.87</v>
      </c>
      <c r="G98" s="1">
        <v>42580</v>
      </c>
      <c r="H98">
        <f t="shared" si="3"/>
        <v>-2.7353745473779729E-3</v>
      </c>
      <c r="I98">
        <f t="shared" si="3"/>
        <v>-3.4782643763248086E-3</v>
      </c>
      <c r="J98">
        <f t="shared" si="3"/>
        <v>-7.0832032980104502E-3</v>
      </c>
      <c r="K98">
        <f t="shared" si="3"/>
        <v>0</v>
      </c>
    </row>
    <row r="99" spans="1:11" x14ac:dyDescent="0.3">
      <c r="A99" s="1">
        <v>42583</v>
      </c>
      <c r="B99">
        <v>39.049332</v>
      </c>
      <c r="C99">
        <v>40.290000999999997</v>
      </c>
      <c r="D99">
        <v>24.001377000000002</v>
      </c>
      <c r="E99">
        <v>2.88</v>
      </c>
      <c r="G99" s="1">
        <v>42583</v>
      </c>
      <c r="H99">
        <f t="shared" si="3"/>
        <v>-1.2952481062601954E-3</v>
      </c>
      <c r="I99">
        <f t="shared" si="3"/>
        <v>1.5784552188507018E-3</v>
      </c>
      <c r="J99">
        <f t="shared" si="3"/>
        <v>-1.1302468010789898E-2</v>
      </c>
      <c r="K99">
        <f t="shared" si="3"/>
        <v>2.008176873983805E-3</v>
      </c>
    </row>
    <row r="100" spans="1:11" x14ac:dyDescent="0.3">
      <c r="A100" s="1">
        <v>42584</v>
      </c>
      <c r="B100">
        <v>38.737484000000002</v>
      </c>
      <c r="C100">
        <v>40.169998</v>
      </c>
      <c r="D100">
        <v>23.123567999999999</v>
      </c>
      <c r="E100">
        <v>2.85</v>
      </c>
      <c r="G100" s="1">
        <v>42584</v>
      </c>
      <c r="H100">
        <f t="shared" si="3"/>
        <v>-8.018059788055306E-3</v>
      </c>
      <c r="I100">
        <f t="shared" si="3"/>
        <v>-2.982925440519835E-3</v>
      </c>
      <c r="J100">
        <f t="shared" si="3"/>
        <v>-3.7258846545288937E-2</v>
      </c>
      <c r="K100">
        <f t="shared" si="3"/>
        <v>-1.0471299867295366E-2</v>
      </c>
    </row>
    <row r="101" spans="1:11" x14ac:dyDescent="0.3">
      <c r="A101" s="1">
        <v>42585</v>
      </c>
      <c r="B101">
        <v>39.351439999999997</v>
      </c>
      <c r="C101">
        <v>40.790000999999997</v>
      </c>
      <c r="D101">
        <v>23.439893999999999</v>
      </c>
      <c r="E101">
        <v>2.96</v>
      </c>
      <c r="G101" s="1">
        <v>42585</v>
      </c>
      <c r="H101">
        <f t="shared" si="3"/>
        <v>1.5724858779804153E-2</v>
      </c>
      <c r="I101">
        <f t="shared" si="3"/>
        <v>1.5316579262489088E-2</v>
      </c>
      <c r="J101">
        <f t="shared" si="3"/>
        <v>1.3587085357512048E-2</v>
      </c>
      <c r="K101">
        <f t="shared" si="3"/>
        <v>3.7870274055409749E-2</v>
      </c>
    </row>
    <row r="102" spans="1:11" x14ac:dyDescent="0.3">
      <c r="A102" s="1">
        <v>42586</v>
      </c>
      <c r="B102">
        <v>39.789974000000001</v>
      </c>
      <c r="C102">
        <v>40.57</v>
      </c>
      <c r="D102">
        <v>23.455708999999999</v>
      </c>
      <c r="E102">
        <v>2.97</v>
      </c>
      <c r="G102" s="1">
        <v>42586</v>
      </c>
      <c r="H102">
        <f t="shared" si="3"/>
        <v>1.1082402150991551E-2</v>
      </c>
      <c r="I102">
        <f t="shared" si="3"/>
        <v>-5.4081006269235147E-3</v>
      </c>
      <c r="J102">
        <f t="shared" si="3"/>
        <v>6.7447690562985802E-4</v>
      </c>
      <c r="K102">
        <f t="shared" si="3"/>
        <v>3.3726844786393772E-3</v>
      </c>
    </row>
    <row r="103" spans="1:11" x14ac:dyDescent="0.3">
      <c r="A103" s="1">
        <v>42587</v>
      </c>
      <c r="B103">
        <v>39.526851999999998</v>
      </c>
      <c r="C103">
        <v>41.369999</v>
      </c>
      <c r="D103">
        <v>23.756226000000002</v>
      </c>
      <c r="E103">
        <v>2.77</v>
      </c>
      <c r="G103" s="1">
        <v>42587</v>
      </c>
      <c r="H103">
        <f t="shared" si="3"/>
        <v>-6.6347325903184191E-3</v>
      </c>
      <c r="I103">
        <f t="shared" si="3"/>
        <v>1.9527079082858556E-2</v>
      </c>
      <c r="J103">
        <f t="shared" si="3"/>
        <v>1.2730724074537514E-2</v>
      </c>
      <c r="K103">
        <f t="shared" si="3"/>
        <v>-6.971463261536115E-2</v>
      </c>
    </row>
    <row r="104" spans="1:11" x14ac:dyDescent="0.3">
      <c r="A104" s="1">
        <v>42590</v>
      </c>
      <c r="B104">
        <v>39.575577000000003</v>
      </c>
      <c r="C104">
        <v>40.98</v>
      </c>
      <c r="D104">
        <v>23.558520999999999</v>
      </c>
      <c r="E104">
        <v>2.82</v>
      </c>
      <c r="G104" s="1">
        <v>42590</v>
      </c>
      <c r="H104">
        <f t="shared" si="3"/>
        <v>7.1126502130982542E-4</v>
      </c>
      <c r="I104">
        <f t="shared" si="3"/>
        <v>-5.4685540684314962E-3</v>
      </c>
      <c r="J104">
        <f t="shared" si="3"/>
        <v>-4.8249523260971332E-3</v>
      </c>
      <c r="K104">
        <f t="shared" si="3"/>
        <v>1.0328545024545258E-2</v>
      </c>
    </row>
    <row r="105" spans="1:11" x14ac:dyDescent="0.3">
      <c r="A105" s="1">
        <v>42591</v>
      </c>
      <c r="B105">
        <v>40.199272000000001</v>
      </c>
      <c r="C105">
        <v>41.389999000000003</v>
      </c>
      <c r="D105">
        <v>23.431984</v>
      </c>
      <c r="E105">
        <v>2.75</v>
      </c>
      <c r="G105" s="1">
        <v>42591</v>
      </c>
      <c r="H105">
        <f t="shared" si="3"/>
        <v>1.5636700435910582E-2</v>
      </c>
      <c r="I105">
        <f t="shared" si="3"/>
        <v>9.9551387894618974E-3</v>
      </c>
      <c r="J105">
        <f t="shared" si="3"/>
        <v>-5.3856542232601267E-3</v>
      </c>
      <c r="K105">
        <f t="shared" si="3"/>
        <v>-2.5135973271542274E-2</v>
      </c>
    </row>
    <row r="106" spans="1:11" x14ac:dyDescent="0.3">
      <c r="A106" s="1">
        <v>42592</v>
      </c>
      <c r="B106">
        <v>40.053092999999997</v>
      </c>
      <c r="C106">
        <v>41.34</v>
      </c>
      <c r="D106">
        <v>23.843208000000001</v>
      </c>
      <c r="E106">
        <v>2.72</v>
      </c>
      <c r="G106" s="1">
        <v>42592</v>
      </c>
      <c r="H106">
        <f t="shared" si="3"/>
        <v>-3.6429870114376142E-3</v>
      </c>
      <c r="I106">
        <f t="shared" si="3"/>
        <v>-1.2087273465933108E-3</v>
      </c>
      <c r="J106">
        <f t="shared" si="3"/>
        <v>1.7397470204352061E-2</v>
      </c>
      <c r="K106">
        <f t="shared" si="3"/>
        <v>-1.0969031370573933E-2</v>
      </c>
    </row>
    <row r="107" spans="1:11" x14ac:dyDescent="0.3">
      <c r="A107" s="1">
        <v>42593</v>
      </c>
      <c r="B107">
        <v>40.257747999999999</v>
      </c>
      <c r="C107">
        <v>41.439999</v>
      </c>
      <c r="D107">
        <v>24.602399999999999</v>
      </c>
      <c r="E107">
        <v>2.66</v>
      </c>
      <c r="G107" s="1">
        <v>42593</v>
      </c>
      <c r="H107">
        <f t="shared" si="3"/>
        <v>5.0965832370090365E-3</v>
      </c>
      <c r="I107">
        <f t="shared" si="3"/>
        <v>2.4160195663308895E-3</v>
      </c>
      <c r="J107">
        <f t="shared" si="3"/>
        <v>3.1344602252516451E-2</v>
      </c>
      <c r="K107">
        <f t="shared" si="3"/>
        <v>-2.2305757514298277E-2</v>
      </c>
    </row>
    <row r="108" spans="1:11" x14ac:dyDescent="0.3">
      <c r="A108" s="1">
        <v>42594</v>
      </c>
      <c r="B108">
        <v>40.092075000000001</v>
      </c>
      <c r="C108">
        <v>41.34</v>
      </c>
      <c r="D108">
        <v>24.792197999999999</v>
      </c>
      <c r="E108">
        <v>2.65</v>
      </c>
      <c r="G108" s="1">
        <v>42594</v>
      </c>
      <c r="H108">
        <f t="shared" si="3"/>
        <v>-4.1237983755664179E-3</v>
      </c>
      <c r="I108">
        <f t="shared" si="3"/>
        <v>-2.4160195663309415E-3</v>
      </c>
      <c r="J108">
        <f t="shared" si="3"/>
        <v>7.6850077456323438E-3</v>
      </c>
      <c r="K108">
        <f t="shared" si="3"/>
        <v>-3.7664827954770048E-3</v>
      </c>
    </row>
    <row r="109" spans="1:11" x14ac:dyDescent="0.3">
      <c r="A109" s="1">
        <v>42597</v>
      </c>
      <c r="B109">
        <v>40.423416000000003</v>
      </c>
      <c r="C109">
        <v>42.34</v>
      </c>
      <c r="D109">
        <v>25.092707000000001</v>
      </c>
      <c r="E109">
        <v>2.71</v>
      </c>
      <c r="G109" s="1">
        <v>42597</v>
      </c>
      <c r="H109">
        <f t="shared" si="3"/>
        <v>4.7519028470576442E-3</v>
      </c>
      <c r="I109">
        <f t="shared" si="3"/>
        <v>1.3799659541538223E-2</v>
      </c>
      <c r="J109">
        <f t="shared" si="3"/>
        <v>6.9560541730536024E-3</v>
      </c>
      <c r="K109">
        <f t="shared" si="3"/>
        <v>1.2926292228635077E-2</v>
      </c>
    </row>
    <row r="110" spans="1:11" x14ac:dyDescent="0.3">
      <c r="A110" s="1">
        <v>42598</v>
      </c>
      <c r="B110">
        <v>38.308689000000001</v>
      </c>
      <c r="C110">
        <v>41.220001000000003</v>
      </c>
      <c r="D110">
        <v>24.649851000000002</v>
      </c>
      <c r="E110">
        <v>2.68</v>
      </c>
      <c r="G110" s="1">
        <v>42598</v>
      </c>
      <c r="H110">
        <f t="shared" si="3"/>
        <v>-5.3732483725059788E-2</v>
      </c>
      <c r="I110">
        <f t="shared" si="3"/>
        <v>-2.6808665984338512E-2</v>
      </c>
      <c r="J110">
        <f t="shared" si="3"/>
        <v>-1.780639030304304E-2</v>
      </c>
      <c r="K110">
        <f t="shared" si="3"/>
        <v>-1.1131840368844181E-2</v>
      </c>
    </row>
    <row r="111" spans="1:11" x14ac:dyDescent="0.3">
      <c r="A111" s="1">
        <v>42599</v>
      </c>
      <c r="B111">
        <v>38.864173999999998</v>
      </c>
      <c r="C111">
        <v>41.060001</v>
      </c>
      <c r="D111">
        <v>24.373062000000001</v>
      </c>
      <c r="E111">
        <v>2.66</v>
      </c>
      <c r="G111" s="1">
        <v>42599</v>
      </c>
      <c r="H111">
        <f t="shared" si="3"/>
        <v>1.4396112103943958E-2</v>
      </c>
      <c r="I111">
        <f t="shared" si="3"/>
        <v>-3.8891637769904275E-3</v>
      </c>
      <c r="J111">
        <f t="shared" si="3"/>
        <v>-1.1292349814984849E-2</v>
      </c>
      <c r="K111">
        <f t="shared" si="3"/>
        <v>-7.4906717291576257E-3</v>
      </c>
    </row>
    <row r="112" spans="1:11" x14ac:dyDescent="0.3">
      <c r="A112" s="1">
        <v>42600</v>
      </c>
      <c r="B112">
        <v>39.000607000000002</v>
      </c>
      <c r="C112">
        <v>41.09</v>
      </c>
      <c r="D112">
        <v>24.649851000000002</v>
      </c>
      <c r="E112">
        <v>2.66</v>
      </c>
      <c r="G112" s="1">
        <v>42600</v>
      </c>
      <c r="H112">
        <f t="shared" si="3"/>
        <v>3.5043607102059741E-3</v>
      </c>
      <c r="I112">
        <f t="shared" si="3"/>
        <v>7.3034694992823058E-4</v>
      </c>
      <c r="J112">
        <f t="shared" si="3"/>
        <v>1.1292349814984793E-2</v>
      </c>
      <c r="K112">
        <f t="shared" si="3"/>
        <v>0</v>
      </c>
    </row>
    <row r="113" spans="1:11" x14ac:dyDescent="0.3">
      <c r="A113" s="1">
        <v>42601</v>
      </c>
      <c r="B113">
        <v>38.961624</v>
      </c>
      <c r="C113">
        <v>40.98</v>
      </c>
      <c r="D113">
        <v>25.084799</v>
      </c>
      <c r="E113">
        <v>2.67</v>
      </c>
      <c r="G113" s="1">
        <v>42601</v>
      </c>
      <c r="H113">
        <f t="shared" si="3"/>
        <v>-1.0000484272673408E-3</v>
      </c>
      <c r="I113">
        <f t="shared" si="3"/>
        <v>-2.6806400845648345E-3</v>
      </c>
      <c r="J113">
        <f t="shared" si="3"/>
        <v>1.7491189301802518E-2</v>
      </c>
      <c r="K113">
        <f t="shared" si="3"/>
        <v>3.7523496185503718E-3</v>
      </c>
    </row>
    <row r="114" spans="1:11" x14ac:dyDescent="0.3">
      <c r="A114" s="1">
        <v>42604</v>
      </c>
      <c r="B114">
        <v>39.098053</v>
      </c>
      <c r="C114">
        <v>41.290000999999997</v>
      </c>
      <c r="D114">
        <v>24.879187000000002</v>
      </c>
      <c r="E114">
        <v>2.65</v>
      </c>
      <c r="G114" s="1">
        <v>42604</v>
      </c>
      <c r="H114">
        <f t="shared" si="3"/>
        <v>2.0181328722978301E-3</v>
      </c>
      <c r="I114">
        <f t="shared" si="3"/>
        <v>4.3510393997979986E-3</v>
      </c>
      <c r="J114">
        <f t="shared" si="3"/>
        <v>-4.7518552130896069E-3</v>
      </c>
      <c r="K114">
        <f t="shared" si="3"/>
        <v>-4.3409999182303684E-3</v>
      </c>
    </row>
    <row r="115" spans="1:11" x14ac:dyDescent="0.3">
      <c r="A115" s="1">
        <v>42605</v>
      </c>
      <c r="B115">
        <v>39.604813</v>
      </c>
      <c r="C115">
        <v>42.25</v>
      </c>
      <c r="D115">
        <v>25.377405</v>
      </c>
      <c r="E115">
        <v>2.66</v>
      </c>
      <c r="G115" s="1">
        <v>42605</v>
      </c>
      <c r="H115">
        <f t="shared" si="3"/>
        <v>1.2877980923970007E-2</v>
      </c>
      <c r="I115">
        <f t="shared" si="3"/>
        <v>2.2983989686245088E-2</v>
      </c>
      <c r="J115">
        <f t="shared" si="3"/>
        <v>1.9827620707688596E-2</v>
      </c>
      <c r="K115">
        <f t="shared" si="3"/>
        <v>3.7664827954768648E-3</v>
      </c>
    </row>
    <row r="116" spans="1:11" x14ac:dyDescent="0.3">
      <c r="A116" s="1">
        <v>42606</v>
      </c>
      <c r="B116">
        <v>39.634048</v>
      </c>
      <c r="C116">
        <v>42.220001000000003</v>
      </c>
      <c r="D116">
        <v>25.076891</v>
      </c>
      <c r="E116">
        <v>2.62</v>
      </c>
      <c r="G116" s="1">
        <v>42606</v>
      </c>
      <c r="H116">
        <f t="shared" si="3"/>
        <v>7.3789554664385954E-4</v>
      </c>
      <c r="I116">
        <f t="shared" si="3"/>
        <v>-7.1028769755132376E-4</v>
      </c>
      <c r="J116">
        <f t="shared" si="3"/>
        <v>-1.1912466432644387E-2</v>
      </c>
      <c r="K116">
        <f t="shared" si="3"/>
        <v>-1.515180502060222E-2</v>
      </c>
    </row>
    <row r="117" spans="1:11" x14ac:dyDescent="0.3">
      <c r="A117" s="1">
        <v>42607</v>
      </c>
      <c r="B117">
        <v>39.945903999999999</v>
      </c>
      <c r="C117">
        <v>42.310001</v>
      </c>
      <c r="D117">
        <v>25.432758</v>
      </c>
      <c r="E117">
        <v>2.64</v>
      </c>
      <c r="G117" s="1">
        <v>42607</v>
      </c>
      <c r="H117">
        <f t="shared" si="3"/>
        <v>7.8375919700296622E-3</v>
      </c>
      <c r="I117">
        <f t="shared" si="3"/>
        <v>2.1294222614187809E-3</v>
      </c>
      <c r="J117">
        <f t="shared" si="3"/>
        <v>1.4091283371210078E-2</v>
      </c>
      <c r="K117">
        <f t="shared" si="3"/>
        <v>7.6045993852192125E-3</v>
      </c>
    </row>
    <row r="118" spans="1:11" x14ac:dyDescent="0.3">
      <c r="A118" s="1">
        <v>42608</v>
      </c>
      <c r="B118">
        <v>40.004367999999999</v>
      </c>
      <c r="C118">
        <v>42.240001999999997</v>
      </c>
      <c r="D118">
        <v>22.728156999999999</v>
      </c>
      <c r="E118">
        <v>2.69</v>
      </c>
      <c r="G118" s="1">
        <v>42608</v>
      </c>
      <c r="H118">
        <f t="shared" si="3"/>
        <v>1.4625093563379815E-3</v>
      </c>
      <c r="I118">
        <f t="shared" si="3"/>
        <v>-1.6558016205605579E-3</v>
      </c>
      <c r="J118">
        <f t="shared" si="3"/>
        <v>-0.11243347582747938</v>
      </c>
      <c r="K118">
        <f t="shared" si="3"/>
        <v>1.8762276455522819E-2</v>
      </c>
    </row>
    <row r="119" spans="1:11" x14ac:dyDescent="0.3">
      <c r="A119" s="1">
        <v>42611</v>
      </c>
      <c r="B119">
        <v>40.238255000000002</v>
      </c>
      <c r="C119">
        <v>44.169998</v>
      </c>
      <c r="D119">
        <v>22.910043999999999</v>
      </c>
      <c r="E119">
        <v>2.77</v>
      </c>
      <c r="G119" s="1">
        <v>42611</v>
      </c>
      <c r="H119">
        <f t="shared" si="3"/>
        <v>3.3656702577922826E-3</v>
      </c>
      <c r="I119">
        <f t="shared" si="3"/>
        <v>2.5794909356644982E-2</v>
      </c>
      <c r="J119">
        <f t="shared" si="3"/>
        <v>4.6019808890459743E-3</v>
      </c>
      <c r="K119">
        <f t="shared" si="3"/>
        <v>1.6919900073043379E-2</v>
      </c>
    </row>
    <row r="120" spans="1:11" x14ac:dyDescent="0.3">
      <c r="A120" s="1">
        <v>42612</v>
      </c>
      <c r="B120">
        <v>40.520870000000002</v>
      </c>
      <c r="C120">
        <v>43.810001</v>
      </c>
      <c r="D120">
        <v>22.530453000000001</v>
      </c>
      <c r="E120">
        <v>2.76</v>
      </c>
      <c r="G120" s="1">
        <v>42612</v>
      </c>
      <c r="H120">
        <f t="shared" si="3"/>
        <v>6.9989899884951856E-3</v>
      </c>
      <c r="I120">
        <f t="shared" si="3"/>
        <v>-8.1836556771868411E-3</v>
      </c>
      <c r="J120">
        <f t="shared" si="3"/>
        <v>-1.6707556255614361E-2</v>
      </c>
      <c r="K120">
        <f t="shared" si="3"/>
        <v>-3.6166404701885504E-3</v>
      </c>
    </row>
    <row r="121" spans="1:11" x14ac:dyDescent="0.3">
      <c r="A121" s="1">
        <v>42613</v>
      </c>
      <c r="B121">
        <v>40.316215999999997</v>
      </c>
      <c r="C121">
        <v>43.470001000000003</v>
      </c>
      <c r="D121">
        <v>22.451367999999999</v>
      </c>
      <c r="E121">
        <v>2.73</v>
      </c>
      <c r="G121" s="1">
        <v>42613</v>
      </c>
      <c r="H121">
        <f t="shared" si="3"/>
        <v>-5.063379875913581E-3</v>
      </c>
      <c r="I121">
        <f t="shared" si="3"/>
        <v>-7.7910566465743767E-3</v>
      </c>
      <c r="J121">
        <f t="shared" si="3"/>
        <v>-3.5163130228503506E-3</v>
      </c>
      <c r="K121">
        <f t="shared" si="3"/>
        <v>-1.0929070532190206E-2</v>
      </c>
    </row>
    <row r="122" spans="1:11" x14ac:dyDescent="0.3">
      <c r="A122" s="1">
        <v>42614</v>
      </c>
      <c r="B122">
        <v>41.076351000000003</v>
      </c>
      <c r="C122">
        <v>43.759998000000003</v>
      </c>
      <c r="D122">
        <v>22.166674</v>
      </c>
      <c r="E122">
        <v>2.68</v>
      </c>
      <c r="G122" s="1">
        <v>42614</v>
      </c>
      <c r="H122">
        <f t="shared" si="3"/>
        <v>1.8678784282733382E-2</v>
      </c>
      <c r="I122">
        <f t="shared" si="3"/>
        <v>6.6490444048143476E-3</v>
      </c>
      <c r="J122">
        <f t="shared" si="3"/>
        <v>-1.2761557923091485E-2</v>
      </c>
      <c r="K122">
        <f t="shared" si="3"/>
        <v>-1.8484814674102987E-2</v>
      </c>
    </row>
    <row r="123" spans="1:11" x14ac:dyDescent="0.3">
      <c r="A123" s="1">
        <v>42615</v>
      </c>
      <c r="B123">
        <v>41.709792999999998</v>
      </c>
      <c r="C123">
        <v>44.700001</v>
      </c>
      <c r="D123">
        <v>22.451367999999999</v>
      </c>
      <c r="E123">
        <v>2.72</v>
      </c>
      <c r="G123" s="1">
        <v>42615</v>
      </c>
      <c r="H123">
        <f t="shared" si="3"/>
        <v>1.5303390922506082E-2</v>
      </c>
      <c r="I123">
        <f t="shared" si="3"/>
        <v>2.1253411581001882E-2</v>
      </c>
      <c r="J123">
        <f t="shared" si="3"/>
        <v>1.2761557923091461E-2</v>
      </c>
      <c r="K123">
        <f t="shared" si="3"/>
        <v>1.4815085785140682E-2</v>
      </c>
    </row>
    <row r="124" spans="1:11" x14ac:dyDescent="0.3">
      <c r="A124" s="1">
        <v>42619</v>
      </c>
      <c r="B124">
        <v>42.401710999999999</v>
      </c>
      <c r="C124">
        <v>44.650002000000001</v>
      </c>
      <c r="D124">
        <v>22.435552999999999</v>
      </c>
      <c r="E124">
        <v>2.78</v>
      </c>
      <c r="G124" s="1">
        <v>42619</v>
      </c>
      <c r="H124">
        <f t="shared" si="3"/>
        <v>8.2263849197071488E-3</v>
      </c>
      <c r="I124">
        <f t="shared" si="3"/>
        <v>-5.5958593777367201E-4</v>
      </c>
      <c r="J124">
        <f t="shared" si="3"/>
        <v>-3.5232981683921153E-4</v>
      </c>
      <c r="K124">
        <f t="shared" si="3"/>
        <v>1.0909523697319836E-2</v>
      </c>
    </row>
    <row r="125" spans="1:11" x14ac:dyDescent="0.3">
      <c r="A125" s="1">
        <v>42620</v>
      </c>
      <c r="B125">
        <v>42.275021000000002</v>
      </c>
      <c r="C125">
        <v>43.560001</v>
      </c>
      <c r="D125">
        <v>22.539719000000002</v>
      </c>
      <c r="E125">
        <v>2.76</v>
      </c>
      <c r="G125" s="1">
        <v>42620</v>
      </c>
      <c r="H125">
        <f t="shared" si="3"/>
        <v>-2.9923236652979832E-3</v>
      </c>
      <c r="I125">
        <f t="shared" si="3"/>
        <v>-2.471503109373958E-2</v>
      </c>
      <c r="J125">
        <f t="shared" si="3"/>
        <v>4.6321536979744777E-3</v>
      </c>
      <c r="K125">
        <f t="shared" si="3"/>
        <v>-7.2202479734870201E-3</v>
      </c>
    </row>
    <row r="126" spans="1:11" x14ac:dyDescent="0.3">
      <c r="A126" s="1">
        <v>42621</v>
      </c>
      <c r="B126">
        <v>42.197056000000003</v>
      </c>
      <c r="C126">
        <v>43.279998999999997</v>
      </c>
      <c r="D126">
        <v>22.259274000000001</v>
      </c>
      <c r="E126">
        <v>2.85</v>
      </c>
      <c r="G126" s="1">
        <v>42621</v>
      </c>
      <c r="H126">
        <f t="shared" si="3"/>
        <v>-1.8459359567700863E-3</v>
      </c>
      <c r="I126">
        <f t="shared" si="3"/>
        <v>-6.4487095887352996E-3</v>
      </c>
      <c r="J126">
        <f t="shared" si="3"/>
        <v>-1.2520311047822736E-2</v>
      </c>
      <c r="K126">
        <f t="shared" si="3"/>
        <v>3.2088314551500664E-2</v>
      </c>
    </row>
    <row r="127" spans="1:11" x14ac:dyDescent="0.3">
      <c r="A127" s="1">
        <v>42622</v>
      </c>
      <c r="B127">
        <v>41.212783999999999</v>
      </c>
      <c r="C127">
        <v>42.740001999999997</v>
      </c>
      <c r="D127">
        <v>21.778513</v>
      </c>
      <c r="E127">
        <v>2.73</v>
      </c>
      <c r="G127" s="1">
        <v>42622</v>
      </c>
      <c r="H127">
        <f t="shared" si="3"/>
        <v>-2.3601956087998324E-2</v>
      </c>
      <c r="I127">
        <f t="shared" si="3"/>
        <v>-1.2555314747293034E-2</v>
      </c>
      <c r="J127">
        <f t="shared" si="3"/>
        <v>-2.1834889231759986E-2</v>
      </c>
      <c r="K127">
        <f t="shared" si="3"/>
        <v>-4.3017385083690816E-2</v>
      </c>
    </row>
    <row r="128" spans="1:11" x14ac:dyDescent="0.3">
      <c r="A128" s="1">
        <v>42625</v>
      </c>
      <c r="B128">
        <v>42.352981999999997</v>
      </c>
      <c r="C128">
        <v>43.540000999999997</v>
      </c>
      <c r="D128">
        <v>21.666332000000001</v>
      </c>
      <c r="E128">
        <v>2.84</v>
      </c>
      <c r="G128" s="1">
        <v>42625</v>
      </c>
      <c r="H128">
        <f t="shared" si="3"/>
        <v>1.5756080731474179E-2</v>
      </c>
      <c r="I128">
        <f t="shared" si="3"/>
        <v>1.0706834930693954E-2</v>
      </c>
      <c r="J128">
        <f t="shared" si="3"/>
        <v>-2.9816137907508035E-3</v>
      </c>
      <c r="K128">
        <f t="shared" si="3"/>
        <v>2.280674608598357E-2</v>
      </c>
    </row>
    <row r="129" spans="1:11" x14ac:dyDescent="0.3">
      <c r="A129" s="1">
        <v>42626</v>
      </c>
      <c r="B129">
        <v>42.304253000000003</v>
      </c>
      <c r="C129">
        <v>43.779998999999997</v>
      </c>
      <c r="D129">
        <v>21.626270000000002</v>
      </c>
      <c r="E129">
        <v>2.86</v>
      </c>
      <c r="G129" s="1">
        <v>42626</v>
      </c>
      <c r="H129">
        <f t="shared" si="3"/>
        <v>-1.151207109034861E-3</v>
      </c>
      <c r="I129">
        <f t="shared" si="3"/>
        <v>5.4969904794490727E-3</v>
      </c>
      <c r="J129">
        <f t="shared" si="3"/>
        <v>-1.8507555371861713E-3</v>
      </c>
      <c r="K129">
        <f t="shared" si="3"/>
        <v>7.0175726586465398E-3</v>
      </c>
    </row>
    <row r="130" spans="1:11" x14ac:dyDescent="0.3">
      <c r="A130" s="1">
        <v>42627</v>
      </c>
      <c r="B130">
        <v>42.547890000000002</v>
      </c>
      <c r="C130">
        <v>44.110000999999997</v>
      </c>
      <c r="D130">
        <v>21.658321000000001</v>
      </c>
      <c r="E130">
        <v>2.91</v>
      </c>
      <c r="G130" s="1">
        <v>42627</v>
      </c>
      <c r="H130">
        <f t="shared" si="3"/>
        <v>5.7426403373936922E-3</v>
      </c>
      <c r="I130">
        <f t="shared" si="3"/>
        <v>7.5094675342079189E-3</v>
      </c>
      <c r="J130">
        <f t="shared" si="3"/>
        <v>1.4809429922918315E-3</v>
      </c>
      <c r="K130">
        <f t="shared" si="3"/>
        <v>1.7331456351639941E-2</v>
      </c>
    </row>
    <row r="131" spans="1:11" x14ac:dyDescent="0.3">
      <c r="A131" s="1">
        <v>42628</v>
      </c>
      <c r="B131">
        <v>43.454197000000001</v>
      </c>
      <c r="C131">
        <v>45.23</v>
      </c>
      <c r="D131">
        <v>21.834602</v>
      </c>
      <c r="E131">
        <v>2.92</v>
      </c>
      <c r="G131" s="1">
        <v>42628</v>
      </c>
      <c r="H131">
        <f t="shared" si="3"/>
        <v>2.1077175761814577E-2</v>
      </c>
      <c r="I131">
        <f t="shared" si="3"/>
        <v>2.5074046702307378E-2</v>
      </c>
      <c r="J131">
        <f t="shared" si="3"/>
        <v>8.1062367456930379E-3</v>
      </c>
      <c r="K131">
        <f t="shared" si="3"/>
        <v>3.4305350967892222E-3</v>
      </c>
    </row>
    <row r="132" spans="1:11" x14ac:dyDescent="0.3">
      <c r="A132" s="1">
        <v>42629</v>
      </c>
      <c r="B132">
        <v>43.288525</v>
      </c>
      <c r="C132">
        <v>44.73</v>
      </c>
      <c r="D132">
        <v>21.706399999999999</v>
      </c>
      <c r="E132">
        <v>2.91</v>
      </c>
      <c r="G132" s="1">
        <v>42629</v>
      </c>
      <c r="H132">
        <f t="shared" si="3"/>
        <v>-3.8198524931479204E-3</v>
      </c>
      <c r="I132">
        <f t="shared" si="3"/>
        <v>-1.1116166044995022E-2</v>
      </c>
      <c r="J132">
        <f t="shared" si="3"/>
        <v>-5.8888112167580836E-3</v>
      </c>
      <c r="K132">
        <f t="shared" ref="K132" si="4">LN(E132/E131)/SQRT($A132-$A131)</f>
        <v>-3.4305350967891368E-3</v>
      </c>
    </row>
    <row r="133" spans="1:11" x14ac:dyDescent="0.3">
      <c r="A133" s="1">
        <v>42632</v>
      </c>
      <c r="B133">
        <v>42.996169999999999</v>
      </c>
      <c r="C133">
        <v>44.709999000000003</v>
      </c>
      <c r="D133">
        <v>22.355425</v>
      </c>
      <c r="E133">
        <v>2.86</v>
      </c>
      <c r="G133" s="1">
        <v>42632</v>
      </c>
      <c r="H133">
        <f t="shared" ref="H133:K196" si="5">LN(B133/B132)/SQRT($A133-$A132)</f>
        <v>-3.9124408767621851E-3</v>
      </c>
      <c r="I133">
        <f t="shared" si="5"/>
        <v>-2.5821965687963756E-4</v>
      </c>
      <c r="J133">
        <f t="shared" si="5"/>
        <v>1.7009820292164458E-2</v>
      </c>
      <c r="K133">
        <f t="shared" si="5"/>
        <v>-1.000632099006759E-2</v>
      </c>
    </row>
    <row r="134" spans="1:11" x14ac:dyDescent="0.3">
      <c r="A134" s="1">
        <v>42633</v>
      </c>
      <c r="B134">
        <v>43.005916999999997</v>
      </c>
      <c r="C134">
        <v>45.240001999999997</v>
      </c>
      <c r="D134">
        <v>22.211199000000001</v>
      </c>
      <c r="E134">
        <v>2.81</v>
      </c>
      <c r="G134" s="1">
        <v>42633</v>
      </c>
      <c r="H134">
        <f t="shared" si="5"/>
        <v>2.2666891890021475E-4</v>
      </c>
      <c r="I134">
        <f t="shared" si="5"/>
        <v>1.178452757705549E-2</v>
      </c>
      <c r="J134">
        <f t="shared" si="5"/>
        <v>-6.4723997712781119E-3</v>
      </c>
      <c r="K134">
        <f t="shared" si="5"/>
        <v>-1.763714148610673E-2</v>
      </c>
    </row>
    <row r="135" spans="1:11" x14ac:dyDescent="0.3">
      <c r="A135" s="1">
        <v>42634</v>
      </c>
      <c r="B135">
        <v>43.532158000000003</v>
      </c>
      <c r="C135">
        <v>46.34</v>
      </c>
      <c r="D135">
        <v>22.539719000000002</v>
      </c>
      <c r="E135">
        <v>2.87</v>
      </c>
      <c r="G135" s="1">
        <v>42634</v>
      </c>
      <c r="H135">
        <f t="shared" si="5"/>
        <v>1.2162218463075891E-2</v>
      </c>
      <c r="I135">
        <f t="shared" si="5"/>
        <v>2.4023823547646581E-2</v>
      </c>
      <c r="J135">
        <f t="shared" si="5"/>
        <v>1.4682420667303924E-2</v>
      </c>
      <c r="K135">
        <f t="shared" si="5"/>
        <v>2.1127546425875277E-2</v>
      </c>
    </row>
    <row r="136" spans="1:11" x14ac:dyDescent="0.3">
      <c r="A136" s="1">
        <v>42635</v>
      </c>
      <c r="B136">
        <v>43.376235999999999</v>
      </c>
      <c r="C136">
        <v>45.869999</v>
      </c>
      <c r="D136">
        <v>22.651899</v>
      </c>
      <c r="E136">
        <v>2.84</v>
      </c>
      <c r="G136" s="1">
        <v>42635</v>
      </c>
      <c r="H136">
        <f t="shared" si="5"/>
        <v>-3.5881958028868947E-3</v>
      </c>
      <c r="I136">
        <f t="shared" si="5"/>
        <v>-1.0194232195891035E-2</v>
      </c>
      <c r="J136">
        <f t="shared" si="5"/>
        <v>4.9646476660812526E-3</v>
      </c>
      <c r="K136">
        <f t="shared" si="5"/>
        <v>-1.0507977598415206E-2</v>
      </c>
    </row>
    <row r="137" spans="1:11" x14ac:dyDescent="0.3">
      <c r="A137" s="1">
        <v>42636</v>
      </c>
      <c r="B137">
        <v>43.230057000000002</v>
      </c>
      <c r="C137">
        <v>46.32</v>
      </c>
      <c r="D137">
        <v>22.587795</v>
      </c>
      <c r="E137">
        <v>2.84</v>
      </c>
      <c r="G137" s="1">
        <v>42636</v>
      </c>
      <c r="H137">
        <f t="shared" si="5"/>
        <v>-3.3757163307918687E-3</v>
      </c>
      <c r="I137">
        <f t="shared" si="5"/>
        <v>9.7625464564006451E-3</v>
      </c>
      <c r="J137">
        <f t="shared" si="5"/>
        <v>-2.8339733201448222E-3</v>
      </c>
      <c r="K137">
        <f t="shared" si="5"/>
        <v>0</v>
      </c>
    </row>
    <row r="138" spans="1:11" x14ac:dyDescent="0.3">
      <c r="A138" s="1">
        <v>42639</v>
      </c>
      <c r="B138">
        <v>42.859737000000003</v>
      </c>
      <c r="C138">
        <v>45.900002000000001</v>
      </c>
      <c r="D138">
        <v>22.147096999999999</v>
      </c>
      <c r="E138">
        <v>2.83</v>
      </c>
      <c r="G138" s="1">
        <v>42639</v>
      </c>
      <c r="H138">
        <f t="shared" si="5"/>
        <v>-4.9670387270710726E-3</v>
      </c>
      <c r="I138">
        <f t="shared" si="5"/>
        <v>-5.2588945921520488E-3</v>
      </c>
      <c r="J138">
        <f t="shared" si="5"/>
        <v>-1.1375699323661611E-2</v>
      </c>
      <c r="K138">
        <f t="shared" si="5"/>
        <v>-2.0365109975724717E-3</v>
      </c>
    </row>
    <row r="139" spans="1:11" x14ac:dyDescent="0.3">
      <c r="A139" s="1">
        <v>42640</v>
      </c>
      <c r="B139">
        <v>43.083877999999999</v>
      </c>
      <c r="C139">
        <v>46.110000999999997</v>
      </c>
      <c r="D139">
        <v>21.978829999999999</v>
      </c>
      <c r="E139">
        <v>2.88</v>
      </c>
      <c r="G139" s="1">
        <v>42640</v>
      </c>
      <c r="H139">
        <f t="shared" si="5"/>
        <v>5.2160130378403257E-3</v>
      </c>
      <c r="I139">
        <f t="shared" si="5"/>
        <v>4.5647072664002546E-3</v>
      </c>
      <c r="J139">
        <f t="shared" si="5"/>
        <v>-7.6267096044105535E-3</v>
      </c>
      <c r="K139">
        <f t="shared" si="5"/>
        <v>1.7513582492708211E-2</v>
      </c>
    </row>
    <row r="140" spans="1:11" x14ac:dyDescent="0.3">
      <c r="A140" s="1">
        <v>42641</v>
      </c>
      <c r="B140">
        <v>43.035151999999997</v>
      </c>
      <c r="C140">
        <v>45.360000999999997</v>
      </c>
      <c r="D140">
        <v>22.026907000000001</v>
      </c>
      <c r="E140">
        <v>2.82</v>
      </c>
      <c r="G140" s="1">
        <v>42641</v>
      </c>
      <c r="H140">
        <f t="shared" si="5"/>
        <v>-1.1315967028313115E-3</v>
      </c>
      <c r="I140">
        <f t="shared" si="5"/>
        <v>-1.6399186440531781E-2</v>
      </c>
      <c r="J140">
        <f t="shared" si="5"/>
        <v>2.1850341526211872E-3</v>
      </c>
      <c r="K140">
        <f t="shared" si="5"/>
        <v>-2.1053409197832381E-2</v>
      </c>
    </row>
    <row r="141" spans="1:11" x14ac:dyDescent="0.3">
      <c r="A141" s="1">
        <v>42642</v>
      </c>
      <c r="B141">
        <v>43.083877999999999</v>
      </c>
      <c r="C141">
        <v>45.169998</v>
      </c>
      <c r="D141">
        <v>21.746462000000001</v>
      </c>
      <c r="E141">
        <v>2.81</v>
      </c>
      <c r="G141" s="1">
        <v>42642</v>
      </c>
      <c r="H141">
        <f t="shared" si="5"/>
        <v>1.131596702831302E-3</v>
      </c>
      <c r="I141">
        <f t="shared" si="5"/>
        <v>-4.1975760760150213E-3</v>
      </c>
      <c r="J141">
        <f t="shared" si="5"/>
        <v>-1.2813673865668044E-2</v>
      </c>
      <c r="K141">
        <f t="shared" si="5"/>
        <v>-3.5524016043677721E-3</v>
      </c>
    </row>
    <row r="142" spans="1:11" x14ac:dyDescent="0.3">
      <c r="A142" s="1">
        <v>42643</v>
      </c>
      <c r="B142">
        <v>43.171581000000003</v>
      </c>
      <c r="C142">
        <v>45.080002</v>
      </c>
      <c r="D142">
        <v>22.107035</v>
      </c>
      <c r="E142">
        <v>2.91</v>
      </c>
      <c r="G142" s="1">
        <v>42643</v>
      </c>
      <c r="H142">
        <f t="shared" si="5"/>
        <v>2.0335647445528459E-3</v>
      </c>
      <c r="I142">
        <f t="shared" si="5"/>
        <v>-1.9943718521897541E-3</v>
      </c>
      <c r="J142">
        <f t="shared" si="5"/>
        <v>1.6444806024287682E-2</v>
      </c>
      <c r="K142">
        <f t="shared" si="5"/>
        <v>3.4968597837746855E-2</v>
      </c>
    </row>
    <row r="143" spans="1:11" x14ac:dyDescent="0.3">
      <c r="A143" s="1">
        <v>42646</v>
      </c>
      <c r="B143">
        <v>42.976677000000002</v>
      </c>
      <c r="C143">
        <v>45.16</v>
      </c>
      <c r="D143">
        <v>22.259274000000001</v>
      </c>
      <c r="E143">
        <v>2.86</v>
      </c>
      <c r="G143" s="1">
        <v>42646</v>
      </c>
      <c r="H143">
        <f t="shared" si="5"/>
        <v>-2.6124281900302628E-3</v>
      </c>
      <c r="I143">
        <f t="shared" si="5"/>
        <v>1.0236453437546167E-3</v>
      </c>
      <c r="J143">
        <f t="shared" si="5"/>
        <v>3.9622666203726273E-3</v>
      </c>
      <c r="K143">
        <f t="shared" si="5"/>
        <v>-1.000632099006759E-2</v>
      </c>
    </row>
    <row r="144" spans="1:11" x14ac:dyDescent="0.3">
      <c r="A144" s="1">
        <v>42647</v>
      </c>
      <c r="B144">
        <v>43.005916999999997</v>
      </c>
      <c r="C144">
        <v>45.5</v>
      </c>
      <c r="D144">
        <v>21.738448999999999</v>
      </c>
      <c r="E144">
        <v>2.89</v>
      </c>
      <c r="G144" s="1">
        <v>42647</v>
      </c>
      <c r="H144">
        <f t="shared" si="5"/>
        <v>6.8013768291675682E-4</v>
      </c>
      <c r="I144">
        <f t="shared" si="5"/>
        <v>7.5005866754436386E-3</v>
      </c>
      <c r="J144">
        <f t="shared" si="5"/>
        <v>-2.367619475853068E-2</v>
      </c>
      <c r="K144">
        <f t="shared" si="5"/>
        <v>1.0434877292579714E-2</v>
      </c>
    </row>
    <row r="145" spans="1:11" x14ac:dyDescent="0.3">
      <c r="A145" s="1">
        <v>42648</v>
      </c>
      <c r="B145">
        <v>43.395721000000002</v>
      </c>
      <c r="C145">
        <v>45.610000999999997</v>
      </c>
      <c r="D145">
        <v>21.794540000000001</v>
      </c>
      <c r="E145">
        <v>2.97</v>
      </c>
      <c r="G145" s="1">
        <v>42648</v>
      </c>
      <c r="H145">
        <f t="shared" si="5"/>
        <v>9.0231308974854166E-3</v>
      </c>
      <c r="I145">
        <f t="shared" si="5"/>
        <v>2.4146866917204857E-3</v>
      </c>
      <c r="J145">
        <f t="shared" si="5"/>
        <v>2.5769437076790004E-3</v>
      </c>
      <c r="K145">
        <f t="shared" si="5"/>
        <v>2.7305450690267439E-2</v>
      </c>
    </row>
    <row r="146" spans="1:11" x14ac:dyDescent="0.3">
      <c r="A146" s="1">
        <v>42649</v>
      </c>
      <c r="B146">
        <v>42.869480000000003</v>
      </c>
      <c r="C146">
        <v>45.490001999999997</v>
      </c>
      <c r="D146">
        <v>21.377877999999999</v>
      </c>
      <c r="E146">
        <v>2.92</v>
      </c>
      <c r="G146" s="1">
        <v>42649</v>
      </c>
      <c r="H146">
        <f t="shared" si="5"/>
        <v>-1.2200690933663473E-2</v>
      </c>
      <c r="I146">
        <f t="shared" si="5"/>
        <v>-2.6344471010067406E-3</v>
      </c>
      <c r="J146">
        <f t="shared" si="5"/>
        <v>-1.930283067533943E-2</v>
      </c>
      <c r="K146">
        <f t="shared" si="5"/>
        <v>-1.6978336534417906E-2</v>
      </c>
    </row>
    <row r="147" spans="1:11" x14ac:dyDescent="0.3">
      <c r="A147" s="1">
        <v>42650</v>
      </c>
      <c r="B147">
        <v>42.801262000000001</v>
      </c>
      <c r="C147">
        <v>44.689999</v>
      </c>
      <c r="D147">
        <v>21.377877999999999</v>
      </c>
      <c r="E147">
        <v>2.94</v>
      </c>
      <c r="G147" s="1">
        <v>42650</v>
      </c>
      <c r="H147">
        <f t="shared" si="5"/>
        <v>-1.5925627075389149E-3</v>
      </c>
      <c r="I147">
        <f t="shared" si="5"/>
        <v>-1.7742824978629106E-2</v>
      </c>
      <c r="J147">
        <f t="shared" si="5"/>
        <v>0</v>
      </c>
      <c r="K147">
        <f t="shared" si="5"/>
        <v>6.8259650703998906E-3</v>
      </c>
    </row>
    <row r="148" spans="1:11" x14ac:dyDescent="0.3">
      <c r="A148" s="1">
        <v>42653</v>
      </c>
      <c r="B148">
        <v>42.674576000000002</v>
      </c>
      <c r="C148">
        <v>43.77</v>
      </c>
      <c r="D148">
        <v>21.498069999999998</v>
      </c>
      <c r="E148">
        <v>3.01</v>
      </c>
      <c r="G148" s="1">
        <v>42653</v>
      </c>
      <c r="H148">
        <f t="shared" si="5"/>
        <v>-1.7114134583799481E-3</v>
      </c>
      <c r="I148">
        <f t="shared" si="5"/>
        <v>-1.2009514545004554E-2</v>
      </c>
      <c r="J148">
        <f t="shared" si="5"/>
        <v>3.2369227298837551E-3</v>
      </c>
      <c r="K148">
        <f t="shared" si="5"/>
        <v>1.3585339013941319E-2</v>
      </c>
    </row>
    <row r="149" spans="1:11" x14ac:dyDescent="0.3">
      <c r="A149" s="1">
        <v>42654</v>
      </c>
      <c r="B149">
        <v>41.807246999999997</v>
      </c>
      <c r="C149">
        <v>42.220001000000003</v>
      </c>
      <c r="D149">
        <v>20.873075</v>
      </c>
      <c r="E149">
        <v>2.89</v>
      </c>
      <c r="G149" s="1">
        <v>42654</v>
      </c>
      <c r="H149">
        <f t="shared" si="5"/>
        <v>-2.0533635362630486E-2</v>
      </c>
      <c r="I149">
        <f t="shared" si="5"/>
        <v>-3.6054585097172562E-2</v>
      </c>
      <c r="J149">
        <f t="shared" si="5"/>
        <v>-2.9503112746478748E-2</v>
      </c>
      <c r="K149">
        <f t="shared" si="5"/>
        <v>-4.0683576636443494E-2</v>
      </c>
    </row>
    <row r="150" spans="1:11" x14ac:dyDescent="0.3">
      <c r="A150" s="1">
        <v>42655</v>
      </c>
      <c r="B150">
        <v>42.226295</v>
      </c>
      <c r="C150">
        <v>42.5</v>
      </c>
      <c r="D150">
        <v>20.929167</v>
      </c>
      <c r="E150">
        <v>2.94</v>
      </c>
      <c r="G150" s="1">
        <v>42655</v>
      </c>
      <c r="H150">
        <f t="shared" si="5"/>
        <v>9.9734335494556011E-3</v>
      </c>
      <c r="I150">
        <f t="shared" si="5"/>
        <v>6.6100098247397696E-3</v>
      </c>
      <c r="J150">
        <f t="shared" si="5"/>
        <v>2.6836854188504477E-3</v>
      </c>
      <c r="K150">
        <f t="shared" si="5"/>
        <v>1.7153079226249493E-2</v>
      </c>
    </row>
    <row r="151" spans="1:11" x14ac:dyDescent="0.3">
      <c r="A151" s="1">
        <v>42656</v>
      </c>
      <c r="B151">
        <v>42.060623</v>
      </c>
      <c r="C151">
        <v>42.349997999999999</v>
      </c>
      <c r="D151">
        <v>20.408339999999999</v>
      </c>
      <c r="E151">
        <v>2.9</v>
      </c>
      <c r="G151" s="1">
        <v>42656</v>
      </c>
      <c r="H151">
        <f t="shared" si="5"/>
        <v>-3.9311489205698033E-3</v>
      </c>
      <c r="I151">
        <f t="shared" si="5"/>
        <v>-3.5357020578106165E-3</v>
      </c>
      <c r="J151">
        <f t="shared" si="5"/>
        <v>-2.5200095500777488E-2</v>
      </c>
      <c r="K151">
        <f t="shared" si="5"/>
        <v>-1.3698844358161915E-2</v>
      </c>
    </row>
    <row r="152" spans="1:11" x14ac:dyDescent="0.3">
      <c r="A152" s="1">
        <v>42657</v>
      </c>
      <c r="B152">
        <v>42.577122000000003</v>
      </c>
      <c r="C152">
        <v>42.689999</v>
      </c>
      <c r="D152">
        <v>20.336227000000001</v>
      </c>
      <c r="E152">
        <v>2.85</v>
      </c>
      <c r="G152" s="1">
        <v>42657</v>
      </c>
      <c r="H152">
        <f t="shared" si="5"/>
        <v>1.2205084425020921E-2</v>
      </c>
      <c r="I152">
        <f t="shared" si="5"/>
        <v>7.9963034726203905E-3</v>
      </c>
      <c r="J152">
        <f t="shared" si="5"/>
        <v>-3.5397639787188013E-3</v>
      </c>
      <c r="K152">
        <f t="shared" si="5"/>
        <v>-1.7391742711869107E-2</v>
      </c>
    </row>
    <row r="153" spans="1:11" x14ac:dyDescent="0.3">
      <c r="A153" s="1">
        <v>42660</v>
      </c>
      <c r="B153">
        <v>42.421191999999998</v>
      </c>
      <c r="C153">
        <v>44.849997999999999</v>
      </c>
      <c r="D153">
        <v>19.791367999999999</v>
      </c>
      <c r="E153">
        <v>2.78</v>
      </c>
      <c r="G153" s="1">
        <v>42660</v>
      </c>
      <c r="H153">
        <f t="shared" si="5"/>
        <v>-2.1183085694345336E-3</v>
      </c>
      <c r="I153">
        <f t="shared" si="5"/>
        <v>2.8497354899083963E-2</v>
      </c>
      <c r="J153">
        <f t="shared" si="5"/>
        <v>-1.5679675036147887E-2</v>
      </c>
      <c r="K153">
        <f t="shared" si="5"/>
        <v>-1.4357584933041652E-2</v>
      </c>
    </row>
    <row r="154" spans="1:11" x14ac:dyDescent="0.3">
      <c r="A154" s="1">
        <v>42661</v>
      </c>
      <c r="B154">
        <v>43.054637999999997</v>
      </c>
      <c r="C154">
        <v>45.09</v>
      </c>
      <c r="D154">
        <v>19.887518</v>
      </c>
      <c r="E154">
        <v>2.82</v>
      </c>
      <c r="G154" s="1">
        <v>42661</v>
      </c>
      <c r="H154">
        <f t="shared" si="5"/>
        <v>1.4821911567765867E-2</v>
      </c>
      <c r="I154">
        <f t="shared" si="5"/>
        <v>5.3369485212768656E-3</v>
      </c>
      <c r="J154">
        <f t="shared" si="5"/>
        <v>4.846415708116756E-3</v>
      </c>
      <c r="K154">
        <f t="shared" si="5"/>
        <v>1.4285957247476434E-2</v>
      </c>
    </row>
    <row r="155" spans="1:11" x14ac:dyDescent="0.3">
      <c r="A155" s="1">
        <v>42662</v>
      </c>
      <c r="B155">
        <v>42.674576000000002</v>
      </c>
      <c r="C155">
        <v>44.220001000000003</v>
      </c>
      <c r="D155">
        <v>20.031742000000001</v>
      </c>
      <c r="E155">
        <v>2.88</v>
      </c>
      <c r="G155" s="1">
        <v>42662</v>
      </c>
      <c r="H155">
        <f t="shared" si="5"/>
        <v>-8.8666271906731008E-3</v>
      </c>
      <c r="I155">
        <f t="shared" si="5"/>
        <v>-1.9483294389491125E-2</v>
      </c>
      <c r="J155">
        <f t="shared" si="5"/>
        <v>7.2258166871434562E-3</v>
      </c>
      <c r="K155">
        <f t="shared" si="5"/>
        <v>2.1053409197832263E-2</v>
      </c>
    </row>
    <row r="156" spans="1:11" x14ac:dyDescent="0.3">
      <c r="A156" s="1">
        <v>42663</v>
      </c>
      <c r="B156">
        <v>43.191074</v>
      </c>
      <c r="C156">
        <v>44.98</v>
      </c>
      <c r="D156">
        <v>20.119886000000001</v>
      </c>
      <c r="E156">
        <v>2.91</v>
      </c>
      <c r="G156" s="1">
        <v>42663</v>
      </c>
      <c r="H156">
        <f t="shared" si="5"/>
        <v>1.2030520459079538E-2</v>
      </c>
      <c r="I156">
        <f t="shared" si="5"/>
        <v>1.7040748487667717E-2</v>
      </c>
      <c r="J156">
        <f t="shared" si="5"/>
        <v>4.3905637697337655E-3</v>
      </c>
      <c r="K156">
        <f t="shared" si="5"/>
        <v>1.0362787035546658E-2</v>
      </c>
    </row>
    <row r="157" spans="1:11" x14ac:dyDescent="0.3">
      <c r="A157" s="1">
        <v>42664</v>
      </c>
      <c r="B157">
        <v>43.405467999999999</v>
      </c>
      <c r="C157">
        <v>44.990001999999997</v>
      </c>
      <c r="D157">
        <v>20.039755</v>
      </c>
      <c r="E157">
        <v>2.88</v>
      </c>
      <c r="G157" s="1">
        <v>42664</v>
      </c>
      <c r="H157">
        <f t="shared" si="5"/>
        <v>4.9515704228324702E-3</v>
      </c>
      <c r="I157">
        <f t="shared" si="5"/>
        <v>2.2234077623340325E-4</v>
      </c>
      <c r="J157">
        <f t="shared" si="5"/>
        <v>-3.9906286184813265E-3</v>
      </c>
      <c r="K157">
        <f t="shared" si="5"/>
        <v>-1.0362787035546659E-2</v>
      </c>
    </row>
    <row r="158" spans="1:11" x14ac:dyDescent="0.3">
      <c r="A158" s="1">
        <v>42667</v>
      </c>
      <c r="B158">
        <v>44.311779000000001</v>
      </c>
      <c r="C158">
        <v>45.91</v>
      </c>
      <c r="D158">
        <v>20.143920999999999</v>
      </c>
      <c r="E158">
        <v>2.94</v>
      </c>
      <c r="G158" s="1">
        <v>42667</v>
      </c>
      <c r="H158">
        <f t="shared" si="5"/>
        <v>1.1931006476325435E-2</v>
      </c>
      <c r="I158">
        <f t="shared" si="5"/>
        <v>1.1687111524251585E-2</v>
      </c>
      <c r="J158">
        <f t="shared" si="5"/>
        <v>2.9932753215505784E-3</v>
      </c>
      <c r="K158">
        <f t="shared" si="5"/>
        <v>1.1904551016997611E-2</v>
      </c>
    </row>
    <row r="159" spans="1:11" x14ac:dyDescent="0.3">
      <c r="A159" s="1">
        <v>42668</v>
      </c>
      <c r="B159">
        <v>43.912227999999999</v>
      </c>
      <c r="C159">
        <v>45.880001</v>
      </c>
      <c r="D159">
        <v>19.831427000000001</v>
      </c>
      <c r="E159">
        <v>2.91</v>
      </c>
      <c r="G159" s="1">
        <v>42668</v>
      </c>
      <c r="H159">
        <f t="shared" si="5"/>
        <v>-9.0577099193305238E-3</v>
      </c>
      <c r="I159">
        <f t="shared" si="5"/>
        <v>-6.5364420397131097E-4</v>
      </c>
      <c r="J159">
        <f t="shared" si="5"/>
        <v>-1.5634653914178415E-2</v>
      </c>
      <c r="K159">
        <f t="shared" si="5"/>
        <v>-1.0256500167188997E-2</v>
      </c>
    </row>
    <row r="160" spans="1:11" x14ac:dyDescent="0.3">
      <c r="A160" s="1">
        <v>42669</v>
      </c>
      <c r="B160">
        <v>43.308022000000001</v>
      </c>
      <c r="C160">
        <v>45.310001</v>
      </c>
      <c r="D160">
        <v>19.847456000000001</v>
      </c>
      <c r="E160">
        <v>2.82</v>
      </c>
      <c r="G160" s="1">
        <v>42669</v>
      </c>
      <c r="H160">
        <f t="shared" si="5"/>
        <v>-1.3854939998886774E-2</v>
      </c>
      <c r="I160">
        <f t="shared" si="5"/>
        <v>-1.2501533307929526E-2</v>
      </c>
      <c r="J160">
        <f t="shared" si="5"/>
        <v>8.0793609396331834E-4</v>
      </c>
      <c r="K160">
        <f t="shared" si="5"/>
        <v>-3.1416196233379039E-2</v>
      </c>
    </row>
    <row r="161" spans="1:11" x14ac:dyDescent="0.3">
      <c r="A161" s="1">
        <v>42670</v>
      </c>
      <c r="B161">
        <v>42.606361</v>
      </c>
      <c r="C161">
        <v>45.099997999999999</v>
      </c>
      <c r="D161">
        <v>19.222463999999999</v>
      </c>
      <c r="E161">
        <v>2.78</v>
      </c>
      <c r="G161" s="1">
        <v>42670</v>
      </c>
      <c r="H161">
        <f t="shared" si="5"/>
        <v>-1.6334322060667223E-2</v>
      </c>
      <c r="I161">
        <f t="shared" si="5"/>
        <v>-4.6455785864960688E-3</v>
      </c>
      <c r="J161">
        <f t="shared" si="5"/>
        <v>-3.1996242593643177E-2</v>
      </c>
      <c r="K161">
        <f t="shared" si="5"/>
        <v>-1.4285957247476541E-2</v>
      </c>
    </row>
    <row r="162" spans="1:11" x14ac:dyDescent="0.3">
      <c r="A162" s="1">
        <v>42671</v>
      </c>
      <c r="B162">
        <v>42.216545000000004</v>
      </c>
      <c r="C162">
        <v>44.709999000000003</v>
      </c>
      <c r="D162">
        <v>19.150351000000001</v>
      </c>
      <c r="E162">
        <v>2.82</v>
      </c>
      <c r="G162" s="1">
        <v>42671</v>
      </c>
      <c r="H162">
        <f t="shared" si="5"/>
        <v>-9.191355559872225E-3</v>
      </c>
      <c r="I162">
        <f t="shared" si="5"/>
        <v>-8.6850342832055852E-3</v>
      </c>
      <c r="J162">
        <f t="shared" si="5"/>
        <v>-3.7585506767342843E-3</v>
      </c>
      <c r="K162">
        <f t="shared" si="5"/>
        <v>1.4285957247476434E-2</v>
      </c>
    </row>
    <row r="163" spans="1:11" x14ac:dyDescent="0.3">
      <c r="A163" s="1">
        <v>42674</v>
      </c>
      <c r="B163">
        <v>42.070362000000003</v>
      </c>
      <c r="C163">
        <v>44.389999000000003</v>
      </c>
      <c r="D163">
        <v>19.270537999999998</v>
      </c>
      <c r="E163">
        <v>2.81</v>
      </c>
      <c r="G163" s="1">
        <v>42674</v>
      </c>
      <c r="H163">
        <f t="shared" si="5"/>
        <v>-2.0026569256863659E-3</v>
      </c>
      <c r="I163">
        <f t="shared" si="5"/>
        <v>-4.1470905644290798E-3</v>
      </c>
      <c r="J163">
        <f t="shared" si="5"/>
        <v>3.6121091909944981E-3</v>
      </c>
      <c r="K163">
        <f t="shared" si="5"/>
        <v>-2.0509800225513917E-3</v>
      </c>
    </row>
    <row r="164" spans="1:11" x14ac:dyDescent="0.3">
      <c r="A164" s="1">
        <v>42675</v>
      </c>
      <c r="B164">
        <v>41.514881000000003</v>
      </c>
      <c r="C164">
        <v>43.93</v>
      </c>
      <c r="D164">
        <v>18.877914000000001</v>
      </c>
      <c r="E164">
        <v>2.8</v>
      </c>
      <c r="G164" s="1">
        <v>42675</v>
      </c>
      <c r="H164">
        <f t="shared" si="5"/>
        <v>-1.3291560995784346E-2</v>
      </c>
      <c r="I164">
        <f t="shared" si="5"/>
        <v>-1.0416738330659179E-2</v>
      </c>
      <c r="J164">
        <f t="shared" si="5"/>
        <v>-2.0584733756644498E-2</v>
      </c>
      <c r="K164">
        <f t="shared" si="5"/>
        <v>-3.5650661644962569E-3</v>
      </c>
    </row>
    <row r="165" spans="1:11" x14ac:dyDescent="0.3">
      <c r="A165" s="1">
        <v>42676</v>
      </c>
      <c r="B165">
        <v>41.514881000000003</v>
      </c>
      <c r="C165">
        <v>44.799999</v>
      </c>
      <c r="D165">
        <v>16.770575000000001</v>
      </c>
      <c r="E165">
        <v>2.74</v>
      </c>
      <c r="G165" s="1">
        <v>42676</v>
      </c>
      <c r="H165">
        <f t="shared" si="5"/>
        <v>0</v>
      </c>
      <c r="I165">
        <f t="shared" si="5"/>
        <v>1.961065911182255E-2</v>
      </c>
      <c r="J165">
        <f t="shared" si="5"/>
        <v>-0.11836680465972321</v>
      </c>
      <c r="K165">
        <f t="shared" si="5"/>
        <v>-2.1661496781179193E-2</v>
      </c>
    </row>
    <row r="166" spans="1:11" x14ac:dyDescent="0.3">
      <c r="A166" s="1">
        <v>42677</v>
      </c>
      <c r="B166">
        <v>42.265270000000001</v>
      </c>
      <c r="C166">
        <v>48.290000999999997</v>
      </c>
      <c r="D166">
        <v>16.690450999999999</v>
      </c>
      <c r="E166">
        <v>2.76</v>
      </c>
      <c r="G166" s="1">
        <v>42677</v>
      </c>
      <c r="H166">
        <f t="shared" si="5"/>
        <v>1.7913767348940967E-2</v>
      </c>
      <c r="I166">
        <f t="shared" si="5"/>
        <v>7.5016403494160763E-2</v>
      </c>
      <c r="J166">
        <f t="shared" si="5"/>
        <v>-4.7891031877108897E-3</v>
      </c>
      <c r="K166">
        <f t="shared" si="5"/>
        <v>7.2727593290796569E-3</v>
      </c>
    </row>
    <row r="167" spans="1:11" x14ac:dyDescent="0.3">
      <c r="A167" s="1">
        <v>42678</v>
      </c>
      <c r="B167">
        <v>40.637813999999999</v>
      </c>
      <c r="C167">
        <v>48.299999</v>
      </c>
      <c r="D167">
        <v>16.610323000000001</v>
      </c>
      <c r="E167">
        <v>2.73</v>
      </c>
      <c r="G167" s="1">
        <v>42678</v>
      </c>
      <c r="H167">
        <f t="shared" si="5"/>
        <v>-3.9266696171559937E-2</v>
      </c>
      <c r="I167">
        <f t="shared" si="5"/>
        <v>2.0701936092159493E-4</v>
      </c>
      <c r="J167">
        <f t="shared" si="5"/>
        <v>-4.8123899246875204E-3</v>
      </c>
      <c r="K167">
        <f t="shared" si="5"/>
        <v>-1.0929070532190206E-2</v>
      </c>
    </row>
    <row r="168" spans="1:11" x14ac:dyDescent="0.3">
      <c r="A168" s="1">
        <v>42681</v>
      </c>
      <c r="B168">
        <v>40.043349999999997</v>
      </c>
      <c r="C168">
        <v>49.57</v>
      </c>
      <c r="D168">
        <v>17.018969999999999</v>
      </c>
      <c r="E168">
        <v>2.73</v>
      </c>
      <c r="G168" s="1">
        <v>42681</v>
      </c>
      <c r="H168">
        <f t="shared" si="5"/>
        <v>-8.5080617197818825E-3</v>
      </c>
      <c r="I168">
        <f t="shared" si="5"/>
        <v>1.4984705970790253E-2</v>
      </c>
      <c r="J168">
        <f t="shared" si="5"/>
        <v>1.4032056459363619E-2</v>
      </c>
      <c r="K168">
        <f t="shared" si="5"/>
        <v>0</v>
      </c>
    </row>
    <row r="169" spans="1:11" x14ac:dyDescent="0.3">
      <c r="A169" s="1">
        <v>42682</v>
      </c>
      <c r="B169">
        <v>39.965384999999998</v>
      </c>
      <c r="C169">
        <v>49.220001000000003</v>
      </c>
      <c r="D169">
        <v>16.754549000000001</v>
      </c>
      <c r="E169">
        <v>2.88</v>
      </c>
      <c r="G169" s="1">
        <v>42682</v>
      </c>
      <c r="H169">
        <f t="shared" si="5"/>
        <v>-1.9489128200219036E-3</v>
      </c>
      <c r="I169">
        <f t="shared" si="5"/>
        <v>-7.0857467526285224E-3</v>
      </c>
      <c r="J169">
        <f t="shared" si="5"/>
        <v>-1.5658800786332545E-2</v>
      </c>
      <c r="K169">
        <f t="shared" si="5"/>
        <v>5.3488684950986222E-2</v>
      </c>
    </row>
    <row r="170" spans="1:11" x14ac:dyDescent="0.3">
      <c r="A170" s="1">
        <v>42683</v>
      </c>
      <c r="B170">
        <v>39.127296000000001</v>
      </c>
      <c r="C170">
        <v>49</v>
      </c>
      <c r="D170">
        <v>17.251339000000002</v>
      </c>
      <c r="E170">
        <v>2.82</v>
      </c>
      <c r="G170" s="1">
        <v>42683</v>
      </c>
      <c r="H170">
        <f t="shared" si="5"/>
        <v>-2.1193373616265398E-2</v>
      </c>
      <c r="I170">
        <f t="shared" si="5"/>
        <v>-4.4797671692273838E-3</v>
      </c>
      <c r="J170">
        <f t="shared" si="5"/>
        <v>2.9219960164363134E-2</v>
      </c>
      <c r="K170">
        <f t="shared" si="5"/>
        <v>-2.1053409197832381E-2</v>
      </c>
    </row>
    <row r="171" spans="1:11" x14ac:dyDescent="0.3">
      <c r="A171" s="1">
        <v>42684</v>
      </c>
      <c r="B171">
        <v>37.714230000000001</v>
      </c>
      <c r="C171">
        <v>46.939999</v>
      </c>
      <c r="D171">
        <v>17.523771</v>
      </c>
      <c r="E171">
        <v>2.8</v>
      </c>
      <c r="G171" s="1">
        <v>42684</v>
      </c>
      <c r="H171">
        <f t="shared" si="5"/>
        <v>-3.6782854027381837E-2</v>
      </c>
      <c r="I171">
        <f t="shared" si="5"/>
        <v>-4.2950128991541409E-2</v>
      </c>
      <c r="J171">
        <f t="shared" si="5"/>
        <v>1.5668538420275515E-2</v>
      </c>
      <c r="K171">
        <f t="shared" si="5"/>
        <v>-7.1174677688639896E-3</v>
      </c>
    </row>
    <row r="172" spans="1:11" x14ac:dyDescent="0.3">
      <c r="A172" s="1">
        <v>42685</v>
      </c>
      <c r="B172">
        <v>38.406146999999997</v>
      </c>
      <c r="C172">
        <v>47.950001</v>
      </c>
      <c r="D172">
        <v>17.884342</v>
      </c>
      <c r="E172">
        <v>2.89</v>
      </c>
      <c r="G172" s="1">
        <v>42685</v>
      </c>
      <c r="H172">
        <f t="shared" si="5"/>
        <v>1.8180048090360737E-2</v>
      </c>
      <c r="I172">
        <f t="shared" si="5"/>
        <v>2.1288653065419175E-2</v>
      </c>
      <c r="J172">
        <f t="shared" si="5"/>
        <v>2.0367279354010233E-2</v>
      </c>
      <c r="K172">
        <f t="shared" si="5"/>
        <v>3.163708494318266E-2</v>
      </c>
    </row>
    <row r="173" spans="1:11" x14ac:dyDescent="0.3">
      <c r="A173" s="1">
        <v>42688</v>
      </c>
      <c r="B173">
        <v>36.807915000000001</v>
      </c>
      <c r="C173">
        <v>46.490001999999997</v>
      </c>
      <c r="D173">
        <v>18.421192000000001</v>
      </c>
      <c r="E173">
        <v>2.85</v>
      </c>
      <c r="G173" s="1">
        <v>42688</v>
      </c>
      <c r="H173">
        <f t="shared" si="5"/>
        <v>-2.4540054571086857E-2</v>
      </c>
      <c r="I173">
        <f t="shared" si="5"/>
        <v>-1.7852561441548842E-2</v>
      </c>
      <c r="J173">
        <f t="shared" si="5"/>
        <v>1.7075803692307184E-2</v>
      </c>
      <c r="K173">
        <f t="shared" si="5"/>
        <v>-8.0468239054398427E-3</v>
      </c>
    </row>
    <row r="174" spans="1:11" x14ac:dyDescent="0.3">
      <c r="A174" s="1">
        <v>42689</v>
      </c>
      <c r="B174">
        <v>37.548557000000002</v>
      </c>
      <c r="C174">
        <v>46.509998000000003</v>
      </c>
      <c r="D174">
        <v>18.148758000000001</v>
      </c>
      <c r="E174">
        <v>2.85</v>
      </c>
      <c r="G174" s="1">
        <v>42689</v>
      </c>
      <c r="H174">
        <f t="shared" si="5"/>
        <v>1.9922045140178968E-2</v>
      </c>
      <c r="I174">
        <f t="shared" si="5"/>
        <v>4.3002151200301176E-4</v>
      </c>
      <c r="J174">
        <f t="shared" si="5"/>
        <v>-1.4899612385313352E-2</v>
      </c>
      <c r="K174">
        <f t="shared" si="5"/>
        <v>0</v>
      </c>
    </row>
    <row r="175" spans="1:11" x14ac:dyDescent="0.3">
      <c r="A175" s="1">
        <v>42690</v>
      </c>
      <c r="B175">
        <v>37.977352000000003</v>
      </c>
      <c r="C175">
        <v>46.470001000000003</v>
      </c>
      <c r="D175">
        <v>18.477283</v>
      </c>
      <c r="E175">
        <v>2.81</v>
      </c>
      <c r="G175" s="1">
        <v>42690</v>
      </c>
      <c r="H175">
        <f t="shared" si="5"/>
        <v>1.135503333769586E-2</v>
      </c>
      <c r="I175">
        <f t="shared" si="5"/>
        <v>-8.6033561835316169E-4</v>
      </c>
      <c r="J175">
        <f t="shared" si="5"/>
        <v>1.7939902977583164E-2</v>
      </c>
      <c r="K175">
        <f t="shared" si="5"/>
        <v>-1.4134510934904806E-2</v>
      </c>
    </row>
    <row r="176" spans="1:11" x14ac:dyDescent="0.3">
      <c r="A176" s="1">
        <v>42691</v>
      </c>
      <c r="B176">
        <v>38.922637999999999</v>
      </c>
      <c r="C176">
        <v>48.630001</v>
      </c>
      <c r="D176">
        <v>18.797789000000002</v>
      </c>
      <c r="E176">
        <v>2.8</v>
      </c>
      <c r="G176" s="1">
        <v>42691</v>
      </c>
      <c r="H176">
        <f t="shared" si="5"/>
        <v>2.4586053034719987E-2</v>
      </c>
      <c r="I176">
        <f t="shared" si="5"/>
        <v>4.5433680362985993E-2</v>
      </c>
      <c r="J176">
        <f t="shared" si="5"/>
        <v>1.7197224941797356E-2</v>
      </c>
      <c r="K176">
        <f t="shared" si="5"/>
        <v>-3.5650661644962569E-3</v>
      </c>
    </row>
    <row r="177" spans="1:11" x14ac:dyDescent="0.3">
      <c r="A177" s="1">
        <v>42692</v>
      </c>
      <c r="B177">
        <v>37.412125000000003</v>
      </c>
      <c r="C177">
        <v>47.639999000000003</v>
      </c>
      <c r="D177">
        <v>18.797789000000002</v>
      </c>
      <c r="E177">
        <v>2.8</v>
      </c>
      <c r="G177" s="1">
        <v>42692</v>
      </c>
      <c r="H177">
        <f t="shared" si="5"/>
        <v>-3.9581185341826912E-2</v>
      </c>
      <c r="I177">
        <f t="shared" si="5"/>
        <v>-2.056792148279727E-2</v>
      </c>
      <c r="J177">
        <f t="shared" si="5"/>
        <v>0</v>
      </c>
      <c r="K177">
        <f t="shared" si="5"/>
        <v>0</v>
      </c>
    </row>
    <row r="178" spans="1:11" x14ac:dyDescent="0.3">
      <c r="A178" s="1">
        <v>42695</v>
      </c>
      <c r="B178">
        <v>37.451107</v>
      </c>
      <c r="C178">
        <v>48.029998999999997</v>
      </c>
      <c r="D178">
        <v>18.797789000000002</v>
      </c>
      <c r="E178">
        <v>2.8</v>
      </c>
      <c r="G178" s="1">
        <v>42695</v>
      </c>
      <c r="H178">
        <f t="shared" si="5"/>
        <v>6.0126365443727075E-4</v>
      </c>
      <c r="I178">
        <f t="shared" si="5"/>
        <v>4.7071779444626035E-3</v>
      </c>
      <c r="J178">
        <f t="shared" si="5"/>
        <v>0</v>
      </c>
      <c r="K178">
        <f t="shared" si="5"/>
        <v>0</v>
      </c>
    </row>
    <row r="179" spans="1:11" x14ac:dyDescent="0.3">
      <c r="A179" s="1">
        <v>42696</v>
      </c>
      <c r="B179">
        <v>36.223202000000001</v>
      </c>
      <c r="C179">
        <v>47.279998999999997</v>
      </c>
      <c r="D179">
        <v>19.318615000000001</v>
      </c>
      <c r="E179">
        <v>2.79</v>
      </c>
      <c r="G179" s="1">
        <v>42696</v>
      </c>
      <c r="H179">
        <f t="shared" si="5"/>
        <v>-3.3336416194484672E-2</v>
      </c>
      <c r="I179">
        <f t="shared" si="5"/>
        <v>-1.57384429091619E-2</v>
      </c>
      <c r="J179">
        <f t="shared" si="5"/>
        <v>2.7329882307357271E-2</v>
      </c>
      <c r="K179">
        <f t="shared" si="5"/>
        <v>-3.5778213478838551E-3</v>
      </c>
    </row>
    <row r="180" spans="1:11" x14ac:dyDescent="0.3">
      <c r="A180" s="1">
        <v>42697</v>
      </c>
      <c r="B180">
        <v>36.310909000000002</v>
      </c>
      <c r="C180">
        <v>48.48</v>
      </c>
      <c r="D180">
        <v>20.881087999999998</v>
      </c>
      <c r="E180">
        <v>2.85</v>
      </c>
      <c r="G180" s="1">
        <v>42697</v>
      </c>
      <c r="H180">
        <f t="shared" si="5"/>
        <v>2.4183667942433372E-3</v>
      </c>
      <c r="I180">
        <f t="shared" si="5"/>
        <v>2.506398981380879E-2</v>
      </c>
      <c r="J180">
        <f t="shared" si="5"/>
        <v>7.7774730092484978E-2</v>
      </c>
      <c r="K180">
        <f t="shared" si="5"/>
        <v>2.1277398447284879E-2</v>
      </c>
    </row>
    <row r="181" spans="1:11" x14ac:dyDescent="0.3">
      <c r="A181" s="1">
        <v>42699</v>
      </c>
      <c r="B181">
        <v>36.271931000000002</v>
      </c>
      <c r="C181">
        <v>48.810001</v>
      </c>
      <c r="D181">
        <v>20.688783999999998</v>
      </c>
      <c r="E181">
        <v>2.88</v>
      </c>
      <c r="G181" s="1">
        <v>42699</v>
      </c>
      <c r="H181">
        <f t="shared" si="5"/>
        <v>-7.5945253083328269E-4</v>
      </c>
      <c r="I181">
        <f t="shared" si="5"/>
        <v>4.7969336499774466E-3</v>
      </c>
      <c r="J181">
        <f t="shared" si="5"/>
        <v>-6.5422588965798299E-3</v>
      </c>
      <c r="K181">
        <f t="shared" si="5"/>
        <v>7.4043271440023982E-3</v>
      </c>
    </row>
    <row r="182" spans="1:11" x14ac:dyDescent="0.3">
      <c r="A182" s="1">
        <v>42702</v>
      </c>
      <c r="B182">
        <v>36.418106000000002</v>
      </c>
      <c r="C182">
        <v>48.48</v>
      </c>
      <c r="D182">
        <v>20.151934000000001</v>
      </c>
      <c r="E182">
        <v>2.85</v>
      </c>
      <c r="G182" s="1">
        <v>42702</v>
      </c>
      <c r="H182">
        <f t="shared" si="5"/>
        <v>2.32203181733315E-3</v>
      </c>
      <c r="I182">
        <f t="shared" si="5"/>
        <v>-3.9166799241437461E-3</v>
      </c>
      <c r="J182">
        <f t="shared" si="5"/>
        <v>-1.5179377894590942E-2</v>
      </c>
      <c r="K182">
        <f t="shared" si="5"/>
        <v>-6.0456077971482725E-3</v>
      </c>
    </row>
    <row r="183" spans="1:11" x14ac:dyDescent="0.3">
      <c r="A183" s="1">
        <v>42703</v>
      </c>
      <c r="B183">
        <v>36.983333999999999</v>
      </c>
      <c r="C183">
        <v>50.09</v>
      </c>
      <c r="D183">
        <v>19.916096</v>
      </c>
      <c r="E183">
        <v>2.87</v>
      </c>
      <c r="G183" s="1">
        <v>42703</v>
      </c>
      <c r="H183">
        <f t="shared" si="5"/>
        <v>1.5401310182634971E-2</v>
      </c>
      <c r="I183">
        <f t="shared" si="5"/>
        <v>3.2670045608466577E-2</v>
      </c>
      <c r="J183">
        <f t="shared" si="5"/>
        <v>-1.1772014922427614E-2</v>
      </c>
      <c r="K183">
        <f t="shared" si="5"/>
        <v>6.9930354909706043E-3</v>
      </c>
    </row>
    <row r="184" spans="1:11" x14ac:dyDescent="0.3">
      <c r="A184" s="1">
        <v>42704</v>
      </c>
      <c r="B184">
        <v>35.677467</v>
      </c>
      <c r="C184">
        <v>49.23</v>
      </c>
      <c r="D184">
        <v>20.078742999999999</v>
      </c>
      <c r="E184">
        <v>2.86</v>
      </c>
      <c r="G184" s="1">
        <v>42704</v>
      </c>
      <c r="H184">
        <f t="shared" si="5"/>
        <v>-3.5948065697350776E-2</v>
      </c>
      <c r="I184">
        <f t="shared" si="5"/>
        <v>-1.7318193599416325E-2</v>
      </c>
      <c r="J184">
        <f t="shared" si="5"/>
        <v>8.1334442491498762E-3</v>
      </c>
      <c r="K184">
        <f t="shared" si="5"/>
        <v>-3.4904049397686022E-3</v>
      </c>
    </row>
    <row r="185" spans="1:11" x14ac:dyDescent="0.3">
      <c r="A185" s="1">
        <v>42705</v>
      </c>
      <c r="B185">
        <v>34.673701999999999</v>
      </c>
      <c r="C185">
        <v>47.23</v>
      </c>
      <c r="D185">
        <v>20.038081999999999</v>
      </c>
      <c r="E185">
        <v>2.87</v>
      </c>
      <c r="G185" s="1">
        <v>42705</v>
      </c>
      <c r="H185">
        <f t="shared" si="5"/>
        <v>-2.8537780848329315E-2</v>
      </c>
      <c r="I185">
        <f t="shared" si="5"/>
        <v>-4.1473909862083484E-2</v>
      </c>
      <c r="J185">
        <f t="shared" si="5"/>
        <v>-2.0271302090269791E-3</v>
      </c>
      <c r="K185">
        <f t="shared" si="5"/>
        <v>3.4904049397685676E-3</v>
      </c>
    </row>
    <row r="186" spans="1:11" x14ac:dyDescent="0.3">
      <c r="A186" s="1">
        <v>42706</v>
      </c>
      <c r="B186">
        <v>34.800387999999998</v>
      </c>
      <c r="C186">
        <v>47.459999000000003</v>
      </c>
      <c r="D186">
        <v>19.737186000000001</v>
      </c>
      <c r="E186">
        <v>2.86</v>
      </c>
      <c r="G186" s="1">
        <v>42706</v>
      </c>
      <c r="H186">
        <f t="shared" si="5"/>
        <v>3.6470039526107184E-3</v>
      </c>
      <c r="I186">
        <f t="shared" si="5"/>
        <v>4.8579460292167134E-3</v>
      </c>
      <c r="J186">
        <f t="shared" si="5"/>
        <v>-1.5130092401296744E-2</v>
      </c>
      <c r="K186">
        <f t="shared" si="5"/>
        <v>-3.4904049397686022E-3</v>
      </c>
    </row>
    <row r="187" spans="1:11" x14ac:dyDescent="0.3">
      <c r="A187" s="1">
        <v>42709</v>
      </c>
      <c r="B187">
        <v>35.550776999999997</v>
      </c>
      <c r="C187">
        <v>48.41</v>
      </c>
      <c r="D187">
        <v>19.940494999999999</v>
      </c>
      <c r="E187">
        <v>2.95</v>
      </c>
      <c r="G187" s="1">
        <v>42709</v>
      </c>
      <c r="H187">
        <f t="shared" si="5"/>
        <v>1.2316888346286905E-2</v>
      </c>
      <c r="I187">
        <f t="shared" si="5"/>
        <v>1.1442605452307091E-2</v>
      </c>
      <c r="J187">
        <f t="shared" si="5"/>
        <v>5.9167537130162791E-3</v>
      </c>
      <c r="K187">
        <f t="shared" si="5"/>
        <v>1.7888358346402226E-2</v>
      </c>
    </row>
    <row r="188" spans="1:11" x14ac:dyDescent="0.3">
      <c r="A188" s="1">
        <v>42710</v>
      </c>
      <c r="B188">
        <v>35.765174999999999</v>
      </c>
      <c r="C188">
        <v>48</v>
      </c>
      <c r="D188">
        <v>20.241389999999999</v>
      </c>
      <c r="E188">
        <v>2.92</v>
      </c>
      <c r="G188" s="1">
        <v>42710</v>
      </c>
      <c r="H188">
        <f t="shared" si="5"/>
        <v>6.0126420497589716E-3</v>
      </c>
      <c r="I188">
        <f t="shared" si="5"/>
        <v>-8.5053930437119923E-3</v>
      </c>
      <c r="J188">
        <f t="shared" si="5"/>
        <v>1.4976929251521493E-2</v>
      </c>
      <c r="K188">
        <f t="shared" si="5"/>
        <v>-1.0221554071538139E-2</v>
      </c>
    </row>
    <row r="189" spans="1:11" x14ac:dyDescent="0.3">
      <c r="A189" s="1">
        <v>42711</v>
      </c>
      <c r="B189">
        <v>36.496071000000001</v>
      </c>
      <c r="C189">
        <v>49.02</v>
      </c>
      <c r="D189">
        <v>21.095285000000001</v>
      </c>
      <c r="E189">
        <v>3</v>
      </c>
      <c r="G189" s="1">
        <v>42711</v>
      </c>
      <c r="H189">
        <f t="shared" si="5"/>
        <v>2.0229956358573442E-2</v>
      </c>
      <c r="I189">
        <f t="shared" si="5"/>
        <v>2.1027367192075579E-2</v>
      </c>
      <c r="J189">
        <f t="shared" si="5"/>
        <v>4.1320037845026844E-2</v>
      </c>
      <c r="K189">
        <f t="shared" si="5"/>
        <v>2.7028672387919419E-2</v>
      </c>
    </row>
    <row r="190" spans="1:11" x14ac:dyDescent="0.3">
      <c r="A190" s="1">
        <v>42712</v>
      </c>
      <c r="B190">
        <v>36.437595000000002</v>
      </c>
      <c r="C190">
        <v>49.66</v>
      </c>
      <c r="D190">
        <v>21.119682000000001</v>
      </c>
      <c r="E190">
        <v>3.01</v>
      </c>
      <c r="G190" s="1">
        <v>42712</v>
      </c>
      <c r="H190">
        <f t="shared" si="5"/>
        <v>-1.603539647386824E-3</v>
      </c>
      <c r="I190">
        <f t="shared" si="5"/>
        <v>1.2971401980053941E-2</v>
      </c>
      <c r="J190">
        <f t="shared" si="5"/>
        <v>1.1558461109852432E-3</v>
      </c>
      <c r="K190">
        <f t="shared" si="5"/>
        <v>3.3277900926745245E-3</v>
      </c>
    </row>
    <row r="191" spans="1:11" x14ac:dyDescent="0.3">
      <c r="A191" s="1">
        <v>42713</v>
      </c>
      <c r="B191">
        <v>35.852882000000001</v>
      </c>
      <c r="C191">
        <v>49.779998999999997</v>
      </c>
      <c r="D191">
        <v>21.160345</v>
      </c>
      <c r="E191">
        <v>2.93</v>
      </c>
      <c r="G191" s="1">
        <v>42713</v>
      </c>
      <c r="H191">
        <f t="shared" si="5"/>
        <v>-1.6177116980904967E-2</v>
      </c>
      <c r="I191">
        <f t="shared" si="5"/>
        <v>2.4134967710362429E-3</v>
      </c>
      <c r="J191">
        <f t="shared" si="5"/>
        <v>1.923509298486325E-3</v>
      </c>
      <c r="K191">
        <f t="shared" si="5"/>
        <v>-2.6937655731808258E-2</v>
      </c>
    </row>
    <row r="192" spans="1:11" x14ac:dyDescent="0.3">
      <c r="A192" s="1">
        <v>42716</v>
      </c>
      <c r="B192">
        <v>36.223202000000001</v>
      </c>
      <c r="C192">
        <v>50.029998999999997</v>
      </c>
      <c r="D192">
        <v>21.485641000000001</v>
      </c>
      <c r="E192">
        <v>2.88</v>
      </c>
      <c r="G192" s="1">
        <v>42716</v>
      </c>
      <c r="H192">
        <f t="shared" si="5"/>
        <v>5.9327927154298526E-3</v>
      </c>
      <c r="I192">
        <f t="shared" si="5"/>
        <v>2.8922527209699887E-3</v>
      </c>
      <c r="J192">
        <f t="shared" si="5"/>
        <v>8.8080212651249525E-3</v>
      </c>
      <c r="K192">
        <f t="shared" si="5"/>
        <v>-9.9374272428420438E-3</v>
      </c>
    </row>
    <row r="193" spans="1:11" x14ac:dyDescent="0.3">
      <c r="A193" s="1">
        <v>42717</v>
      </c>
      <c r="B193">
        <v>36.369377</v>
      </c>
      <c r="C193">
        <v>50.849997999999999</v>
      </c>
      <c r="D193">
        <v>21.461243</v>
      </c>
      <c r="E193">
        <v>2.81</v>
      </c>
      <c r="G193" s="1">
        <v>42717</v>
      </c>
      <c r="H193">
        <f t="shared" si="5"/>
        <v>4.0272766054259288E-3</v>
      </c>
      <c r="I193">
        <f t="shared" si="5"/>
        <v>1.6257277651095109E-2</v>
      </c>
      <c r="J193">
        <f t="shared" si="5"/>
        <v>-1.1361943103807926E-3</v>
      </c>
      <c r="K193">
        <f t="shared" si="5"/>
        <v>-2.4605810802200076E-2</v>
      </c>
    </row>
    <row r="194" spans="1:11" x14ac:dyDescent="0.3">
      <c r="A194" s="1">
        <v>42718</v>
      </c>
      <c r="B194">
        <v>35.804152999999999</v>
      </c>
      <c r="C194">
        <v>49.91</v>
      </c>
      <c r="D194">
        <v>20.55855</v>
      </c>
      <c r="E194">
        <v>2.79</v>
      </c>
      <c r="G194" s="1">
        <v>42718</v>
      </c>
      <c r="H194">
        <f t="shared" si="5"/>
        <v>-1.5663237084729872E-2</v>
      </c>
      <c r="I194">
        <f t="shared" si="5"/>
        <v>-1.8658699681683568E-2</v>
      </c>
      <c r="J194">
        <f t="shared" si="5"/>
        <v>-4.2971744431862642E-2</v>
      </c>
      <c r="K194">
        <f t="shared" si="5"/>
        <v>-7.1428875123801137E-3</v>
      </c>
    </row>
    <row r="195" spans="1:11" x14ac:dyDescent="0.3">
      <c r="A195" s="1">
        <v>42719</v>
      </c>
      <c r="B195">
        <v>36.047787</v>
      </c>
      <c r="C195">
        <v>50.459999000000003</v>
      </c>
      <c r="D195">
        <v>20.607347000000001</v>
      </c>
      <c r="E195">
        <v>2.83</v>
      </c>
      <c r="G195" s="1">
        <v>42719</v>
      </c>
      <c r="H195">
        <f t="shared" si="5"/>
        <v>6.7815826190303335E-3</v>
      </c>
      <c r="I195">
        <f t="shared" si="5"/>
        <v>1.0959539913716353E-2</v>
      </c>
      <c r="J195">
        <f t="shared" si="5"/>
        <v>2.370749888195486E-3</v>
      </c>
      <c r="K195">
        <f t="shared" si="5"/>
        <v>1.423511582187191E-2</v>
      </c>
    </row>
    <row r="196" spans="1:11" x14ac:dyDescent="0.3">
      <c r="A196" s="1">
        <v>42720</v>
      </c>
      <c r="B196">
        <v>35.541035000000001</v>
      </c>
      <c r="C196">
        <v>49.25</v>
      </c>
      <c r="D196">
        <v>20.672402999999999</v>
      </c>
      <c r="E196">
        <v>2.76</v>
      </c>
      <c r="G196" s="1">
        <v>42720</v>
      </c>
      <c r="H196">
        <f t="shared" si="5"/>
        <v>-1.4157530465758896E-2</v>
      </c>
      <c r="I196">
        <f t="shared" si="5"/>
        <v>-2.4271555777136297E-2</v>
      </c>
      <c r="J196">
        <f t="shared" si="5"/>
        <v>3.1519596829013112E-3</v>
      </c>
      <c r="K196">
        <f t="shared" ref="K196" si="6">LN(E196/E195)/SQRT($A196-$A195)</f>
        <v>-2.5046031926087689E-2</v>
      </c>
    </row>
    <row r="197" spans="1:11" x14ac:dyDescent="0.3">
      <c r="A197" s="1">
        <v>42723</v>
      </c>
      <c r="B197">
        <v>35.696956999999998</v>
      </c>
      <c r="C197">
        <v>49.09</v>
      </c>
      <c r="D197">
        <v>21.062756</v>
      </c>
      <c r="E197">
        <v>2.68</v>
      </c>
      <c r="G197" s="1">
        <v>42723</v>
      </c>
      <c r="H197">
        <f t="shared" ref="H197:K260" si="7">LN(B197/B196)/SQRT($A197-$A196)</f>
        <v>2.5273523270003401E-3</v>
      </c>
      <c r="I197">
        <f t="shared" si="7"/>
        <v>-1.8787090620650529E-3</v>
      </c>
      <c r="J197">
        <f t="shared" si="7"/>
        <v>1.0800341352825512E-2</v>
      </c>
      <c r="K197">
        <f t="shared" si="7"/>
        <v>-1.6982114541766145E-2</v>
      </c>
    </row>
    <row r="198" spans="1:11" x14ac:dyDescent="0.3">
      <c r="A198" s="1">
        <v>42724</v>
      </c>
      <c r="B198">
        <v>35.891860999999999</v>
      </c>
      <c r="C198">
        <v>49.919998</v>
      </c>
      <c r="D198">
        <v>21.241669000000002</v>
      </c>
      <c r="E198">
        <v>2.69</v>
      </c>
      <c r="G198" s="1">
        <v>42724</v>
      </c>
      <c r="H198">
        <f t="shared" si="7"/>
        <v>5.4451096416308475E-3</v>
      </c>
      <c r="I198">
        <f t="shared" si="7"/>
        <v>1.6766335927107592E-2</v>
      </c>
      <c r="J198">
        <f t="shared" si="7"/>
        <v>8.4584090996741006E-3</v>
      </c>
      <c r="K198">
        <f t="shared" si="7"/>
        <v>3.7243990909822727E-3</v>
      </c>
    </row>
    <row r="199" spans="1:11" x14ac:dyDescent="0.3">
      <c r="A199" s="1">
        <v>42725</v>
      </c>
      <c r="B199">
        <v>35.960079</v>
      </c>
      <c r="C199">
        <v>49.75</v>
      </c>
      <c r="D199">
        <v>21.461243</v>
      </c>
      <c r="E199">
        <v>2.65</v>
      </c>
      <c r="G199" s="1">
        <v>42725</v>
      </c>
      <c r="H199">
        <f t="shared" si="7"/>
        <v>1.898849787421416E-3</v>
      </c>
      <c r="I199">
        <f t="shared" si="7"/>
        <v>-3.4112203924671208E-3</v>
      </c>
      <c r="J199">
        <f t="shared" si="7"/>
        <v>1.0283885798910684E-2</v>
      </c>
      <c r="K199">
        <f t="shared" si="7"/>
        <v>-1.4981553615616946E-2</v>
      </c>
    </row>
    <row r="200" spans="1:11" x14ac:dyDescent="0.3">
      <c r="A200" s="1">
        <v>42726</v>
      </c>
      <c r="B200">
        <v>35.511794999999999</v>
      </c>
      <c r="C200">
        <v>49.25</v>
      </c>
      <c r="D200">
        <v>20.379640999999999</v>
      </c>
      <c r="E200">
        <v>2.56</v>
      </c>
      <c r="G200" s="1">
        <v>42726</v>
      </c>
      <c r="H200">
        <f t="shared" si="7"/>
        <v>-1.2544511667915887E-2</v>
      </c>
      <c r="I200">
        <f t="shared" si="7"/>
        <v>-1.0101095986503933E-2</v>
      </c>
      <c r="J200">
        <f t="shared" si="7"/>
        <v>-5.1712244909672141E-2</v>
      </c>
      <c r="K200">
        <f t="shared" si="7"/>
        <v>-3.4552381506659728E-2</v>
      </c>
    </row>
    <row r="201" spans="1:11" x14ac:dyDescent="0.3">
      <c r="A201" s="1">
        <v>42727</v>
      </c>
      <c r="B201">
        <v>35.570262999999997</v>
      </c>
      <c r="C201">
        <v>49.880001</v>
      </c>
      <c r="D201">
        <v>20.664272</v>
      </c>
      <c r="E201">
        <v>2.59</v>
      </c>
      <c r="G201" s="1">
        <v>42727</v>
      </c>
      <c r="H201">
        <f t="shared" si="7"/>
        <v>1.6450849857503438E-3</v>
      </c>
      <c r="I201">
        <f t="shared" si="7"/>
        <v>1.2710773241853067E-2</v>
      </c>
      <c r="J201">
        <f t="shared" si="7"/>
        <v>1.3869806365380028E-2</v>
      </c>
      <c r="K201">
        <f t="shared" si="7"/>
        <v>1.1650617219975274E-2</v>
      </c>
    </row>
    <row r="202" spans="1:11" x14ac:dyDescent="0.3">
      <c r="A202" s="1">
        <v>42731</v>
      </c>
      <c r="B202">
        <v>35.599502999999999</v>
      </c>
      <c r="C202">
        <v>49.73</v>
      </c>
      <c r="D202">
        <v>21.10342</v>
      </c>
      <c r="E202">
        <v>2.59</v>
      </c>
      <c r="G202" s="1">
        <v>42731</v>
      </c>
      <c r="H202">
        <f t="shared" si="7"/>
        <v>4.1084864105367304E-4</v>
      </c>
      <c r="I202">
        <f t="shared" si="7"/>
        <v>-1.5058840666519423E-3</v>
      </c>
      <c r="J202">
        <f t="shared" si="7"/>
        <v>1.0514446979996362E-2</v>
      </c>
      <c r="K202">
        <f t="shared" si="7"/>
        <v>0</v>
      </c>
    </row>
    <row r="203" spans="1:11" x14ac:dyDescent="0.3">
      <c r="A203" s="1">
        <v>42732</v>
      </c>
      <c r="B203">
        <v>35.502048000000002</v>
      </c>
      <c r="C203">
        <v>49.25</v>
      </c>
      <c r="D203">
        <v>20.550419000000002</v>
      </c>
      <c r="E203">
        <v>2.58</v>
      </c>
      <c r="G203" s="1">
        <v>42732</v>
      </c>
      <c r="H203">
        <f t="shared" si="7"/>
        <v>-2.741292128173214E-3</v>
      </c>
      <c r="I203">
        <f t="shared" si="7"/>
        <v>-9.6990051085492201E-3</v>
      </c>
      <c r="J203">
        <f t="shared" si="7"/>
        <v>-2.6553782626884678E-2</v>
      </c>
      <c r="K203">
        <f t="shared" si="7"/>
        <v>-3.8684767779202061E-3</v>
      </c>
    </row>
    <row r="204" spans="1:11" x14ac:dyDescent="0.3">
      <c r="A204" s="1">
        <v>42733</v>
      </c>
      <c r="B204">
        <v>35.550776999999997</v>
      </c>
      <c r="C204">
        <v>49.580002</v>
      </c>
      <c r="D204">
        <v>20.607347000000001</v>
      </c>
      <c r="E204">
        <v>2.6</v>
      </c>
      <c r="G204" s="1">
        <v>42733</v>
      </c>
      <c r="H204">
        <f t="shared" si="7"/>
        <v>1.3716275922803498E-3</v>
      </c>
      <c r="I204">
        <f t="shared" si="7"/>
        <v>6.6781993277919994E-3</v>
      </c>
      <c r="J204">
        <f t="shared" si="7"/>
        <v>2.7663326675171954E-3</v>
      </c>
      <c r="K204">
        <f t="shared" si="7"/>
        <v>7.7220460939103185E-3</v>
      </c>
    </row>
    <row r="205" spans="1:11" x14ac:dyDescent="0.3">
      <c r="A205" s="1">
        <v>42734</v>
      </c>
      <c r="B205">
        <v>35.190204999999999</v>
      </c>
      <c r="C205">
        <v>49.290000999999997</v>
      </c>
      <c r="D205">
        <v>20.542286000000001</v>
      </c>
      <c r="E205">
        <v>2.57</v>
      </c>
      <c r="G205" s="1">
        <v>42734</v>
      </c>
      <c r="H205">
        <f t="shared" si="7"/>
        <v>-1.0194235715344753E-2</v>
      </c>
      <c r="I205">
        <f t="shared" si="7"/>
        <v>-5.8663259405129769E-3</v>
      </c>
      <c r="J205">
        <f t="shared" si="7"/>
        <v>-3.1621693546466344E-3</v>
      </c>
      <c r="K205">
        <f t="shared" si="7"/>
        <v>-1.1605546120308003E-2</v>
      </c>
    </row>
    <row r="206" spans="1:11" x14ac:dyDescent="0.3">
      <c r="A206" s="1">
        <v>42738</v>
      </c>
      <c r="B206">
        <v>35.706702999999997</v>
      </c>
      <c r="C206">
        <v>49.220001000000003</v>
      </c>
      <c r="D206">
        <v>20.631744000000001</v>
      </c>
      <c r="E206">
        <v>2.65</v>
      </c>
      <c r="G206" s="1">
        <v>42738</v>
      </c>
      <c r="H206">
        <f t="shared" si="7"/>
        <v>7.2853267147807597E-3</v>
      </c>
      <c r="I206">
        <f t="shared" si="7"/>
        <v>-7.1058786276150985E-4</v>
      </c>
      <c r="J206">
        <f t="shared" si="7"/>
        <v>2.17268362518158E-3</v>
      </c>
      <c r="K206">
        <f t="shared" si="7"/>
        <v>1.532687054550126E-2</v>
      </c>
    </row>
    <row r="207" spans="1:11" x14ac:dyDescent="0.3">
      <c r="A207" s="1">
        <v>42739</v>
      </c>
      <c r="B207">
        <v>36.408355999999998</v>
      </c>
      <c r="C207">
        <v>50.139999000000003</v>
      </c>
      <c r="D207">
        <v>21.07902</v>
      </c>
      <c r="E207">
        <v>2.69</v>
      </c>
      <c r="G207" s="1">
        <v>42739</v>
      </c>
      <c r="H207">
        <f t="shared" si="7"/>
        <v>1.9459878472589117E-2</v>
      </c>
      <c r="I207">
        <f t="shared" si="7"/>
        <v>1.8519007506136827E-2</v>
      </c>
      <c r="J207">
        <f t="shared" si="7"/>
        <v>2.1447372436898642E-2</v>
      </c>
      <c r="K207">
        <f t="shared" si="7"/>
        <v>1.4981553615616894E-2</v>
      </c>
    </row>
    <row r="208" spans="1:11" x14ac:dyDescent="0.3">
      <c r="A208" s="1">
        <v>42740</v>
      </c>
      <c r="B208">
        <v>36.973590999999999</v>
      </c>
      <c r="C208">
        <v>49.360000999999997</v>
      </c>
      <c r="D208">
        <v>20.330845</v>
      </c>
      <c r="E208">
        <v>2.65</v>
      </c>
      <c r="G208" s="1">
        <v>42740</v>
      </c>
      <c r="H208">
        <f t="shared" si="7"/>
        <v>1.540559230455193E-2</v>
      </c>
      <c r="I208">
        <f t="shared" si="7"/>
        <v>-1.5678672929539395E-2</v>
      </c>
      <c r="J208">
        <f t="shared" si="7"/>
        <v>-3.6139042061581771E-2</v>
      </c>
      <c r="K208">
        <f t="shared" si="7"/>
        <v>-1.4981553615616946E-2</v>
      </c>
    </row>
    <row r="209" spans="1:11" x14ac:dyDescent="0.3">
      <c r="A209" s="1">
        <v>42741</v>
      </c>
      <c r="B209">
        <v>36.944350999999997</v>
      </c>
      <c r="C209">
        <v>49.950001</v>
      </c>
      <c r="D209">
        <v>19.940494999999999</v>
      </c>
      <c r="E209">
        <v>2.72</v>
      </c>
      <c r="G209" s="1">
        <v>42741</v>
      </c>
      <c r="H209">
        <f t="shared" si="7"/>
        <v>-7.9114760865893192E-4</v>
      </c>
      <c r="I209">
        <f t="shared" si="7"/>
        <v>1.1882125258130975E-2</v>
      </c>
      <c r="J209">
        <f t="shared" si="7"/>
        <v>-1.9386602268348912E-2</v>
      </c>
      <c r="K209">
        <f t="shared" si="7"/>
        <v>2.607224030977532E-2</v>
      </c>
    </row>
    <row r="210" spans="1:11" x14ac:dyDescent="0.3">
      <c r="A210" s="1">
        <v>42744</v>
      </c>
      <c r="B210">
        <v>36.739704000000003</v>
      </c>
      <c r="C210">
        <v>50.459999000000003</v>
      </c>
      <c r="D210">
        <v>19.916096</v>
      </c>
      <c r="E210">
        <v>2.66</v>
      </c>
      <c r="G210" s="1">
        <v>42744</v>
      </c>
      <c r="H210">
        <f t="shared" si="7"/>
        <v>-3.2070250297673041E-3</v>
      </c>
      <c r="I210">
        <f t="shared" si="7"/>
        <v>5.86495398186976E-3</v>
      </c>
      <c r="J210">
        <f t="shared" si="7"/>
        <v>-7.0687284708507666E-4</v>
      </c>
      <c r="K210">
        <f t="shared" si="7"/>
        <v>-1.2878235105358628E-2</v>
      </c>
    </row>
    <row r="211" spans="1:11" x14ac:dyDescent="0.3">
      <c r="A211" s="1">
        <v>42745</v>
      </c>
      <c r="B211">
        <v>37.402377999999999</v>
      </c>
      <c r="C211">
        <v>50.810001</v>
      </c>
      <c r="D211">
        <v>20.038081999999999</v>
      </c>
      <c r="E211">
        <v>2.6</v>
      </c>
      <c r="G211" s="1">
        <v>42745</v>
      </c>
      <c r="H211">
        <f t="shared" si="7"/>
        <v>1.7876262146400264E-2</v>
      </c>
      <c r="I211">
        <f t="shared" si="7"/>
        <v>6.9122818915711582E-3</v>
      </c>
      <c r="J211">
        <f t="shared" si="7"/>
        <v>6.1063140401229109E-3</v>
      </c>
      <c r="K211">
        <f t="shared" si="7"/>
        <v>-2.2814677766171399E-2</v>
      </c>
    </row>
    <row r="212" spans="1:11" x14ac:dyDescent="0.3">
      <c r="A212" s="1">
        <v>42746</v>
      </c>
      <c r="B212">
        <v>38.201495999999999</v>
      </c>
      <c r="C212">
        <v>51.110000999999997</v>
      </c>
      <c r="D212">
        <v>20.013684999999999</v>
      </c>
      <c r="E212">
        <v>2.63</v>
      </c>
      <c r="G212" s="1">
        <v>42746</v>
      </c>
      <c r="H212">
        <f t="shared" si="7"/>
        <v>2.1140391862490719E-2</v>
      </c>
      <c r="I212">
        <f t="shared" si="7"/>
        <v>5.8869870590251734E-3</v>
      </c>
      <c r="J212">
        <f t="shared" si="7"/>
        <v>-1.2182734917779326E-3</v>
      </c>
      <c r="K212">
        <f t="shared" si="7"/>
        <v>1.1472401162236781E-2</v>
      </c>
    </row>
    <row r="213" spans="1:11" x14ac:dyDescent="0.3">
      <c r="A213" s="1">
        <v>42747</v>
      </c>
      <c r="B213">
        <v>38.133277999999997</v>
      </c>
      <c r="C213">
        <v>50.869999</v>
      </c>
      <c r="D213">
        <v>20.10314</v>
      </c>
      <c r="E213">
        <v>2.67</v>
      </c>
      <c r="G213" s="1">
        <v>42747</v>
      </c>
      <c r="H213">
        <f t="shared" si="7"/>
        <v>-1.7873379217874642E-3</v>
      </c>
      <c r="I213">
        <f t="shared" si="7"/>
        <v>-4.7068531691089018E-3</v>
      </c>
      <c r="J213">
        <f t="shared" si="7"/>
        <v>4.4597322079069539E-3</v>
      </c>
      <c r="K213">
        <f t="shared" si="7"/>
        <v>1.5094626222484888E-2</v>
      </c>
    </row>
    <row r="214" spans="1:11" x14ac:dyDescent="0.3">
      <c r="A214" s="1">
        <v>42748</v>
      </c>
      <c r="B214">
        <v>37.957858999999999</v>
      </c>
      <c r="C214">
        <v>51.610000999999997</v>
      </c>
      <c r="D214">
        <v>18.484804</v>
      </c>
      <c r="E214">
        <v>2.64</v>
      </c>
      <c r="G214" s="1">
        <v>42748</v>
      </c>
      <c r="H214">
        <f t="shared" si="7"/>
        <v>-4.610768551716991E-3</v>
      </c>
      <c r="I214">
        <f t="shared" si="7"/>
        <v>1.4442132360003621E-2</v>
      </c>
      <c r="J214">
        <f t="shared" si="7"/>
        <v>-8.3927032628996201E-2</v>
      </c>
      <c r="K214">
        <f t="shared" si="7"/>
        <v>-1.1299555253933282E-2</v>
      </c>
    </row>
    <row r="215" spans="1:11" x14ac:dyDescent="0.3">
      <c r="A215" s="1">
        <v>42752</v>
      </c>
      <c r="B215">
        <v>37.957858999999999</v>
      </c>
      <c r="C215">
        <v>51.400002000000001</v>
      </c>
      <c r="D215">
        <v>18.980875000000001</v>
      </c>
      <c r="E215">
        <v>2.63</v>
      </c>
      <c r="G215" s="1">
        <v>42752</v>
      </c>
      <c r="H215">
        <f t="shared" si="7"/>
        <v>0</v>
      </c>
      <c r="I215">
        <f t="shared" si="7"/>
        <v>-2.0386300825504721E-3</v>
      </c>
      <c r="J215">
        <f t="shared" si="7"/>
        <v>1.3241452068833504E-2</v>
      </c>
      <c r="K215">
        <f t="shared" si="7"/>
        <v>-1.8975354842758604E-3</v>
      </c>
    </row>
    <row r="216" spans="1:11" x14ac:dyDescent="0.3">
      <c r="A216" s="1">
        <v>42753</v>
      </c>
      <c r="B216">
        <v>38.084549000000003</v>
      </c>
      <c r="C216">
        <v>51.790000999999997</v>
      </c>
      <c r="D216">
        <v>19.102865000000001</v>
      </c>
      <c r="E216">
        <v>2.61</v>
      </c>
      <c r="G216" s="1">
        <v>42753</v>
      </c>
      <c r="H216">
        <f t="shared" si="7"/>
        <v>3.3320911462489285E-3</v>
      </c>
      <c r="I216">
        <f t="shared" si="7"/>
        <v>7.558888372922277E-3</v>
      </c>
      <c r="J216">
        <f t="shared" si="7"/>
        <v>6.4064305254382297E-3</v>
      </c>
      <c r="K216">
        <f t="shared" si="7"/>
        <v>-7.633624855071095E-3</v>
      </c>
    </row>
    <row r="217" spans="1:11" x14ac:dyDescent="0.3">
      <c r="A217" s="1">
        <v>42754</v>
      </c>
      <c r="B217">
        <v>37.870151999999997</v>
      </c>
      <c r="C217">
        <v>51.790000999999997</v>
      </c>
      <c r="D217">
        <v>18.956482000000001</v>
      </c>
      <c r="E217">
        <v>2.63</v>
      </c>
      <c r="G217" s="1">
        <v>42754</v>
      </c>
      <c r="H217">
        <f t="shared" si="7"/>
        <v>-5.6454061852819299E-3</v>
      </c>
      <c r="I217">
        <f t="shared" si="7"/>
        <v>0</v>
      </c>
      <c r="J217">
        <f t="shared" si="7"/>
        <v>-7.6923927162969707E-3</v>
      </c>
      <c r="K217">
        <f t="shared" si="7"/>
        <v>7.6336248550712051E-3</v>
      </c>
    </row>
    <row r="218" spans="1:11" x14ac:dyDescent="0.3">
      <c r="A218" s="1">
        <v>42755</v>
      </c>
      <c r="B218">
        <v>37.977352000000003</v>
      </c>
      <c r="C218">
        <v>52.349997999999999</v>
      </c>
      <c r="D218">
        <v>19.176055999999999</v>
      </c>
      <c r="E218">
        <v>2.64</v>
      </c>
      <c r="G218" s="1">
        <v>42755</v>
      </c>
      <c r="H218">
        <f t="shared" si="7"/>
        <v>2.8267264109507295E-3</v>
      </c>
      <c r="I218">
        <f t="shared" si="7"/>
        <v>1.0754799367604883E-2</v>
      </c>
      <c r="J218">
        <f t="shared" si="7"/>
        <v>1.1516486357469892E-2</v>
      </c>
      <c r="K218">
        <f t="shared" si="7"/>
        <v>3.7950709685517555E-3</v>
      </c>
    </row>
    <row r="219" spans="1:11" x14ac:dyDescent="0.3">
      <c r="A219" s="1">
        <v>42758</v>
      </c>
      <c r="B219">
        <v>37.548557000000002</v>
      </c>
      <c r="C219">
        <v>52.16</v>
      </c>
      <c r="D219">
        <v>19.460688000000001</v>
      </c>
      <c r="E219">
        <v>2.6</v>
      </c>
      <c r="G219" s="1">
        <v>42758</v>
      </c>
      <c r="H219">
        <f t="shared" si="7"/>
        <v>-6.5558315541758292E-3</v>
      </c>
      <c r="I219">
        <f t="shared" si="7"/>
        <v>-2.0992348941874578E-3</v>
      </c>
      <c r="J219">
        <f t="shared" si="7"/>
        <v>8.5066865227722138E-3</v>
      </c>
      <c r="K219">
        <f t="shared" si="7"/>
        <v>-8.8146791445558037E-3</v>
      </c>
    </row>
    <row r="220" spans="1:11" x14ac:dyDescent="0.3">
      <c r="A220" s="1">
        <v>42759</v>
      </c>
      <c r="B220">
        <v>38.104038000000003</v>
      </c>
      <c r="C220">
        <v>53.18</v>
      </c>
      <c r="D220">
        <v>19.411892000000002</v>
      </c>
      <c r="E220">
        <v>2.5499999999999998</v>
      </c>
      <c r="G220" s="1">
        <v>42759</v>
      </c>
      <c r="H220">
        <f t="shared" si="7"/>
        <v>1.4685312058600936E-2</v>
      </c>
      <c r="I220">
        <f t="shared" si="7"/>
        <v>1.9366468196476267E-2</v>
      </c>
      <c r="J220">
        <f t="shared" si="7"/>
        <v>-2.5105627478182275E-3</v>
      </c>
      <c r="K220">
        <f t="shared" si="7"/>
        <v>-1.9418085857101738E-2</v>
      </c>
    </row>
    <row r="221" spans="1:11" x14ac:dyDescent="0.3">
      <c r="A221" s="1">
        <v>42760</v>
      </c>
      <c r="B221">
        <v>38.552326000000001</v>
      </c>
      <c r="C221">
        <v>53.880001</v>
      </c>
      <c r="D221">
        <v>19.655863</v>
      </c>
      <c r="E221">
        <v>2.6</v>
      </c>
      <c r="G221" s="1">
        <v>42760</v>
      </c>
      <c r="H221">
        <f t="shared" si="7"/>
        <v>1.169617464481547E-2</v>
      </c>
      <c r="I221">
        <f t="shared" si="7"/>
        <v>1.3076984287051844E-2</v>
      </c>
      <c r="J221">
        <f t="shared" si="7"/>
        <v>1.2489797354051679E-2</v>
      </c>
      <c r="K221">
        <f t="shared" si="7"/>
        <v>1.9418085857101731E-2</v>
      </c>
    </row>
    <row r="222" spans="1:11" x14ac:dyDescent="0.3">
      <c r="A222" s="1">
        <v>42761</v>
      </c>
      <c r="B222">
        <v>38.464615000000002</v>
      </c>
      <c r="C222">
        <v>53.75</v>
      </c>
      <c r="D222">
        <v>19.696524</v>
      </c>
      <c r="E222">
        <v>2.57</v>
      </c>
      <c r="G222" s="1">
        <v>42761</v>
      </c>
      <c r="H222">
        <f t="shared" si="7"/>
        <v>-2.2777076518796873E-3</v>
      </c>
      <c r="I222">
        <f t="shared" si="7"/>
        <v>-2.4157030941533023E-3</v>
      </c>
      <c r="J222">
        <f t="shared" si="7"/>
        <v>2.0665081622664337E-3</v>
      </c>
      <c r="K222">
        <f t="shared" si="7"/>
        <v>-1.1605546120308003E-2</v>
      </c>
    </row>
    <row r="223" spans="1:11" x14ac:dyDescent="0.3">
      <c r="A223" s="1">
        <v>42762</v>
      </c>
      <c r="B223">
        <v>38.601047999999999</v>
      </c>
      <c r="C223">
        <v>53.689999</v>
      </c>
      <c r="D223">
        <v>19.769714</v>
      </c>
      <c r="E223">
        <v>2.57</v>
      </c>
      <c r="G223" s="1">
        <v>42762</v>
      </c>
      <c r="H223">
        <f t="shared" si="7"/>
        <v>3.5406985996652035E-3</v>
      </c>
      <c r="I223">
        <f t="shared" si="7"/>
        <v>-1.1169211987365434E-3</v>
      </c>
      <c r="J223">
        <f t="shared" si="7"/>
        <v>3.7089972398253557E-3</v>
      </c>
      <c r="K223">
        <f t="shared" si="7"/>
        <v>0</v>
      </c>
    </row>
    <row r="224" spans="1:11" x14ac:dyDescent="0.3">
      <c r="A224" s="1">
        <v>42765</v>
      </c>
      <c r="B224">
        <v>38.601047999999999</v>
      </c>
      <c r="C224">
        <v>53.490001999999997</v>
      </c>
      <c r="D224">
        <v>19.663996000000001</v>
      </c>
      <c r="E224">
        <v>2.6</v>
      </c>
      <c r="G224" s="1">
        <v>42765</v>
      </c>
      <c r="H224">
        <f t="shared" si="7"/>
        <v>0</v>
      </c>
      <c r="I224">
        <f t="shared" si="7"/>
        <v>-2.1546642046543019E-3</v>
      </c>
      <c r="J224">
        <f t="shared" si="7"/>
        <v>-3.0956489757885796E-3</v>
      </c>
      <c r="K224">
        <f t="shared" si="7"/>
        <v>6.7004651766525052E-3</v>
      </c>
    </row>
    <row r="225" spans="1:11" x14ac:dyDescent="0.3">
      <c r="A225" s="1">
        <v>42766</v>
      </c>
      <c r="B225">
        <v>39.185768000000003</v>
      </c>
      <c r="C225">
        <v>53.650002000000001</v>
      </c>
      <c r="D225">
        <v>19.916096</v>
      </c>
      <c r="E225">
        <v>2.52</v>
      </c>
      <c r="G225" s="1">
        <v>42766</v>
      </c>
      <c r="H225">
        <f t="shared" si="7"/>
        <v>1.5034193287953473E-2</v>
      </c>
      <c r="I225">
        <f t="shared" si="7"/>
        <v>2.9867484220403215E-3</v>
      </c>
      <c r="J225">
        <f t="shared" si="7"/>
        <v>1.2738899607102127E-2</v>
      </c>
      <c r="K225">
        <f t="shared" si="7"/>
        <v>-3.1252543504104426E-2</v>
      </c>
    </row>
    <row r="226" spans="1:11" x14ac:dyDescent="0.3">
      <c r="A226" s="1">
        <v>42767</v>
      </c>
      <c r="B226">
        <v>39.439140000000002</v>
      </c>
      <c r="C226">
        <v>54.360000999999997</v>
      </c>
      <c r="D226">
        <v>19.761581</v>
      </c>
      <c r="E226">
        <v>2.5499999999999998</v>
      </c>
      <c r="G226" s="1">
        <v>42767</v>
      </c>
      <c r="H226">
        <f t="shared" si="7"/>
        <v>6.4451045736182025E-3</v>
      </c>
      <c r="I226">
        <f t="shared" si="7"/>
        <v>1.3147101323457241E-2</v>
      </c>
      <c r="J226">
        <f t="shared" si="7"/>
        <v>-7.7885497728078616E-3</v>
      </c>
      <c r="K226">
        <f t="shared" si="7"/>
        <v>1.1834457647002798E-2</v>
      </c>
    </row>
    <row r="227" spans="1:11" x14ac:dyDescent="0.3">
      <c r="A227" s="1">
        <v>42768</v>
      </c>
      <c r="B227">
        <v>39.439140000000002</v>
      </c>
      <c r="C227">
        <v>54.799999</v>
      </c>
      <c r="D227">
        <v>19.826637000000002</v>
      </c>
      <c r="E227">
        <v>2.54</v>
      </c>
      <c r="G227" s="1">
        <v>42768</v>
      </c>
      <c r="H227">
        <f t="shared" si="7"/>
        <v>0</v>
      </c>
      <c r="I227">
        <f t="shared" si="7"/>
        <v>8.0615680269725074E-3</v>
      </c>
      <c r="J227">
        <f t="shared" si="7"/>
        <v>3.2866373809072925E-3</v>
      </c>
      <c r="K227">
        <f t="shared" si="7"/>
        <v>-3.9292781398894382E-3</v>
      </c>
    </row>
    <row r="228" spans="1:11" x14ac:dyDescent="0.3">
      <c r="A228" s="1">
        <v>42769</v>
      </c>
      <c r="B228">
        <v>38.990856000000001</v>
      </c>
      <c r="C228">
        <v>53.93</v>
      </c>
      <c r="D228">
        <v>20.119406000000001</v>
      </c>
      <c r="E228">
        <v>2.5499999999999998</v>
      </c>
      <c r="G228" s="1">
        <v>42769</v>
      </c>
      <c r="H228">
        <f t="shared" si="7"/>
        <v>-1.1431567122081248E-2</v>
      </c>
      <c r="I228">
        <f t="shared" si="7"/>
        <v>-1.600326635665884E-2</v>
      </c>
      <c r="J228">
        <f t="shared" si="7"/>
        <v>1.4658485311459744E-2</v>
      </c>
      <c r="K228">
        <f t="shared" si="7"/>
        <v>3.929278139889557E-3</v>
      </c>
    </row>
    <row r="229" spans="1:11" x14ac:dyDescent="0.3">
      <c r="A229" s="1">
        <v>42772</v>
      </c>
      <c r="B229">
        <v>39.166271000000002</v>
      </c>
      <c r="C229">
        <v>54.200001</v>
      </c>
      <c r="D229">
        <v>20.070613999999999</v>
      </c>
      <c r="E229">
        <v>2.54</v>
      </c>
      <c r="G229" s="1">
        <v>42772</v>
      </c>
      <c r="H229">
        <f t="shared" si="7"/>
        <v>2.5916015956464803E-3</v>
      </c>
      <c r="I229">
        <f t="shared" si="7"/>
        <v>2.8832973748956813E-3</v>
      </c>
      <c r="J229">
        <f t="shared" si="7"/>
        <v>-1.4018449442942168E-3</v>
      </c>
      <c r="K229">
        <f t="shared" si="7"/>
        <v>-2.2685697917860792E-3</v>
      </c>
    </row>
    <row r="230" spans="1:11" x14ac:dyDescent="0.3">
      <c r="A230" s="1">
        <v>42773</v>
      </c>
      <c r="B230">
        <v>39.029842000000002</v>
      </c>
      <c r="C230">
        <v>53.700001</v>
      </c>
      <c r="D230">
        <v>20.029951000000001</v>
      </c>
      <c r="E230">
        <v>2.57</v>
      </c>
      <c r="G230" s="1">
        <v>42773</v>
      </c>
      <c r="H230">
        <f t="shared" si="7"/>
        <v>-3.4894097211635999E-3</v>
      </c>
      <c r="I230">
        <f t="shared" si="7"/>
        <v>-9.2679067589921064E-3</v>
      </c>
      <c r="J230">
        <f t="shared" si="7"/>
        <v>-2.02805192082564E-3</v>
      </c>
      <c r="K230">
        <f t="shared" si="7"/>
        <v>1.1741817876683195E-2</v>
      </c>
    </row>
    <row r="231" spans="1:11" x14ac:dyDescent="0.3">
      <c r="A231" s="1">
        <v>42774</v>
      </c>
      <c r="B231">
        <v>38.191741999999998</v>
      </c>
      <c r="C231">
        <v>53.709999000000003</v>
      </c>
      <c r="D231">
        <v>20.160070000000001</v>
      </c>
      <c r="E231">
        <v>2.5</v>
      </c>
      <c r="G231" s="1">
        <v>42774</v>
      </c>
      <c r="H231">
        <f t="shared" si="7"/>
        <v>-2.1707218784029932E-2</v>
      </c>
      <c r="I231">
        <f t="shared" si="7"/>
        <v>1.8616516206823737E-4</v>
      </c>
      <c r="J231">
        <f t="shared" si="7"/>
        <v>6.4752120751316745E-3</v>
      </c>
      <c r="K231">
        <f t="shared" si="7"/>
        <v>-2.7615167032973266E-2</v>
      </c>
    </row>
    <row r="232" spans="1:11" x14ac:dyDescent="0.3">
      <c r="A232" s="1">
        <v>42775</v>
      </c>
      <c r="B232">
        <v>38.717990999999998</v>
      </c>
      <c r="C232">
        <v>56.02</v>
      </c>
      <c r="D232">
        <v>20.648005999999999</v>
      </c>
      <c r="E232">
        <v>2.52</v>
      </c>
      <c r="G232" s="1">
        <v>42775</v>
      </c>
      <c r="H232">
        <f t="shared" si="7"/>
        <v>1.3685061499483356E-2</v>
      </c>
      <c r="I232">
        <f t="shared" si="7"/>
        <v>4.2109584533101534E-2</v>
      </c>
      <c r="J232">
        <f t="shared" si="7"/>
        <v>2.3914837581952963E-2</v>
      </c>
      <c r="K232">
        <f t="shared" si="7"/>
        <v>7.9681696491768813E-3</v>
      </c>
    </row>
    <row r="233" spans="1:11" x14ac:dyDescent="0.3">
      <c r="A233" s="1">
        <v>42776</v>
      </c>
      <c r="B233">
        <v>46.026947</v>
      </c>
      <c r="C233">
        <v>57.880001</v>
      </c>
      <c r="D233">
        <v>20.86758</v>
      </c>
      <c r="E233">
        <v>2.58</v>
      </c>
      <c r="G233" s="1">
        <v>42776</v>
      </c>
      <c r="H233">
        <f t="shared" si="7"/>
        <v>0.17292265358882675</v>
      </c>
      <c r="I233">
        <f t="shared" si="7"/>
        <v>3.2663149208445437E-2</v>
      </c>
      <c r="J233">
        <f t="shared" si="7"/>
        <v>1.0578005446802183E-2</v>
      </c>
      <c r="K233">
        <f t="shared" si="7"/>
        <v>2.3530497410194036E-2</v>
      </c>
    </row>
    <row r="234" spans="1:11" x14ac:dyDescent="0.3">
      <c r="A234" s="1">
        <v>42779</v>
      </c>
      <c r="B234">
        <v>44.535922999999997</v>
      </c>
      <c r="C234">
        <v>58.419998</v>
      </c>
      <c r="D234">
        <v>20.631744000000001</v>
      </c>
      <c r="E234">
        <v>2.63</v>
      </c>
      <c r="G234" s="1">
        <v>42779</v>
      </c>
      <c r="H234">
        <f t="shared" si="7"/>
        <v>-1.9012668240045022E-2</v>
      </c>
      <c r="I234">
        <f t="shared" si="7"/>
        <v>5.3614730259383186E-3</v>
      </c>
      <c r="J234">
        <f t="shared" si="7"/>
        <v>-6.5621041867981447E-3</v>
      </c>
      <c r="K234">
        <f t="shared" si="7"/>
        <v>1.1081919290282637E-2</v>
      </c>
    </row>
    <row r="235" spans="1:11" x14ac:dyDescent="0.3">
      <c r="A235" s="1">
        <v>42780</v>
      </c>
      <c r="B235">
        <v>43.834266999999997</v>
      </c>
      <c r="C235">
        <v>58.259998000000003</v>
      </c>
      <c r="D235">
        <v>20.932644</v>
      </c>
      <c r="E235">
        <v>2.7</v>
      </c>
      <c r="G235" s="1">
        <v>42780</v>
      </c>
      <c r="H235">
        <f t="shared" si="7"/>
        <v>-1.5880258838237311E-2</v>
      </c>
      <c r="I235">
        <f t="shared" si="7"/>
        <v>-2.7425455223258491E-3</v>
      </c>
      <c r="J235">
        <f t="shared" si="7"/>
        <v>1.4478993735513078E-2</v>
      </c>
      <c r="K235">
        <f t="shared" si="7"/>
        <v>2.626792682061032E-2</v>
      </c>
    </row>
    <row r="236" spans="1:11" x14ac:dyDescent="0.3">
      <c r="A236" s="1">
        <v>42781</v>
      </c>
      <c r="B236">
        <v>44.321525999999999</v>
      </c>
      <c r="C236">
        <v>59.439999</v>
      </c>
      <c r="D236">
        <v>20.965167999999998</v>
      </c>
      <c r="E236">
        <v>2.67</v>
      </c>
      <c r="G236" s="1">
        <v>42781</v>
      </c>
      <c r="H236">
        <f t="shared" si="7"/>
        <v>1.1054610151135538E-2</v>
      </c>
      <c r="I236">
        <f t="shared" si="7"/>
        <v>2.0051666383398368E-2</v>
      </c>
      <c r="J236">
        <f t="shared" si="7"/>
        <v>1.5525396186765739E-3</v>
      </c>
      <c r="K236">
        <f t="shared" si="7"/>
        <v>-1.1173300598125302E-2</v>
      </c>
    </row>
    <row r="237" spans="1:11" x14ac:dyDescent="0.3">
      <c r="A237" s="1">
        <v>42782</v>
      </c>
      <c r="B237">
        <v>44.233817999999999</v>
      </c>
      <c r="C237">
        <v>59.970001000000003</v>
      </c>
      <c r="D237">
        <v>20.672402999999999</v>
      </c>
      <c r="E237">
        <v>2.63</v>
      </c>
      <c r="G237" s="1">
        <v>42782</v>
      </c>
      <c r="H237">
        <f t="shared" si="7"/>
        <v>-1.9808635982307295E-3</v>
      </c>
      <c r="I237">
        <f t="shared" si="7"/>
        <v>8.8770702696065983E-3</v>
      </c>
      <c r="J237">
        <f t="shared" si="7"/>
        <v>-1.4062771567004697E-2</v>
      </c>
      <c r="K237">
        <f t="shared" si="7"/>
        <v>-1.5094626222485016E-2</v>
      </c>
    </row>
    <row r="238" spans="1:11" x14ac:dyDescent="0.3">
      <c r="A238" s="1">
        <v>42783</v>
      </c>
      <c r="B238">
        <v>44.175350000000002</v>
      </c>
      <c r="C238">
        <v>59.689999</v>
      </c>
      <c r="D238">
        <v>20.794391999999998</v>
      </c>
      <c r="E238">
        <v>2.68</v>
      </c>
      <c r="G238" s="1">
        <v>42783</v>
      </c>
      <c r="H238">
        <f t="shared" si="7"/>
        <v>-1.3226684482295025E-3</v>
      </c>
      <c r="I238">
        <f t="shared" si="7"/>
        <v>-4.679968428089076E-3</v>
      </c>
      <c r="J238">
        <f t="shared" si="7"/>
        <v>5.8837125906875138E-3</v>
      </c>
      <c r="K238">
        <f t="shared" si="7"/>
        <v>1.8832948333092178E-2</v>
      </c>
    </row>
    <row r="239" spans="1:11" x14ac:dyDescent="0.3">
      <c r="A239" s="1">
        <v>42787</v>
      </c>
      <c r="B239">
        <v>44.185093000000002</v>
      </c>
      <c r="C239">
        <v>58.98</v>
      </c>
      <c r="D239">
        <v>21.322991999999999</v>
      </c>
      <c r="E239">
        <v>2.71</v>
      </c>
      <c r="G239" s="1">
        <v>42787</v>
      </c>
      <c r="H239">
        <f t="shared" si="7"/>
        <v>1.1026427334099811E-4</v>
      </c>
      <c r="I239">
        <f t="shared" si="7"/>
        <v>-5.9830410201016223E-3</v>
      </c>
      <c r="J239">
        <f t="shared" si="7"/>
        <v>1.2551296096201528E-2</v>
      </c>
      <c r="K239">
        <f t="shared" si="7"/>
        <v>5.5659201844220994E-3</v>
      </c>
    </row>
    <row r="240" spans="1:11" x14ac:dyDescent="0.3">
      <c r="A240" s="1">
        <v>42788</v>
      </c>
      <c r="B240">
        <v>44.077891999999999</v>
      </c>
      <c r="C240">
        <v>58.439999</v>
      </c>
      <c r="D240">
        <v>21.355523999999999</v>
      </c>
      <c r="E240">
        <v>2.83</v>
      </c>
      <c r="G240" s="1">
        <v>42788</v>
      </c>
      <c r="H240">
        <f t="shared" si="7"/>
        <v>-2.429128194861845E-3</v>
      </c>
      <c r="I240">
        <f t="shared" si="7"/>
        <v>-9.1978336161989919E-3</v>
      </c>
      <c r="J240">
        <f t="shared" si="7"/>
        <v>1.5245144091119032E-3</v>
      </c>
      <c r="K240">
        <f t="shared" si="7"/>
        <v>4.3328076763536789E-2</v>
      </c>
    </row>
    <row r="241" spans="1:11" x14ac:dyDescent="0.3">
      <c r="A241" s="1">
        <v>42789</v>
      </c>
      <c r="B241">
        <v>43.931713000000002</v>
      </c>
      <c r="C241">
        <v>57.849997999999999</v>
      </c>
      <c r="D241">
        <v>20.786259000000001</v>
      </c>
      <c r="E241">
        <v>2.71</v>
      </c>
      <c r="G241" s="1">
        <v>42789</v>
      </c>
      <c r="H241">
        <f t="shared" si="7"/>
        <v>-3.3218904782770296E-3</v>
      </c>
      <c r="I241">
        <f t="shared" si="7"/>
        <v>-1.0147150703415613E-2</v>
      </c>
      <c r="J241">
        <f t="shared" si="7"/>
        <v>-2.7018298172984699E-2</v>
      </c>
      <c r="K241">
        <f t="shared" si="7"/>
        <v>-4.332807676353681E-2</v>
      </c>
    </row>
    <row r="242" spans="1:11" x14ac:dyDescent="0.3">
      <c r="A242" s="1">
        <v>42790</v>
      </c>
      <c r="B242">
        <v>44.389744</v>
      </c>
      <c r="C242">
        <v>57.560001</v>
      </c>
      <c r="D242">
        <v>21.371786</v>
      </c>
      <c r="E242">
        <v>2.7</v>
      </c>
      <c r="G242" s="1">
        <v>42790</v>
      </c>
      <c r="H242">
        <f t="shared" si="7"/>
        <v>1.0372000683354017E-2</v>
      </c>
      <c r="I242">
        <f t="shared" si="7"/>
        <v>-5.0255196751728404E-3</v>
      </c>
      <c r="J242">
        <f t="shared" si="7"/>
        <v>2.7779497545714703E-2</v>
      </c>
      <c r="K242">
        <f t="shared" si="7"/>
        <v>-3.6968618813260916E-3</v>
      </c>
    </row>
    <row r="243" spans="1:11" x14ac:dyDescent="0.3">
      <c r="A243" s="1">
        <v>42793</v>
      </c>
      <c r="B243">
        <v>44.526179999999997</v>
      </c>
      <c r="C243">
        <v>57.470001000000003</v>
      </c>
      <c r="D243">
        <v>21.566963000000001</v>
      </c>
      <c r="E243">
        <v>2.69</v>
      </c>
      <c r="G243" s="1">
        <v>42793</v>
      </c>
      <c r="H243">
        <f t="shared" si="7"/>
        <v>1.7718181312417767E-3</v>
      </c>
      <c r="I243">
        <f t="shared" si="7"/>
        <v>-9.034431700685508E-4</v>
      </c>
      <c r="J243">
        <f t="shared" si="7"/>
        <v>5.2486983063731981E-3</v>
      </c>
      <c r="K243">
        <f t="shared" si="7"/>
        <v>-2.1423040134393731E-3</v>
      </c>
    </row>
    <row r="244" spans="1:11" x14ac:dyDescent="0.3">
      <c r="A244" s="1">
        <v>42794</v>
      </c>
      <c r="B244">
        <v>43.980446000000001</v>
      </c>
      <c r="C244">
        <v>56.98</v>
      </c>
      <c r="D244">
        <v>19.875437000000002</v>
      </c>
      <c r="E244">
        <v>2.65</v>
      </c>
      <c r="G244" s="1">
        <v>42794</v>
      </c>
      <c r="H244">
        <f t="shared" si="7"/>
        <v>-1.2332204741377081E-2</v>
      </c>
      <c r="I244">
        <f t="shared" si="7"/>
        <v>-8.5627608502706898E-3</v>
      </c>
      <c r="J244">
        <f t="shared" si="7"/>
        <v>-8.1678005364319059E-2</v>
      </c>
      <c r="K244">
        <f t="shared" si="7"/>
        <v>-1.4981553615616946E-2</v>
      </c>
    </row>
    <row r="245" spans="1:11" x14ac:dyDescent="0.3">
      <c r="A245" s="1">
        <v>42795</v>
      </c>
      <c r="B245">
        <v>45.939242999999998</v>
      </c>
      <c r="C245">
        <v>58.799999</v>
      </c>
      <c r="D245">
        <v>19.907965000000001</v>
      </c>
      <c r="E245">
        <v>2.71</v>
      </c>
      <c r="G245" s="1">
        <v>42795</v>
      </c>
      <c r="H245">
        <f t="shared" si="7"/>
        <v>4.35745930620208E-2</v>
      </c>
      <c r="I245">
        <f t="shared" si="7"/>
        <v>3.1441508828016121E-2</v>
      </c>
      <c r="J245">
        <f t="shared" si="7"/>
        <v>1.6352551875017552E-3</v>
      </c>
      <c r="K245">
        <f t="shared" si="7"/>
        <v>2.2388994893478686E-2</v>
      </c>
    </row>
    <row r="246" spans="1:11" x14ac:dyDescent="0.3">
      <c r="A246" s="1">
        <v>42796</v>
      </c>
      <c r="B246">
        <v>45.490963000000001</v>
      </c>
      <c r="C246">
        <v>57.880001</v>
      </c>
      <c r="D246">
        <v>20.314582999999999</v>
      </c>
      <c r="E246">
        <v>2.74</v>
      </c>
      <c r="G246" s="1">
        <v>42796</v>
      </c>
      <c r="H246">
        <f t="shared" si="7"/>
        <v>-9.8060282647444239E-3</v>
      </c>
      <c r="I246">
        <f t="shared" si="7"/>
        <v>-1.5769918857370318E-2</v>
      </c>
      <c r="J246">
        <f t="shared" si="7"/>
        <v>2.0219099617047539E-2</v>
      </c>
      <c r="K246">
        <f t="shared" si="7"/>
        <v>1.1009285508369396E-2</v>
      </c>
    </row>
    <row r="247" spans="1:11" x14ac:dyDescent="0.3">
      <c r="A247" s="1">
        <v>42797</v>
      </c>
      <c r="B247">
        <v>45.871029</v>
      </c>
      <c r="C247">
        <v>58.119999</v>
      </c>
      <c r="D247">
        <v>20.55855</v>
      </c>
      <c r="E247">
        <v>2.78</v>
      </c>
      <c r="G247" s="1">
        <v>42797</v>
      </c>
      <c r="H247">
        <f t="shared" si="7"/>
        <v>8.3200504745445103E-3</v>
      </c>
      <c r="I247">
        <f t="shared" si="7"/>
        <v>4.1379024558928631E-3</v>
      </c>
      <c r="J247">
        <f t="shared" si="7"/>
        <v>1.1937910283501571E-2</v>
      </c>
      <c r="K247">
        <f t="shared" si="7"/>
        <v>1.4493007302566606E-2</v>
      </c>
    </row>
    <row r="248" spans="1:11" x14ac:dyDescent="0.3">
      <c r="A248" s="1">
        <v>42800</v>
      </c>
      <c r="B248">
        <v>46.592174999999997</v>
      </c>
      <c r="C248">
        <v>58.73</v>
      </c>
      <c r="D248">
        <v>20.257653999999999</v>
      </c>
      <c r="E248">
        <v>2.75</v>
      </c>
      <c r="G248" s="1">
        <v>42800</v>
      </c>
      <c r="H248">
        <f t="shared" si="7"/>
        <v>9.0060102096490204E-3</v>
      </c>
      <c r="I248">
        <f t="shared" si="7"/>
        <v>6.0280264253807373E-3</v>
      </c>
      <c r="J248">
        <f t="shared" si="7"/>
        <v>-8.5125767080052022E-3</v>
      </c>
      <c r="K248">
        <f t="shared" si="7"/>
        <v>-6.264259672206088E-3</v>
      </c>
    </row>
    <row r="249" spans="1:11" x14ac:dyDescent="0.3">
      <c r="A249" s="1">
        <v>42801</v>
      </c>
      <c r="B249">
        <v>46.835808</v>
      </c>
      <c r="C249">
        <v>59.189999</v>
      </c>
      <c r="D249">
        <v>20.062479</v>
      </c>
      <c r="E249">
        <v>2.74</v>
      </c>
      <c r="G249" s="1">
        <v>42801</v>
      </c>
      <c r="H249">
        <f t="shared" si="7"/>
        <v>5.2154299905836704E-3</v>
      </c>
      <c r="I249">
        <f t="shared" si="7"/>
        <v>7.8019222734596657E-3</v>
      </c>
      <c r="J249">
        <f t="shared" si="7"/>
        <v>-9.681343285803069E-3</v>
      </c>
      <c r="K249">
        <f t="shared" si="7"/>
        <v>-3.6429912785009805E-3</v>
      </c>
    </row>
    <row r="250" spans="1:11" x14ac:dyDescent="0.3">
      <c r="A250" s="1">
        <v>42802</v>
      </c>
      <c r="B250">
        <v>47.342567000000003</v>
      </c>
      <c r="C250">
        <v>59.310001</v>
      </c>
      <c r="D250">
        <v>20.330845</v>
      </c>
      <c r="E250">
        <v>2.74</v>
      </c>
      <c r="G250" s="1">
        <v>42802</v>
      </c>
      <c r="H250">
        <f t="shared" si="7"/>
        <v>1.0761788805439534E-2</v>
      </c>
      <c r="I250">
        <f t="shared" si="7"/>
        <v>2.0253509033103488E-3</v>
      </c>
      <c r="J250">
        <f t="shared" si="7"/>
        <v>1.3287836806624277E-2</v>
      </c>
      <c r="K250">
        <f t="shared" si="7"/>
        <v>0</v>
      </c>
    </row>
    <row r="251" spans="1:11" x14ac:dyDescent="0.3">
      <c r="A251" s="1">
        <v>42803</v>
      </c>
      <c r="B251">
        <v>47.771357999999999</v>
      </c>
      <c r="C251">
        <v>59.16</v>
      </c>
      <c r="D251">
        <v>20.330845</v>
      </c>
      <c r="E251">
        <v>2.75</v>
      </c>
      <c r="G251" s="1">
        <v>42803</v>
      </c>
      <c r="H251">
        <f t="shared" si="7"/>
        <v>9.0164275086094745E-3</v>
      </c>
      <c r="I251">
        <f t="shared" si="7"/>
        <v>-2.5323048685992411E-3</v>
      </c>
      <c r="J251">
        <f t="shared" si="7"/>
        <v>0</v>
      </c>
      <c r="K251">
        <f t="shared" si="7"/>
        <v>3.6429912785010087E-3</v>
      </c>
    </row>
    <row r="252" spans="1:11" x14ac:dyDescent="0.3">
      <c r="A252" s="1">
        <v>42804</v>
      </c>
      <c r="B252">
        <v>47.946773999999998</v>
      </c>
      <c r="C252">
        <v>59</v>
      </c>
      <c r="D252">
        <v>20.793286999999999</v>
      </c>
      <c r="E252">
        <v>2.82</v>
      </c>
      <c r="G252" s="1">
        <v>42804</v>
      </c>
      <c r="H252">
        <f t="shared" si="7"/>
        <v>3.6652657697226493E-3</v>
      </c>
      <c r="I252">
        <f t="shared" si="7"/>
        <v>-2.7081939368795434E-3</v>
      </c>
      <c r="J252">
        <f t="shared" si="7"/>
        <v>2.2491003263431265E-2</v>
      </c>
      <c r="K252">
        <f t="shared" si="7"/>
        <v>2.5135973271542239E-2</v>
      </c>
    </row>
    <row r="253" spans="1:11" x14ac:dyDescent="0.3">
      <c r="A253" s="1">
        <v>42807</v>
      </c>
      <c r="B253">
        <v>48.239131999999998</v>
      </c>
      <c r="C253">
        <v>59.509998000000003</v>
      </c>
      <c r="D253">
        <v>19.975760999999999</v>
      </c>
      <c r="E253">
        <v>2.81</v>
      </c>
      <c r="G253" s="1">
        <v>42807</v>
      </c>
      <c r="H253">
        <f t="shared" si="7"/>
        <v>3.5097343639368564E-3</v>
      </c>
      <c r="I253">
        <f t="shared" si="7"/>
        <v>4.9691891863867695E-3</v>
      </c>
      <c r="J253">
        <f t="shared" si="7"/>
        <v>-2.3157868987919734E-2</v>
      </c>
      <c r="K253">
        <f t="shared" si="7"/>
        <v>-2.0509800225513917E-3</v>
      </c>
    </row>
    <row r="254" spans="1:11" x14ac:dyDescent="0.3">
      <c r="A254" s="1">
        <v>42808</v>
      </c>
      <c r="B254">
        <v>47.829830000000001</v>
      </c>
      <c r="C254">
        <v>59.25</v>
      </c>
      <c r="D254">
        <v>20.281300000000002</v>
      </c>
      <c r="E254">
        <v>2.78</v>
      </c>
      <c r="G254" s="1">
        <v>42808</v>
      </c>
      <c r="H254">
        <f t="shared" si="7"/>
        <v>-8.5210554593092482E-3</v>
      </c>
      <c r="I254">
        <f t="shared" si="7"/>
        <v>-4.3785520337225829E-3</v>
      </c>
      <c r="J254">
        <f t="shared" si="7"/>
        <v>1.5179690683933607E-2</v>
      </c>
      <c r="K254">
        <f t="shared" si="7"/>
        <v>-1.0733555643108777E-2</v>
      </c>
    </row>
    <row r="255" spans="1:11" x14ac:dyDescent="0.3">
      <c r="A255" s="1">
        <v>42809</v>
      </c>
      <c r="B255">
        <v>47.966259000000001</v>
      </c>
      <c r="C255">
        <v>59.02</v>
      </c>
      <c r="D255">
        <v>20.372135</v>
      </c>
      <c r="E255">
        <v>2.84</v>
      </c>
      <c r="G255" s="1">
        <v>42809</v>
      </c>
      <c r="H255">
        <f t="shared" si="7"/>
        <v>2.8483228002492804E-3</v>
      </c>
      <c r="I255">
        <f t="shared" si="7"/>
        <v>-3.8894105004471532E-3</v>
      </c>
      <c r="J255">
        <f t="shared" si="7"/>
        <v>4.4687565103857137E-3</v>
      </c>
      <c r="K255">
        <f t="shared" si="7"/>
        <v>2.1353124470569061E-2</v>
      </c>
    </row>
    <row r="256" spans="1:11" x14ac:dyDescent="0.3">
      <c r="A256" s="1">
        <v>42810</v>
      </c>
      <c r="B256">
        <v>47.849316000000002</v>
      </c>
      <c r="C256">
        <v>58.509998000000003</v>
      </c>
      <c r="D256">
        <v>20.033566</v>
      </c>
      <c r="E256">
        <v>2.84</v>
      </c>
      <c r="G256" s="1">
        <v>42810</v>
      </c>
      <c r="H256">
        <f t="shared" si="7"/>
        <v>-2.4410031055395456E-3</v>
      </c>
      <c r="I256">
        <f t="shared" si="7"/>
        <v>-8.6787238968402437E-3</v>
      </c>
      <c r="J256">
        <f t="shared" si="7"/>
        <v>-1.6758868960673263E-2</v>
      </c>
      <c r="K256">
        <f t="shared" si="7"/>
        <v>0</v>
      </c>
    </row>
    <row r="257" spans="1:11" x14ac:dyDescent="0.3">
      <c r="A257" s="1">
        <v>42811</v>
      </c>
      <c r="B257">
        <v>47.878554999999999</v>
      </c>
      <c r="C257">
        <v>58.009998000000003</v>
      </c>
      <c r="D257">
        <v>20.347363000000001</v>
      </c>
      <c r="E257">
        <v>2.8</v>
      </c>
      <c r="G257" s="1">
        <v>42811</v>
      </c>
      <c r="H257">
        <f t="shared" si="7"/>
        <v>6.1087749270557297E-4</v>
      </c>
      <c r="I257">
        <f t="shared" si="7"/>
        <v>-8.5822706167950503E-3</v>
      </c>
      <c r="J257">
        <f t="shared" si="7"/>
        <v>1.5542154400192857E-2</v>
      </c>
      <c r="K257">
        <f t="shared" si="7"/>
        <v>-1.4184634991956413E-2</v>
      </c>
    </row>
    <row r="258" spans="1:11" x14ac:dyDescent="0.3">
      <c r="A258" s="1">
        <v>42814</v>
      </c>
      <c r="B258">
        <v>47.712882999999998</v>
      </c>
      <c r="C258">
        <v>57.889999000000003</v>
      </c>
      <c r="D258">
        <v>19.719764999999999</v>
      </c>
      <c r="E258">
        <v>2.8</v>
      </c>
      <c r="G258" s="1">
        <v>42814</v>
      </c>
      <c r="H258">
        <f t="shared" si="7"/>
        <v>-2.0012434495841193E-3</v>
      </c>
      <c r="I258">
        <f t="shared" si="7"/>
        <v>-1.1955389387751231E-3</v>
      </c>
      <c r="J258">
        <f t="shared" si="7"/>
        <v>-1.8088319798597808E-2</v>
      </c>
      <c r="K258">
        <f t="shared" si="7"/>
        <v>0</v>
      </c>
    </row>
    <row r="259" spans="1:11" x14ac:dyDescent="0.3">
      <c r="A259" s="1">
        <v>42815</v>
      </c>
      <c r="B259">
        <v>46.991734000000001</v>
      </c>
      <c r="C259">
        <v>56.599997999999999</v>
      </c>
      <c r="D259">
        <v>19.827117999999999</v>
      </c>
      <c r="E259">
        <v>2.76</v>
      </c>
      <c r="G259" s="1">
        <v>42815</v>
      </c>
      <c r="H259">
        <f t="shared" si="7"/>
        <v>-1.5229731383379078E-2</v>
      </c>
      <c r="I259">
        <f t="shared" si="7"/>
        <v>-2.2535690943324964E-2</v>
      </c>
      <c r="J259">
        <f t="shared" si="7"/>
        <v>5.4291643512366511E-3</v>
      </c>
      <c r="K259">
        <f t="shared" si="7"/>
        <v>-1.4388737452099669E-2</v>
      </c>
    </row>
    <row r="260" spans="1:11" x14ac:dyDescent="0.3">
      <c r="A260" s="1">
        <v>42816</v>
      </c>
      <c r="B260">
        <v>47.440018000000002</v>
      </c>
      <c r="C260">
        <v>57.580002</v>
      </c>
      <c r="D260">
        <v>19.893180999999998</v>
      </c>
      <c r="E260">
        <v>2.76</v>
      </c>
      <c r="G260" s="1">
        <v>42816</v>
      </c>
      <c r="H260">
        <f t="shared" si="7"/>
        <v>9.4944202137627279E-3</v>
      </c>
      <c r="I260">
        <f t="shared" si="7"/>
        <v>1.7166370044864449E-2</v>
      </c>
      <c r="J260">
        <f t="shared" si="7"/>
        <v>3.326413072354371E-3</v>
      </c>
      <c r="K260">
        <f t="shared" ref="K260" si="8">LN(E260/E259)/SQRT($A260-$A259)</f>
        <v>0</v>
      </c>
    </row>
    <row r="261" spans="1:11" x14ac:dyDescent="0.3">
      <c r="A261" s="1">
        <v>42817</v>
      </c>
      <c r="B261">
        <v>47.537467999999997</v>
      </c>
      <c r="C261">
        <v>57.720001000000003</v>
      </c>
      <c r="D261">
        <v>19.785826</v>
      </c>
      <c r="E261">
        <v>2.81</v>
      </c>
      <c r="G261" s="1">
        <v>42817</v>
      </c>
      <c r="H261">
        <f t="shared" ref="H261:K324" si="9">LN(B261/B260)/SQRT($A261-$A260)</f>
        <v>2.0520659853351139E-3</v>
      </c>
      <c r="I261">
        <f t="shared" si="9"/>
        <v>2.4284313123753578E-3</v>
      </c>
      <c r="J261">
        <f t="shared" si="9"/>
        <v>-5.4111869258479956E-3</v>
      </c>
      <c r="K261">
        <f t="shared" si="9"/>
        <v>1.7953803616595845E-2</v>
      </c>
    </row>
    <row r="262" spans="1:11" x14ac:dyDescent="0.3">
      <c r="A262" s="1">
        <v>42818</v>
      </c>
      <c r="B262">
        <v>47.868808999999999</v>
      </c>
      <c r="C262">
        <v>58.119999</v>
      </c>
      <c r="D262">
        <v>17.093769000000002</v>
      </c>
      <c r="E262">
        <v>2.8</v>
      </c>
      <c r="G262" s="1">
        <v>42818</v>
      </c>
      <c r="H262">
        <f t="shared" si="9"/>
        <v>6.9459231105145312E-3</v>
      </c>
      <c r="I262">
        <f t="shared" si="9"/>
        <v>6.9060702656134881E-3</v>
      </c>
      <c r="J262">
        <f t="shared" si="9"/>
        <v>-0.14625181162652187</v>
      </c>
      <c r="K262">
        <f t="shared" si="9"/>
        <v>-3.5650661644962569E-3</v>
      </c>
    </row>
    <row r="263" spans="1:11" x14ac:dyDescent="0.3">
      <c r="A263" s="1">
        <v>42821</v>
      </c>
      <c r="B263">
        <v>48.044220000000003</v>
      </c>
      <c r="C263">
        <v>58.57</v>
      </c>
      <c r="D263">
        <v>17.217634</v>
      </c>
      <c r="E263">
        <v>2.81</v>
      </c>
      <c r="G263" s="1">
        <v>42821</v>
      </c>
      <c r="H263">
        <f t="shared" si="9"/>
        <v>2.111781934846459E-3</v>
      </c>
      <c r="I263">
        <f t="shared" si="9"/>
        <v>4.4529863510273686E-3</v>
      </c>
      <c r="J263">
        <f t="shared" si="9"/>
        <v>4.1685151584607994E-3</v>
      </c>
      <c r="K263">
        <f t="shared" si="9"/>
        <v>2.0582919097506757E-3</v>
      </c>
    </row>
    <row r="264" spans="1:11" x14ac:dyDescent="0.3">
      <c r="A264" s="1">
        <v>42822</v>
      </c>
      <c r="B264">
        <v>48.789397999999998</v>
      </c>
      <c r="C264">
        <v>58.810001</v>
      </c>
      <c r="D264">
        <v>17.936066</v>
      </c>
      <c r="E264">
        <v>2.82</v>
      </c>
      <c r="G264" s="1">
        <v>42822</v>
      </c>
      <c r="H264">
        <f t="shared" si="9"/>
        <v>1.5391198340098737E-2</v>
      </c>
      <c r="I264">
        <f t="shared" si="9"/>
        <v>4.0893053740845217E-3</v>
      </c>
      <c r="J264">
        <f t="shared" si="9"/>
        <v>4.0879454887677164E-2</v>
      </c>
      <c r="K264">
        <f t="shared" si="9"/>
        <v>3.5524016043677006E-3</v>
      </c>
    </row>
    <row r="265" spans="1:11" x14ac:dyDescent="0.3">
      <c r="A265" s="1">
        <v>42823</v>
      </c>
      <c r="B265">
        <v>49.161987000000003</v>
      </c>
      <c r="C265">
        <v>58.790000999999997</v>
      </c>
      <c r="D265">
        <v>18.125999</v>
      </c>
      <c r="E265">
        <v>2.83</v>
      </c>
      <c r="G265" s="1">
        <v>42823</v>
      </c>
      <c r="H265">
        <f t="shared" si="9"/>
        <v>7.6076677632261145E-3</v>
      </c>
      <c r="I265">
        <f t="shared" si="9"/>
        <v>-3.4013605191642591E-4</v>
      </c>
      <c r="J265">
        <f t="shared" si="9"/>
        <v>1.0533770389961625E-2</v>
      </c>
      <c r="K265">
        <f t="shared" si="9"/>
        <v>3.539826705124208E-3</v>
      </c>
    </row>
    <row r="266" spans="1:11" x14ac:dyDescent="0.3">
      <c r="A266" s="1">
        <v>42824</v>
      </c>
      <c r="B266">
        <v>49.211010000000002</v>
      </c>
      <c r="C266">
        <v>58.900002000000001</v>
      </c>
      <c r="D266">
        <v>18.547152000000001</v>
      </c>
      <c r="E266">
        <v>2.88</v>
      </c>
      <c r="G266" s="1">
        <v>42824</v>
      </c>
      <c r="H266">
        <f t="shared" si="9"/>
        <v>9.9667603007221484E-4</v>
      </c>
      <c r="I266">
        <f t="shared" si="9"/>
        <v>1.8693351895388735E-3</v>
      </c>
      <c r="J266">
        <f t="shared" si="9"/>
        <v>2.296892980583104E-2</v>
      </c>
      <c r="K266">
        <f t="shared" si="9"/>
        <v>1.7513582492708211E-2</v>
      </c>
    </row>
    <row r="267" spans="1:11" x14ac:dyDescent="0.3">
      <c r="A267" s="1">
        <v>42825</v>
      </c>
      <c r="B267">
        <v>48.887447000000002</v>
      </c>
      <c r="C267">
        <v>59.27</v>
      </c>
      <c r="D267">
        <v>18.621471</v>
      </c>
      <c r="E267">
        <v>2.85</v>
      </c>
      <c r="G267" s="1">
        <v>42825</v>
      </c>
      <c r="H267">
        <f t="shared" si="9"/>
        <v>-6.5967229916119733E-3</v>
      </c>
      <c r="I267">
        <f t="shared" si="9"/>
        <v>6.2621511863490045E-3</v>
      </c>
      <c r="J267">
        <f t="shared" si="9"/>
        <v>3.9990235335647063E-3</v>
      </c>
      <c r="K267">
        <f t="shared" si="9"/>
        <v>-1.0471299867295366E-2</v>
      </c>
    </row>
    <row r="268" spans="1:11" x14ac:dyDescent="0.3">
      <c r="A268" s="1">
        <v>42828</v>
      </c>
      <c r="B268">
        <v>48.563884999999999</v>
      </c>
      <c r="C268">
        <v>58.740001999999997</v>
      </c>
      <c r="D268">
        <v>18.167290000000001</v>
      </c>
      <c r="E268">
        <v>2.83</v>
      </c>
      <c r="G268" s="1">
        <v>42828</v>
      </c>
      <c r="H268">
        <f t="shared" si="9"/>
        <v>-3.8338992485777434E-3</v>
      </c>
      <c r="I268">
        <f t="shared" si="9"/>
        <v>-5.1859425495332434E-3</v>
      </c>
      <c r="J268">
        <f t="shared" si="9"/>
        <v>-1.4256247770363892E-2</v>
      </c>
      <c r="K268">
        <f t="shared" si="9"/>
        <v>-4.0658637694915758E-3</v>
      </c>
    </row>
    <row r="269" spans="1:11" x14ac:dyDescent="0.3">
      <c r="A269" s="1">
        <v>42829</v>
      </c>
      <c r="B269">
        <v>48.083447</v>
      </c>
      <c r="C269">
        <v>57.849997999999999</v>
      </c>
      <c r="D269">
        <v>18.150772</v>
      </c>
      <c r="E269">
        <v>2.79</v>
      </c>
      <c r="G269" s="1">
        <v>42829</v>
      </c>
      <c r="H269">
        <f t="shared" si="9"/>
        <v>-9.9421670009219067E-3</v>
      </c>
      <c r="I269">
        <f t="shared" si="9"/>
        <v>-1.5267540751306506E-2</v>
      </c>
      <c r="J269">
        <f t="shared" si="9"/>
        <v>-9.0963009749555647E-4</v>
      </c>
      <c r="K269">
        <f t="shared" si="9"/>
        <v>-1.4235115821871985E-2</v>
      </c>
    </row>
    <row r="270" spans="1:11" x14ac:dyDescent="0.3">
      <c r="A270" s="1">
        <v>42830</v>
      </c>
      <c r="B270">
        <v>48.240326000000003</v>
      </c>
      <c r="C270">
        <v>57.860000999999997</v>
      </c>
      <c r="D270">
        <v>17.969100999999998</v>
      </c>
      <c r="E270">
        <v>2.78</v>
      </c>
      <c r="G270" s="1">
        <v>42830</v>
      </c>
      <c r="H270">
        <f t="shared" si="9"/>
        <v>3.2573296045976599E-3</v>
      </c>
      <c r="I270">
        <f t="shared" si="9"/>
        <v>1.7289776357041003E-4</v>
      </c>
      <c r="J270">
        <f t="shared" si="9"/>
        <v>-1.0059422521675184E-2</v>
      </c>
      <c r="K270">
        <f t="shared" si="9"/>
        <v>-3.5906681307285959E-3</v>
      </c>
    </row>
    <row r="271" spans="1:11" x14ac:dyDescent="0.3">
      <c r="A271" s="1">
        <v>42831</v>
      </c>
      <c r="B271">
        <v>48.397205</v>
      </c>
      <c r="C271">
        <v>58.049999</v>
      </c>
      <c r="D271">
        <v>18.035164000000002</v>
      </c>
      <c r="E271">
        <v>2.8</v>
      </c>
      <c r="G271" s="1">
        <v>42831</v>
      </c>
      <c r="H271">
        <f t="shared" si="9"/>
        <v>3.2467538478496362E-3</v>
      </c>
      <c r="I271">
        <f t="shared" si="9"/>
        <v>3.278374086285524E-3</v>
      </c>
      <c r="J271">
        <f t="shared" si="9"/>
        <v>3.669736023717242E-3</v>
      </c>
      <c r="K271">
        <f t="shared" si="9"/>
        <v>7.168489478612497E-3</v>
      </c>
    </row>
    <row r="272" spans="1:11" x14ac:dyDescent="0.3">
      <c r="A272" s="1">
        <v>42832</v>
      </c>
      <c r="B272">
        <v>48.642325999999997</v>
      </c>
      <c r="C272">
        <v>58.470001000000003</v>
      </c>
      <c r="D272">
        <v>17.886520000000001</v>
      </c>
      <c r="E272">
        <v>2.8</v>
      </c>
      <c r="G272" s="1">
        <v>42832</v>
      </c>
      <c r="H272">
        <f t="shared" si="9"/>
        <v>5.0519931169957398E-3</v>
      </c>
      <c r="I272">
        <f t="shared" si="9"/>
        <v>7.2091283729952133E-3</v>
      </c>
      <c r="J272">
        <f t="shared" si="9"/>
        <v>-8.276051224219887E-3</v>
      </c>
      <c r="K272">
        <f t="shared" si="9"/>
        <v>0</v>
      </c>
    </row>
    <row r="273" spans="1:11" x14ac:dyDescent="0.3">
      <c r="A273" s="1">
        <v>42835</v>
      </c>
      <c r="B273">
        <v>48.083447</v>
      </c>
      <c r="C273">
        <v>58.43</v>
      </c>
      <c r="D273">
        <v>18.068193000000001</v>
      </c>
      <c r="E273">
        <v>2.79</v>
      </c>
      <c r="G273" s="1">
        <v>42835</v>
      </c>
      <c r="H273">
        <f t="shared" si="9"/>
        <v>-6.6719039181439279E-3</v>
      </c>
      <c r="I273">
        <f t="shared" si="9"/>
        <v>-3.9511700293693168E-4</v>
      </c>
      <c r="J273">
        <f t="shared" si="9"/>
        <v>5.8345534901531066E-3</v>
      </c>
      <c r="K273">
        <f t="shared" si="9"/>
        <v>-2.0656561183131335E-3</v>
      </c>
    </row>
    <row r="274" spans="1:11" x14ac:dyDescent="0.3">
      <c r="A274" s="1">
        <v>42836</v>
      </c>
      <c r="B274">
        <v>48.122664999999998</v>
      </c>
      <c r="C274">
        <v>58.419998</v>
      </c>
      <c r="D274">
        <v>18.258127000000002</v>
      </c>
      <c r="E274">
        <v>2.79</v>
      </c>
      <c r="G274" s="1">
        <v>42836</v>
      </c>
      <c r="H274">
        <f t="shared" si="9"/>
        <v>8.1529128154246523E-4</v>
      </c>
      <c r="I274">
        <f t="shared" si="9"/>
        <v>-1.7119384160238328E-4</v>
      </c>
      <c r="J274">
        <f t="shared" si="9"/>
        <v>1.0457196369861234E-2</v>
      </c>
      <c r="K274">
        <f t="shared" si="9"/>
        <v>0</v>
      </c>
    </row>
    <row r="275" spans="1:11" x14ac:dyDescent="0.3">
      <c r="A275" s="1">
        <v>42837</v>
      </c>
      <c r="B275">
        <v>47.691246</v>
      </c>
      <c r="C275">
        <v>57.869999</v>
      </c>
      <c r="D275">
        <v>18.225090000000002</v>
      </c>
      <c r="E275">
        <v>2.78</v>
      </c>
      <c r="G275" s="1">
        <v>42837</v>
      </c>
      <c r="H275">
        <f t="shared" si="9"/>
        <v>-9.0054129108290085E-3</v>
      </c>
      <c r="I275">
        <f t="shared" si="9"/>
        <v>-9.4591644191066009E-3</v>
      </c>
      <c r="J275">
        <f t="shared" si="9"/>
        <v>-1.8110798195312915E-3</v>
      </c>
      <c r="K275">
        <f t="shared" si="9"/>
        <v>-3.5906681307285959E-3</v>
      </c>
    </row>
    <row r="276" spans="1:11" x14ac:dyDescent="0.3">
      <c r="A276" s="1">
        <v>42838</v>
      </c>
      <c r="B276">
        <v>47.475540000000002</v>
      </c>
      <c r="C276">
        <v>57.529998999999997</v>
      </c>
      <c r="D276">
        <v>18.481086999999999</v>
      </c>
      <c r="E276">
        <v>2.77</v>
      </c>
      <c r="G276" s="1">
        <v>42838</v>
      </c>
      <c r="H276">
        <f t="shared" si="9"/>
        <v>-4.5332279982472452E-3</v>
      </c>
      <c r="I276">
        <f t="shared" si="9"/>
        <v>-5.8925648126701155E-3</v>
      </c>
      <c r="J276">
        <f t="shared" si="9"/>
        <v>1.3948668675875896E-2</v>
      </c>
      <c r="K276">
        <f t="shared" si="9"/>
        <v>-3.6036075032985443E-3</v>
      </c>
    </row>
    <row r="277" spans="1:11" x14ac:dyDescent="0.3">
      <c r="A277" s="1">
        <v>42842</v>
      </c>
      <c r="B277">
        <v>47.848125000000003</v>
      </c>
      <c r="C277">
        <v>58.549999</v>
      </c>
      <c r="D277">
        <v>18.902237</v>
      </c>
      <c r="E277">
        <v>2.78</v>
      </c>
      <c r="G277" s="1">
        <v>42842</v>
      </c>
      <c r="H277">
        <f t="shared" si="9"/>
        <v>3.908650568495182E-3</v>
      </c>
      <c r="I277">
        <f t="shared" si="9"/>
        <v>8.787269735670197E-3</v>
      </c>
      <c r="J277">
        <f t="shared" si="9"/>
        <v>1.1266195009989856E-2</v>
      </c>
      <c r="K277">
        <f t="shared" si="9"/>
        <v>1.8018037516491982E-3</v>
      </c>
    </row>
    <row r="278" spans="1:11" x14ac:dyDescent="0.3">
      <c r="A278" s="1">
        <v>42843</v>
      </c>
      <c r="B278">
        <v>48.210906999999999</v>
      </c>
      <c r="C278">
        <v>59.389999000000003</v>
      </c>
      <c r="D278">
        <v>18.860949000000002</v>
      </c>
      <c r="E278">
        <v>2.82</v>
      </c>
      <c r="G278" s="1">
        <v>42843</v>
      </c>
      <c r="H278">
        <f t="shared" si="9"/>
        <v>7.5533495864890136E-3</v>
      </c>
      <c r="I278">
        <f t="shared" si="9"/>
        <v>1.4244772225610382E-2</v>
      </c>
      <c r="J278">
        <f t="shared" si="9"/>
        <v>-2.1866807769765247E-3</v>
      </c>
      <c r="K278">
        <f t="shared" si="9"/>
        <v>1.4285957247476434E-2</v>
      </c>
    </row>
    <row r="279" spans="1:11" x14ac:dyDescent="0.3">
      <c r="A279" s="1">
        <v>42844</v>
      </c>
      <c r="B279">
        <v>48.387397999999997</v>
      </c>
      <c r="C279">
        <v>60.450001</v>
      </c>
      <c r="D279">
        <v>18.811401</v>
      </c>
      <c r="E279">
        <v>2.82</v>
      </c>
      <c r="G279" s="1">
        <v>42844</v>
      </c>
      <c r="H279">
        <f t="shared" si="9"/>
        <v>3.6541261543871976E-3</v>
      </c>
      <c r="I279">
        <f t="shared" si="9"/>
        <v>1.7690748413481512E-2</v>
      </c>
      <c r="J279">
        <f t="shared" si="9"/>
        <v>-2.6304718750026833E-3</v>
      </c>
      <c r="K279">
        <f t="shared" si="9"/>
        <v>0</v>
      </c>
    </row>
    <row r="280" spans="1:11" x14ac:dyDescent="0.3">
      <c r="A280" s="1">
        <v>42845</v>
      </c>
      <c r="B280">
        <v>48.975693</v>
      </c>
      <c r="C280">
        <v>62.029998999999997</v>
      </c>
      <c r="D280">
        <v>19.149972999999999</v>
      </c>
      <c r="E280">
        <v>2.82</v>
      </c>
      <c r="G280" s="1">
        <v>42845</v>
      </c>
      <c r="H280">
        <f t="shared" si="9"/>
        <v>1.2084705887951496E-2</v>
      </c>
      <c r="I280">
        <f t="shared" si="9"/>
        <v>2.5801529260395566E-2</v>
      </c>
      <c r="J280">
        <f t="shared" si="9"/>
        <v>1.7838183505979904E-2</v>
      </c>
      <c r="K280">
        <f t="shared" si="9"/>
        <v>0</v>
      </c>
    </row>
    <row r="281" spans="1:11" x14ac:dyDescent="0.3">
      <c r="A281" s="1">
        <v>42846</v>
      </c>
      <c r="B281">
        <v>48.897250999999997</v>
      </c>
      <c r="C281">
        <v>62.290000999999997</v>
      </c>
      <c r="D281">
        <v>19.149972999999999</v>
      </c>
      <c r="E281">
        <v>2.79</v>
      </c>
      <c r="G281" s="1">
        <v>42846</v>
      </c>
      <c r="H281">
        <f t="shared" si="9"/>
        <v>-1.6029356753743758E-3</v>
      </c>
      <c r="I281">
        <f t="shared" si="9"/>
        <v>4.1827924562009141E-3</v>
      </c>
      <c r="J281">
        <f t="shared" si="9"/>
        <v>0</v>
      </c>
      <c r="K281">
        <f t="shared" si="9"/>
        <v>-1.0695289116747919E-2</v>
      </c>
    </row>
    <row r="282" spans="1:11" x14ac:dyDescent="0.3">
      <c r="A282" s="1">
        <v>42849</v>
      </c>
      <c r="B282">
        <v>49.887554000000002</v>
      </c>
      <c r="C282">
        <v>62.549999</v>
      </c>
      <c r="D282">
        <v>19.174745999999999</v>
      </c>
      <c r="E282">
        <v>2.86</v>
      </c>
      <c r="G282" s="1">
        <v>42849</v>
      </c>
      <c r="H282">
        <f t="shared" si="9"/>
        <v>1.1576089217729636E-2</v>
      </c>
      <c r="I282">
        <f t="shared" si="9"/>
        <v>2.4048403127163772E-3</v>
      </c>
      <c r="J282">
        <f t="shared" si="9"/>
        <v>7.4639556838846136E-4</v>
      </c>
      <c r="K282">
        <f t="shared" si="9"/>
        <v>1.4306756412803125E-2</v>
      </c>
    </row>
    <row r="283" spans="1:11" x14ac:dyDescent="0.3">
      <c r="A283" s="1">
        <v>42850</v>
      </c>
      <c r="B283">
        <v>50.358192000000003</v>
      </c>
      <c r="C283">
        <v>62.630001</v>
      </c>
      <c r="D283">
        <v>19.323387</v>
      </c>
      <c r="E283">
        <v>2.86</v>
      </c>
      <c r="G283" s="1">
        <v>42850</v>
      </c>
      <c r="H283">
        <f t="shared" si="9"/>
        <v>9.3897542127913108E-3</v>
      </c>
      <c r="I283">
        <f t="shared" si="9"/>
        <v>1.2781915784006032E-3</v>
      </c>
      <c r="J283">
        <f t="shared" si="9"/>
        <v>7.722023227294943E-3</v>
      </c>
      <c r="K283">
        <f t="shared" si="9"/>
        <v>0</v>
      </c>
    </row>
    <row r="284" spans="1:11" x14ac:dyDescent="0.3">
      <c r="A284" s="1">
        <v>42851</v>
      </c>
      <c r="B284">
        <v>50.358192000000003</v>
      </c>
      <c r="C284">
        <v>62.779998999999997</v>
      </c>
      <c r="D284">
        <v>19.529834999999999</v>
      </c>
      <c r="E284">
        <v>2.82</v>
      </c>
      <c r="G284" s="1">
        <v>42851</v>
      </c>
      <c r="H284">
        <f t="shared" si="9"/>
        <v>0</v>
      </c>
      <c r="I284">
        <f t="shared" si="9"/>
        <v>2.3921229810572233E-3</v>
      </c>
      <c r="J284">
        <f t="shared" si="9"/>
        <v>1.0627172333913911E-2</v>
      </c>
      <c r="K284">
        <f t="shared" si="9"/>
        <v>-1.4084739881738972E-2</v>
      </c>
    </row>
    <row r="285" spans="1:11" x14ac:dyDescent="0.3">
      <c r="A285" s="1">
        <v>42852</v>
      </c>
      <c r="B285">
        <v>50.897464999999997</v>
      </c>
      <c r="C285">
        <v>63.150002000000001</v>
      </c>
      <c r="D285">
        <v>19.075652999999999</v>
      </c>
      <c r="E285">
        <v>2.84</v>
      </c>
      <c r="G285" s="1">
        <v>42852</v>
      </c>
      <c r="H285">
        <f t="shared" si="9"/>
        <v>1.0651811757356359E-2</v>
      </c>
      <c r="I285">
        <f t="shared" si="9"/>
        <v>5.876344981957435E-3</v>
      </c>
      <c r="J285">
        <f t="shared" si="9"/>
        <v>-2.3530486437970653E-2</v>
      </c>
      <c r="K285">
        <f t="shared" si="9"/>
        <v>7.0671672230923528E-3</v>
      </c>
    </row>
    <row r="286" spans="1:11" x14ac:dyDescent="0.3">
      <c r="A286" s="1">
        <v>42853</v>
      </c>
      <c r="B286">
        <v>51.230831000000002</v>
      </c>
      <c r="C286">
        <v>62.849997999999999</v>
      </c>
      <c r="D286">
        <v>18.737082000000001</v>
      </c>
      <c r="E286">
        <v>2.89</v>
      </c>
      <c r="G286" s="1">
        <v>42853</v>
      </c>
      <c r="H286">
        <f t="shared" si="9"/>
        <v>6.528400003937289E-3</v>
      </c>
      <c r="I286">
        <f t="shared" si="9"/>
        <v>-4.7619772526671308E-3</v>
      </c>
      <c r="J286">
        <f t="shared" si="9"/>
        <v>-1.7908254899806977E-2</v>
      </c>
      <c r="K286">
        <f t="shared" si="9"/>
        <v>1.7452449951226207E-2</v>
      </c>
    </row>
    <row r="287" spans="1:11" x14ac:dyDescent="0.3">
      <c r="A287" s="1">
        <v>42856</v>
      </c>
      <c r="B287">
        <v>51.672054000000003</v>
      </c>
      <c r="C287">
        <v>63.98</v>
      </c>
      <c r="D287">
        <v>18.811401</v>
      </c>
      <c r="E287">
        <v>2.87</v>
      </c>
      <c r="G287" s="1">
        <v>42856</v>
      </c>
      <c r="H287">
        <f t="shared" si="9"/>
        <v>4.9511105342485992E-3</v>
      </c>
      <c r="I287">
        <f t="shared" si="9"/>
        <v>1.0288168931906587E-2</v>
      </c>
      <c r="J287">
        <f t="shared" si="9"/>
        <v>2.2854798521483727E-3</v>
      </c>
      <c r="K287">
        <f t="shared" si="9"/>
        <v>-4.0093929822753718E-3</v>
      </c>
    </row>
    <row r="288" spans="1:11" x14ac:dyDescent="0.3">
      <c r="A288" s="1">
        <v>42857</v>
      </c>
      <c r="B288">
        <v>51.995617000000003</v>
      </c>
      <c r="C288">
        <v>64.089995999999999</v>
      </c>
      <c r="D288">
        <v>19.356421000000001</v>
      </c>
      <c r="E288">
        <v>2.91</v>
      </c>
      <c r="G288" s="1">
        <v>42857</v>
      </c>
      <c r="H288">
        <f t="shared" si="9"/>
        <v>6.2423327843776251E-3</v>
      </c>
      <c r="I288">
        <f t="shared" si="9"/>
        <v>1.7177485825288839E-3</v>
      </c>
      <c r="J288">
        <f t="shared" si="9"/>
        <v>2.8561076858171244E-2</v>
      </c>
      <c r="K288">
        <f t="shared" si="9"/>
        <v>1.3841051411871511E-2</v>
      </c>
    </row>
    <row r="289" spans="1:11" x14ac:dyDescent="0.3">
      <c r="A289" s="1">
        <v>42858</v>
      </c>
      <c r="B289">
        <v>51.809325999999999</v>
      </c>
      <c r="C289">
        <v>63.990001999999997</v>
      </c>
      <c r="D289">
        <v>19.794083000000001</v>
      </c>
      <c r="E289">
        <v>2.9</v>
      </c>
      <c r="G289" s="1">
        <v>42858</v>
      </c>
      <c r="H289">
        <f t="shared" si="9"/>
        <v>-3.5892548969465071E-3</v>
      </c>
      <c r="I289">
        <f t="shared" si="9"/>
        <v>-1.5614306976487618E-3</v>
      </c>
      <c r="J289">
        <f t="shared" si="9"/>
        <v>2.2358855599381954E-2</v>
      </c>
      <c r="K289">
        <f t="shared" si="9"/>
        <v>-3.4423441909729015E-3</v>
      </c>
    </row>
    <row r="290" spans="1:11" x14ac:dyDescent="0.3">
      <c r="A290" s="1">
        <v>42859</v>
      </c>
      <c r="B290">
        <v>52.064250999999999</v>
      </c>
      <c r="C290">
        <v>63.66</v>
      </c>
      <c r="D290">
        <v>19.463771999999999</v>
      </c>
      <c r="E290">
        <v>2.84</v>
      </c>
      <c r="G290" s="1">
        <v>42859</v>
      </c>
      <c r="H290">
        <f t="shared" si="9"/>
        <v>4.9083803440872235E-3</v>
      </c>
      <c r="I290">
        <f t="shared" si="9"/>
        <v>-5.1704305523051644E-3</v>
      </c>
      <c r="J290">
        <f t="shared" si="9"/>
        <v>-1.6828163176366238E-2</v>
      </c>
      <c r="K290">
        <f t="shared" si="9"/>
        <v>-2.0906684819313712E-2</v>
      </c>
    </row>
    <row r="291" spans="1:11" x14ac:dyDescent="0.3">
      <c r="A291" s="1">
        <v>42860</v>
      </c>
      <c r="B291">
        <v>52.780014000000001</v>
      </c>
      <c r="C291">
        <v>65.419998000000007</v>
      </c>
      <c r="D291">
        <v>19.818860999999998</v>
      </c>
      <c r="E291">
        <v>3.2</v>
      </c>
      <c r="G291" s="1">
        <v>42860</v>
      </c>
      <c r="H291">
        <f t="shared" si="9"/>
        <v>1.3654044312574654E-2</v>
      </c>
      <c r="I291">
        <f t="shared" si="9"/>
        <v>2.7271569684600153E-2</v>
      </c>
      <c r="J291">
        <f t="shared" si="9"/>
        <v>1.8079168566497991E-2</v>
      </c>
      <c r="K291">
        <f t="shared" si="9"/>
        <v>0.11934675763256623</v>
      </c>
    </row>
    <row r="292" spans="1:11" x14ac:dyDescent="0.3">
      <c r="A292" s="1">
        <v>42863</v>
      </c>
      <c r="B292">
        <v>52.936892999999998</v>
      </c>
      <c r="C292">
        <v>65.059997999999993</v>
      </c>
      <c r="D292">
        <v>20.132656000000001</v>
      </c>
      <c r="E292">
        <v>3.34</v>
      </c>
      <c r="G292" s="1">
        <v>42863</v>
      </c>
      <c r="H292">
        <f t="shared" si="9"/>
        <v>1.7135234455030201E-3</v>
      </c>
      <c r="I292">
        <f t="shared" si="9"/>
        <v>-3.1858772329790663E-3</v>
      </c>
      <c r="J292">
        <f t="shared" si="9"/>
        <v>9.0696607791721194E-3</v>
      </c>
      <c r="K292">
        <f t="shared" si="9"/>
        <v>2.4722136900262582E-2</v>
      </c>
    </row>
    <row r="293" spans="1:11" x14ac:dyDescent="0.3">
      <c r="A293" s="1">
        <v>42864</v>
      </c>
      <c r="B293">
        <v>53.554600000000001</v>
      </c>
      <c r="C293">
        <v>65.110000999999997</v>
      </c>
      <c r="D293">
        <v>20.223493999999999</v>
      </c>
      <c r="E293">
        <v>3.33</v>
      </c>
      <c r="G293" s="1">
        <v>42864</v>
      </c>
      <c r="H293">
        <f t="shared" si="9"/>
        <v>1.1601188236849276E-2</v>
      </c>
      <c r="I293">
        <f t="shared" si="9"/>
        <v>7.6827230304422726E-4</v>
      </c>
      <c r="J293">
        <f t="shared" si="9"/>
        <v>4.5018245503300226E-3</v>
      </c>
      <c r="K293">
        <f t="shared" si="9"/>
        <v>-2.9985029962565574E-3</v>
      </c>
    </row>
    <row r="294" spans="1:11" x14ac:dyDescent="0.3">
      <c r="A294" s="1">
        <v>42865</v>
      </c>
      <c r="B294">
        <v>54.897883999999998</v>
      </c>
      <c r="C294">
        <v>68.680000000000007</v>
      </c>
      <c r="D294">
        <v>20.603356999999999</v>
      </c>
      <c r="E294">
        <v>3.37</v>
      </c>
      <c r="G294" s="1">
        <v>42865</v>
      </c>
      <c r="H294">
        <f t="shared" si="9"/>
        <v>2.4773110736038346E-2</v>
      </c>
      <c r="I294">
        <f t="shared" si="9"/>
        <v>5.3379873421880449E-2</v>
      </c>
      <c r="J294">
        <f t="shared" si="9"/>
        <v>1.8609025810889711E-2</v>
      </c>
      <c r="K294">
        <f t="shared" si="9"/>
        <v>1.1940440371917849E-2</v>
      </c>
    </row>
    <row r="295" spans="1:11" x14ac:dyDescent="0.3">
      <c r="A295" s="1">
        <v>42866</v>
      </c>
      <c r="B295">
        <v>54.662562999999999</v>
      </c>
      <c r="C295">
        <v>68.589995999999999</v>
      </c>
      <c r="D295">
        <v>20.107885</v>
      </c>
      <c r="E295">
        <v>3.4</v>
      </c>
      <c r="G295" s="1">
        <v>42866</v>
      </c>
      <c r="H295">
        <f t="shared" si="9"/>
        <v>-4.2957357023474538E-3</v>
      </c>
      <c r="I295">
        <f t="shared" si="9"/>
        <v>-1.3113428355855362E-3</v>
      </c>
      <c r="J295">
        <f t="shared" si="9"/>
        <v>-2.4341996986650499E-2</v>
      </c>
      <c r="K295">
        <f t="shared" si="9"/>
        <v>8.8626872578453243E-3</v>
      </c>
    </row>
    <row r="296" spans="1:11" x14ac:dyDescent="0.3">
      <c r="A296" s="1">
        <v>42867</v>
      </c>
      <c r="B296">
        <v>54.917487999999999</v>
      </c>
      <c r="C296">
        <v>67.980002999999996</v>
      </c>
      <c r="D296">
        <v>19.843634000000002</v>
      </c>
      <c r="E296">
        <v>3.32</v>
      </c>
      <c r="G296" s="1">
        <v>42867</v>
      </c>
      <c r="H296">
        <f t="shared" si="9"/>
        <v>4.6527713313531168E-3</v>
      </c>
      <c r="I296">
        <f t="shared" si="9"/>
        <v>-8.9331047950936861E-3</v>
      </c>
      <c r="J296">
        <f t="shared" si="9"/>
        <v>-1.3228776290617294E-2</v>
      </c>
      <c r="K296">
        <f t="shared" si="9"/>
        <v>-2.3810648693718559E-2</v>
      </c>
    </row>
    <row r="297" spans="1:11" x14ac:dyDescent="0.3">
      <c r="A297" s="1">
        <v>42870</v>
      </c>
      <c r="B297">
        <v>55.309688999999999</v>
      </c>
      <c r="C297">
        <v>69.269997000000004</v>
      </c>
      <c r="D297">
        <v>20.116146000000001</v>
      </c>
      <c r="E297">
        <v>3.39</v>
      </c>
      <c r="G297" s="1">
        <v>42870</v>
      </c>
      <c r="H297">
        <f t="shared" si="9"/>
        <v>4.1085749390684604E-3</v>
      </c>
      <c r="I297">
        <f t="shared" si="9"/>
        <v>1.0853192207167989E-2</v>
      </c>
      <c r="J297">
        <f t="shared" si="9"/>
        <v>7.8747838812491377E-3</v>
      </c>
      <c r="K297">
        <f t="shared" si="9"/>
        <v>1.2046493308847135E-2</v>
      </c>
    </row>
    <row r="298" spans="1:11" x14ac:dyDescent="0.3">
      <c r="A298" s="1">
        <v>42871</v>
      </c>
      <c r="B298">
        <v>55.672474000000001</v>
      </c>
      <c r="C298">
        <v>70.370002999999997</v>
      </c>
      <c r="D298">
        <v>20.206980000000001</v>
      </c>
      <c r="E298">
        <v>3.49</v>
      </c>
      <c r="G298" s="1">
        <v>42871</v>
      </c>
      <c r="H298">
        <f t="shared" si="9"/>
        <v>6.5377405228681466E-3</v>
      </c>
      <c r="I298">
        <f t="shared" si="9"/>
        <v>1.5755209884538768E-2</v>
      </c>
      <c r="J298">
        <f t="shared" si="9"/>
        <v>4.5053130873085661E-3</v>
      </c>
      <c r="K298">
        <f t="shared" si="9"/>
        <v>2.9071814821976877E-2</v>
      </c>
    </row>
    <row r="299" spans="1:11" x14ac:dyDescent="0.3">
      <c r="A299" s="1">
        <v>42872</v>
      </c>
      <c r="B299">
        <v>53.172210999999997</v>
      </c>
      <c r="C299">
        <v>66.519997000000004</v>
      </c>
      <c r="D299">
        <v>19.686734999999999</v>
      </c>
      <c r="E299">
        <v>3.37</v>
      </c>
      <c r="G299" s="1">
        <v>42872</v>
      </c>
      <c r="H299">
        <f t="shared" si="9"/>
        <v>-4.5949931409188814E-2</v>
      </c>
      <c r="I299">
        <f t="shared" si="9"/>
        <v>-5.6264469384752255E-2</v>
      </c>
      <c r="J299">
        <f t="shared" si="9"/>
        <v>-2.608303058680796E-2</v>
      </c>
      <c r="K299">
        <f t="shared" si="9"/>
        <v>-3.498899185006548E-2</v>
      </c>
    </row>
    <row r="300" spans="1:11" x14ac:dyDescent="0.3">
      <c r="A300" s="1">
        <v>42873</v>
      </c>
      <c r="B300">
        <v>54.074268000000004</v>
      </c>
      <c r="C300">
        <v>68.599997999999999</v>
      </c>
      <c r="D300">
        <v>19.637187999999998</v>
      </c>
      <c r="E300">
        <v>3.4</v>
      </c>
      <c r="G300" s="1">
        <v>42873</v>
      </c>
      <c r="H300">
        <f t="shared" si="9"/>
        <v>1.6822524741544775E-2</v>
      </c>
      <c r="I300">
        <f t="shared" si="9"/>
        <v>3.0789896351812486E-2</v>
      </c>
      <c r="J300">
        <f t="shared" si="9"/>
        <v>-2.5199432019581249E-3</v>
      </c>
      <c r="K300">
        <f t="shared" si="9"/>
        <v>8.8626872578453243E-3</v>
      </c>
    </row>
    <row r="301" spans="1:11" x14ac:dyDescent="0.3">
      <c r="A301" s="1">
        <v>42874</v>
      </c>
      <c r="B301">
        <v>54.790028</v>
      </c>
      <c r="C301">
        <v>67.580001999999993</v>
      </c>
      <c r="D301">
        <v>20.000530000000001</v>
      </c>
      <c r="E301">
        <v>3.45</v>
      </c>
      <c r="G301" s="1">
        <v>42874</v>
      </c>
      <c r="H301">
        <f t="shared" si="9"/>
        <v>1.3149771599362581E-2</v>
      </c>
      <c r="I301">
        <f t="shared" si="9"/>
        <v>-1.4980394696622204E-2</v>
      </c>
      <c r="J301">
        <f t="shared" si="9"/>
        <v>1.8333657716794068E-2</v>
      </c>
      <c r="K301">
        <f t="shared" si="9"/>
        <v>1.4598799421152851E-2</v>
      </c>
    </row>
    <row r="302" spans="1:11" x14ac:dyDescent="0.3">
      <c r="A302" s="1">
        <v>42877</v>
      </c>
      <c r="B302">
        <v>56.005836000000002</v>
      </c>
      <c r="C302">
        <v>69.040001000000004</v>
      </c>
      <c r="D302">
        <v>19.860149</v>
      </c>
      <c r="E302">
        <v>3.44</v>
      </c>
      <c r="G302" s="1">
        <v>42877</v>
      </c>
      <c r="H302">
        <f t="shared" si="9"/>
        <v>1.2671506460819888E-2</v>
      </c>
      <c r="I302">
        <f t="shared" si="9"/>
        <v>1.2340256004863973E-2</v>
      </c>
      <c r="J302">
        <f t="shared" si="9"/>
        <v>-4.0666313399042977E-3</v>
      </c>
      <c r="K302">
        <f t="shared" si="9"/>
        <v>-1.6759090699168366E-3</v>
      </c>
    </row>
    <row r="303" spans="1:11" x14ac:dyDescent="0.3">
      <c r="A303" s="1">
        <v>42878</v>
      </c>
      <c r="B303">
        <v>56.672573</v>
      </c>
      <c r="C303">
        <v>72.830001999999993</v>
      </c>
      <c r="D303">
        <v>18.712306999999999</v>
      </c>
      <c r="E303">
        <v>3.5</v>
      </c>
      <c r="G303" s="1">
        <v>42878</v>
      </c>
      <c r="H303">
        <f t="shared" si="9"/>
        <v>1.1834472771476843E-2</v>
      </c>
      <c r="I303">
        <f t="shared" si="9"/>
        <v>5.3441924431504959E-2</v>
      </c>
      <c r="J303">
        <f t="shared" si="9"/>
        <v>-5.953372537520453E-2</v>
      </c>
      <c r="K303">
        <f t="shared" si="9"/>
        <v>1.7291497110061043E-2</v>
      </c>
    </row>
    <row r="304" spans="1:11" x14ac:dyDescent="0.3">
      <c r="A304" s="1">
        <v>42879</v>
      </c>
      <c r="B304">
        <v>57.368721000000001</v>
      </c>
      <c r="C304">
        <v>77.730002999999996</v>
      </c>
      <c r="D304">
        <v>18.753596999999999</v>
      </c>
      <c r="E304">
        <v>3.58</v>
      </c>
      <c r="G304" s="1">
        <v>42879</v>
      </c>
      <c r="H304">
        <f t="shared" si="9"/>
        <v>1.2208852121038708E-2</v>
      </c>
      <c r="I304">
        <f t="shared" si="9"/>
        <v>6.5113336146230161E-2</v>
      </c>
      <c r="J304">
        <f t="shared" si="9"/>
        <v>2.2041382861785609E-3</v>
      </c>
      <c r="K304">
        <f t="shared" si="9"/>
        <v>2.2599831917240992E-2</v>
      </c>
    </row>
    <row r="305" spans="1:11" x14ac:dyDescent="0.3">
      <c r="A305" s="1">
        <v>42880</v>
      </c>
      <c r="B305">
        <v>58.064877000000003</v>
      </c>
      <c r="C305">
        <v>78.529999000000004</v>
      </c>
      <c r="D305">
        <v>19.505061999999999</v>
      </c>
      <c r="E305">
        <v>3.49</v>
      </c>
      <c r="G305" s="1">
        <v>42880</v>
      </c>
      <c r="H305">
        <f t="shared" si="9"/>
        <v>1.206172989634912E-2</v>
      </c>
      <c r="I305">
        <f t="shared" si="9"/>
        <v>1.0239382815531717E-2</v>
      </c>
      <c r="J305">
        <f t="shared" si="9"/>
        <v>3.9288447608223177E-2</v>
      </c>
      <c r="K305">
        <f t="shared" si="9"/>
        <v>-2.5461064198273143E-2</v>
      </c>
    </row>
    <row r="306" spans="1:11" x14ac:dyDescent="0.3">
      <c r="A306" s="1">
        <v>42881</v>
      </c>
      <c r="B306">
        <v>57.143211000000001</v>
      </c>
      <c r="C306">
        <v>77.069999999999993</v>
      </c>
      <c r="D306">
        <v>18.348963000000001</v>
      </c>
      <c r="E306">
        <v>3.49</v>
      </c>
      <c r="G306" s="1">
        <v>42881</v>
      </c>
      <c r="H306">
        <f t="shared" si="9"/>
        <v>-1.6000363846301626E-2</v>
      </c>
      <c r="I306">
        <f t="shared" si="9"/>
        <v>-1.8766604862894415E-2</v>
      </c>
      <c r="J306">
        <f t="shared" si="9"/>
        <v>-6.1100960983582177E-2</v>
      </c>
      <c r="K306">
        <f t="shared" si="9"/>
        <v>0</v>
      </c>
    </row>
    <row r="307" spans="1:11" x14ac:dyDescent="0.3">
      <c r="A307" s="1">
        <v>42885</v>
      </c>
      <c r="B307">
        <v>57.437362999999998</v>
      </c>
      <c r="C307">
        <v>76.069999999999993</v>
      </c>
      <c r="D307">
        <v>18.637985</v>
      </c>
      <c r="E307">
        <v>3.6</v>
      </c>
      <c r="G307" s="1">
        <v>42885</v>
      </c>
      <c r="H307">
        <f t="shared" si="9"/>
        <v>2.567212189130039E-3</v>
      </c>
      <c r="I307">
        <f t="shared" si="9"/>
        <v>-6.5300653903460565E-3</v>
      </c>
      <c r="J307">
        <f t="shared" si="9"/>
        <v>7.814320956818081E-3</v>
      </c>
      <c r="K307">
        <f t="shared" si="9"/>
        <v>1.5516054623864231E-2</v>
      </c>
    </row>
    <row r="308" spans="1:11" x14ac:dyDescent="0.3">
      <c r="A308" s="1">
        <v>42886</v>
      </c>
      <c r="B308">
        <v>57.437362999999998</v>
      </c>
      <c r="C308">
        <v>76.739998</v>
      </c>
      <c r="D308">
        <v>18.282897999999999</v>
      </c>
      <c r="E308">
        <v>3.52</v>
      </c>
      <c r="G308" s="1">
        <v>42886</v>
      </c>
      <c r="H308">
        <f t="shared" si="9"/>
        <v>0</v>
      </c>
      <c r="I308">
        <f t="shared" si="9"/>
        <v>8.769089747568664E-3</v>
      </c>
      <c r="J308">
        <f t="shared" si="9"/>
        <v>-1.9235615178077613E-2</v>
      </c>
      <c r="K308">
        <f t="shared" si="9"/>
        <v>-2.2472855852058628E-2</v>
      </c>
    </row>
    <row r="309" spans="1:11" x14ac:dyDescent="0.3">
      <c r="A309" s="1">
        <v>42887</v>
      </c>
      <c r="B309">
        <v>58.398246999999998</v>
      </c>
      <c r="C309">
        <v>78.120002999999997</v>
      </c>
      <c r="D309">
        <v>18.811401</v>
      </c>
      <c r="E309">
        <v>3.58</v>
      </c>
      <c r="G309" s="1">
        <v>42887</v>
      </c>
      <c r="H309">
        <f t="shared" si="9"/>
        <v>1.6590857348615366E-2</v>
      </c>
      <c r="I309">
        <f t="shared" si="9"/>
        <v>1.7823085654156887E-2</v>
      </c>
      <c r="J309">
        <f t="shared" si="9"/>
        <v>2.8497034820330686E-2</v>
      </c>
      <c r="K309">
        <f t="shared" si="9"/>
        <v>1.6901810802603254E-2</v>
      </c>
    </row>
    <row r="310" spans="1:11" x14ac:dyDescent="0.3">
      <c r="A310" s="1">
        <v>42888</v>
      </c>
      <c r="B310">
        <v>58.486491999999998</v>
      </c>
      <c r="C310">
        <v>77.650002000000001</v>
      </c>
      <c r="D310">
        <v>18.720568</v>
      </c>
      <c r="E310">
        <v>3.63</v>
      </c>
      <c r="G310" s="1">
        <v>42888</v>
      </c>
      <c r="H310">
        <f t="shared" si="9"/>
        <v>1.5099493316429523E-3</v>
      </c>
      <c r="I310">
        <f t="shared" si="9"/>
        <v>-6.0345690596393005E-3</v>
      </c>
      <c r="J310">
        <f t="shared" si="9"/>
        <v>-4.8403097285278293E-3</v>
      </c>
      <c r="K310">
        <f t="shared" si="9"/>
        <v>1.3869847864150377E-2</v>
      </c>
    </row>
    <row r="311" spans="1:11" x14ac:dyDescent="0.3">
      <c r="A311" s="1">
        <v>42891</v>
      </c>
      <c r="B311">
        <v>58.633564</v>
      </c>
      <c r="C311">
        <v>77.319999999999993</v>
      </c>
      <c r="D311">
        <v>18.880136</v>
      </c>
      <c r="E311">
        <v>3.61</v>
      </c>
      <c r="G311" s="1">
        <v>42891</v>
      </c>
      <c r="H311">
        <f t="shared" si="9"/>
        <v>1.4500010727833E-3</v>
      </c>
      <c r="I311">
        <f t="shared" si="9"/>
        <v>-2.4588891922539624E-3</v>
      </c>
      <c r="J311">
        <f t="shared" si="9"/>
        <v>4.9002902078096209E-3</v>
      </c>
      <c r="K311">
        <f t="shared" si="9"/>
        <v>-3.1897886065621155E-3</v>
      </c>
    </row>
    <row r="312" spans="1:11" x14ac:dyDescent="0.3">
      <c r="A312" s="1">
        <v>42892</v>
      </c>
      <c r="B312">
        <v>58.672783000000003</v>
      </c>
      <c r="C312">
        <v>77.660004000000001</v>
      </c>
      <c r="D312">
        <v>18.393018999999999</v>
      </c>
      <c r="E312">
        <v>3.61</v>
      </c>
      <c r="G312" s="1">
        <v>42892</v>
      </c>
      <c r="H312">
        <f t="shared" si="9"/>
        <v>6.6865949651048339E-4</v>
      </c>
      <c r="I312">
        <f t="shared" si="9"/>
        <v>4.3877214699570332E-3</v>
      </c>
      <c r="J312">
        <f t="shared" si="9"/>
        <v>-2.6139173631428501E-2</v>
      </c>
      <c r="K312">
        <f t="shared" si="9"/>
        <v>0</v>
      </c>
    </row>
    <row r="313" spans="1:11" x14ac:dyDescent="0.3">
      <c r="A313" s="1">
        <v>42893</v>
      </c>
      <c r="B313">
        <v>59.349322999999998</v>
      </c>
      <c r="C313">
        <v>79.769997000000004</v>
      </c>
      <c r="D313">
        <v>18.510601000000001</v>
      </c>
      <c r="E313">
        <v>3.59</v>
      </c>
      <c r="G313" s="1">
        <v>42893</v>
      </c>
      <c r="H313">
        <f t="shared" si="9"/>
        <v>1.1464757464831382E-2</v>
      </c>
      <c r="I313">
        <f t="shared" si="9"/>
        <v>2.6807080504827111E-2</v>
      </c>
      <c r="J313">
        <f t="shared" si="9"/>
        <v>6.372404544199752E-3</v>
      </c>
      <c r="K313">
        <f t="shared" si="9"/>
        <v>-5.5555698446021051E-3</v>
      </c>
    </row>
    <row r="314" spans="1:11" x14ac:dyDescent="0.3">
      <c r="A314" s="1">
        <v>42894</v>
      </c>
      <c r="B314">
        <v>59.368935</v>
      </c>
      <c r="C314">
        <v>79.319999999999993</v>
      </c>
      <c r="D314">
        <v>17.947893000000001</v>
      </c>
      <c r="E314">
        <v>3.58</v>
      </c>
      <c r="G314" s="1">
        <v>42894</v>
      </c>
      <c r="H314">
        <f t="shared" si="9"/>
        <v>3.3039568654069586E-4</v>
      </c>
      <c r="I314">
        <f t="shared" si="9"/>
        <v>-5.6571526633189427E-3</v>
      </c>
      <c r="J314">
        <f t="shared" si="9"/>
        <v>-3.0870868565084086E-2</v>
      </c>
      <c r="K314">
        <f t="shared" si="9"/>
        <v>-2.7894020875785254E-3</v>
      </c>
    </row>
    <row r="315" spans="1:11" x14ac:dyDescent="0.3">
      <c r="A315" s="1">
        <v>42895</v>
      </c>
      <c r="B315">
        <v>56.898086999999997</v>
      </c>
      <c r="C315">
        <v>75.300003000000004</v>
      </c>
      <c r="D315">
        <v>18.485403000000002</v>
      </c>
      <c r="E315">
        <v>3.71</v>
      </c>
      <c r="G315" s="1">
        <v>42895</v>
      </c>
      <c r="H315">
        <f t="shared" si="9"/>
        <v>-4.2509389588522399E-2</v>
      </c>
      <c r="I315">
        <f t="shared" si="9"/>
        <v>-5.2010129005110484E-2</v>
      </c>
      <c r="J315">
        <f t="shared" si="9"/>
        <v>2.9508667182662603E-2</v>
      </c>
      <c r="K315">
        <f t="shared" si="9"/>
        <v>3.5669076206734714E-2</v>
      </c>
    </row>
    <row r="316" spans="1:11" x14ac:dyDescent="0.3">
      <c r="A316" s="1">
        <v>42898</v>
      </c>
      <c r="B316">
        <v>55.652858999999999</v>
      </c>
      <c r="C316">
        <v>73.830001999999993</v>
      </c>
      <c r="D316">
        <v>18.233442</v>
      </c>
      <c r="E316">
        <v>3.58</v>
      </c>
      <c r="G316" s="1">
        <v>42898</v>
      </c>
      <c r="H316">
        <f t="shared" si="9"/>
        <v>-1.2775762130517281E-2</v>
      </c>
      <c r="I316">
        <f t="shared" si="9"/>
        <v>-1.138245737365169E-2</v>
      </c>
      <c r="J316">
        <f t="shared" si="9"/>
        <v>-7.9235626512399442E-3</v>
      </c>
      <c r="K316">
        <f t="shared" si="9"/>
        <v>-2.05935507497036E-2</v>
      </c>
    </row>
    <row r="317" spans="1:11" x14ac:dyDescent="0.3">
      <c r="A317" s="1">
        <v>42899</v>
      </c>
      <c r="B317">
        <v>56.770626</v>
      </c>
      <c r="C317">
        <v>74.620002999999997</v>
      </c>
      <c r="D317">
        <v>18.460207</v>
      </c>
      <c r="E317">
        <v>3.51</v>
      </c>
      <c r="G317" s="1">
        <v>42899</v>
      </c>
      <c r="H317">
        <f t="shared" si="9"/>
        <v>1.9885593007699029E-2</v>
      </c>
      <c r="I317">
        <f t="shared" si="9"/>
        <v>1.0643427836376926E-2</v>
      </c>
      <c r="J317">
        <f t="shared" si="9"/>
        <v>1.236006192360093E-2</v>
      </c>
      <c r="K317">
        <f t="shared" si="9"/>
        <v>-1.9746762934834558E-2</v>
      </c>
    </row>
    <row r="318" spans="1:11" x14ac:dyDescent="0.3">
      <c r="A318" s="1">
        <v>42900</v>
      </c>
      <c r="B318">
        <v>57.309897999999997</v>
      </c>
      <c r="C318">
        <v>74.379997000000003</v>
      </c>
      <c r="D318">
        <v>18.166256000000001</v>
      </c>
      <c r="E318">
        <v>3.53</v>
      </c>
      <c r="G318" s="1">
        <v>42900</v>
      </c>
      <c r="H318">
        <f t="shared" si="9"/>
        <v>9.4543046952671548E-3</v>
      </c>
      <c r="I318">
        <f t="shared" si="9"/>
        <v>-3.2215598332093736E-3</v>
      </c>
      <c r="J318">
        <f t="shared" si="9"/>
        <v>-1.6051635205295647E-2</v>
      </c>
      <c r="K318">
        <f t="shared" si="9"/>
        <v>5.6818334674308638E-3</v>
      </c>
    </row>
    <row r="319" spans="1:11" x14ac:dyDescent="0.3">
      <c r="A319" s="1">
        <v>42901</v>
      </c>
      <c r="B319">
        <v>57.760921000000003</v>
      </c>
      <c r="C319">
        <v>74.010002</v>
      </c>
      <c r="D319">
        <v>17.821911</v>
      </c>
      <c r="E319">
        <v>3.65</v>
      </c>
      <c r="G319" s="1">
        <v>42901</v>
      </c>
      <c r="H319">
        <f t="shared" si="9"/>
        <v>7.8390909803447584E-3</v>
      </c>
      <c r="I319">
        <f t="shared" si="9"/>
        <v>-4.9868019307503864E-3</v>
      </c>
      <c r="J319">
        <f t="shared" si="9"/>
        <v>-1.9137151890787664E-2</v>
      </c>
      <c r="K319">
        <f t="shared" si="9"/>
        <v>3.3429296649194674E-2</v>
      </c>
    </row>
    <row r="320" spans="1:11" x14ac:dyDescent="0.3">
      <c r="A320" s="1">
        <v>42902</v>
      </c>
      <c r="B320">
        <v>57.653069000000002</v>
      </c>
      <c r="C320">
        <v>74.160004000000001</v>
      </c>
      <c r="D320">
        <v>17.292798999999999</v>
      </c>
      <c r="E320">
        <v>3.69</v>
      </c>
      <c r="G320" s="1">
        <v>42902</v>
      </c>
      <c r="H320">
        <f t="shared" si="9"/>
        <v>-1.8689594111424485E-3</v>
      </c>
      <c r="I320">
        <f t="shared" si="9"/>
        <v>2.0247289622809909E-3</v>
      </c>
      <c r="J320">
        <f t="shared" si="9"/>
        <v>-3.0138483274109271E-2</v>
      </c>
      <c r="K320">
        <f t="shared" si="9"/>
        <v>1.0899290458035638E-2</v>
      </c>
    </row>
    <row r="321" spans="1:11" x14ac:dyDescent="0.3">
      <c r="A321" s="1">
        <v>42905</v>
      </c>
      <c r="B321">
        <v>59.143420999999996</v>
      </c>
      <c r="C321">
        <v>74.099997999999999</v>
      </c>
      <c r="D321">
        <v>17.469166000000001</v>
      </c>
      <c r="E321">
        <v>3.68</v>
      </c>
      <c r="G321" s="1">
        <v>42905</v>
      </c>
      <c r="H321">
        <f t="shared" si="9"/>
        <v>1.473506325119882E-2</v>
      </c>
      <c r="I321">
        <f t="shared" si="9"/>
        <v>-4.6734765516466222E-4</v>
      </c>
      <c r="J321">
        <f t="shared" si="9"/>
        <v>5.8584955504045596E-3</v>
      </c>
      <c r="K321">
        <f t="shared" si="9"/>
        <v>-1.5667588154675122E-3</v>
      </c>
    </row>
    <row r="322" spans="1:11" x14ac:dyDescent="0.3">
      <c r="A322" s="1">
        <v>42906</v>
      </c>
      <c r="B322">
        <v>58.976737999999997</v>
      </c>
      <c r="C322">
        <v>73.099997999999999</v>
      </c>
      <c r="D322">
        <v>17.334786999999999</v>
      </c>
      <c r="E322">
        <v>3.62</v>
      </c>
      <c r="G322" s="1">
        <v>42906</v>
      </c>
      <c r="H322">
        <f t="shared" si="9"/>
        <v>-2.8222635670208836E-3</v>
      </c>
      <c r="I322">
        <f t="shared" si="9"/>
        <v>-1.3587165915536199E-2</v>
      </c>
      <c r="J322">
        <f t="shared" si="9"/>
        <v>-7.7220922438851767E-3</v>
      </c>
      <c r="K322">
        <f t="shared" si="9"/>
        <v>-1.6438726343159835E-2</v>
      </c>
    </row>
    <row r="323" spans="1:11" x14ac:dyDescent="0.3">
      <c r="A323" s="1">
        <v>42907</v>
      </c>
      <c r="B323">
        <v>59.496403000000001</v>
      </c>
      <c r="C323">
        <v>73.050003000000004</v>
      </c>
      <c r="D323">
        <v>17.183615</v>
      </c>
      <c r="E323">
        <v>3.64</v>
      </c>
      <c r="G323" s="1">
        <v>42907</v>
      </c>
      <c r="H323">
        <f t="shared" si="9"/>
        <v>8.7727619687094065E-3</v>
      </c>
      <c r="I323">
        <f t="shared" si="9"/>
        <v>-6.841601314817792E-4</v>
      </c>
      <c r="J323">
        <f t="shared" si="9"/>
        <v>-8.7589782683436136E-3</v>
      </c>
      <c r="K323">
        <f t="shared" si="9"/>
        <v>5.5096558109696998E-3</v>
      </c>
    </row>
    <row r="324" spans="1:11" x14ac:dyDescent="0.3">
      <c r="A324" s="1">
        <v>42908</v>
      </c>
      <c r="B324">
        <v>59.967036999999998</v>
      </c>
      <c r="C324">
        <v>73.050003000000004</v>
      </c>
      <c r="D324">
        <v>17.250805</v>
      </c>
      <c r="E324">
        <v>3.62</v>
      </c>
      <c r="G324" s="1">
        <v>42908</v>
      </c>
      <c r="H324">
        <f t="shared" si="9"/>
        <v>7.8791709797809886E-3</v>
      </c>
      <c r="I324">
        <f t="shared" si="9"/>
        <v>0</v>
      </c>
      <c r="J324">
        <f t="shared" si="9"/>
        <v>3.9024955420957248E-3</v>
      </c>
      <c r="K324">
        <f t="shared" ref="K324" si="10">LN(E324/E323)/SQRT($A324-$A323)</f>
        <v>-5.5096558109695845E-3</v>
      </c>
    </row>
    <row r="325" spans="1:11" x14ac:dyDescent="0.3">
      <c r="A325" s="1">
        <v>42909</v>
      </c>
      <c r="B325">
        <v>59.261082000000002</v>
      </c>
      <c r="C325">
        <v>72.879997000000003</v>
      </c>
      <c r="D325">
        <v>17.343188999999999</v>
      </c>
      <c r="E325">
        <v>3.79</v>
      </c>
      <c r="G325" s="1">
        <v>42909</v>
      </c>
      <c r="H325">
        <f t="shared" ref="H325:K388" si="11">LN(B325/B324)/SQRT($A325-$A324)</f>
        <v>-1.1842227421946197E-2</v>
      </c>
      <c r="I325">
        <f t="shared" si="11"/>
        <v>-2.3299674763239938E-3</v>
      </c>
      <c r="J325">
        <f t="shared" si="11"/>
        <v>5.3410554224400881E-3</v>
      </c>
      <c r="K325">
        <f t="shared" si="11"/>
        <v>4.5891993256655335E-2</v>
      </c>
    </row>
    <row r="326" spans="1:11" x14ac:dyDescent="0.3">
      <c r="A326" s="1">
        <v>42912</v>
      </c>
      <c r="B326">
        <v>59.045368000000003</v>
      </c>
      <c r="C326">
        <v>73.569999999999993</v>
      </c>
      <c r="D326">
        <v>17.746320999999998</v>
      </c>
      <c r="E326">
        <v>3.78</v>
      </c>
      <c r="G326" s="1">
        <v>42912</v>
      </c>
      <c r="H326">
        <f t="shared" si="11"/>
        <v>-2.1054249195444148E-3</v>
      </c>
      <c r="I326">
        <f t="shared" si="11"/>
        <v>5.4404421133891758E-3</v>
      </c>
      <c r="J326">
        <f t="shared" si="11"/>
        <v>1.3266563691352871E-2</v>
      </c>
      <c r="K326">
        <f t="shared" si="11"/>
        <v>-1.5253648745714601E-3</v>
      </c>
    </row>
    <row r="327" spans="1:11" x14ac:dyDescent="0.3">
      <c r="A327" s="1">
        <v>42913</v>
      </c>
      <c r="B327">
        <v>57.153019</v>
      </c>
      <c r="C327">
        <v>71.169998000000007</v>
      </c>
      <c r="D327">
        <v>17.956287</v>
      </c>
      <c r="E327">
        <v>3.71</v>
      </c>
      <c r="G327" s="1">
        <v>42913</v>
      </c>
      <c r="H327">
        <f t="shared" si="11"/>
        <v>-3.2573882825986396E-2</v>
      </c>
      <c r="I327">
        <f t="shared" si="11"/>
        <v>-3.3165980734721746E-2</v>
      </c>
      <c r="J327">
        <f t="shared" si="11"/>
        <v>1.1762077474317944E-2</v>
      </c>
      <c r="K327">
        <f t="shared" si="11"/>
        <v>-1.8692133012152522E-2</v>
      </c>
    </row>
    <row r="328" spans="1:11" x14ac:dyDescent="0.3">
      <c r="A328" s="1">
        <v>42914</v>
      </c>
      <c r="B328">
        <v>57.662875999999997</v>
      </c>
      <c r="C328">
        <v>73.269997000000004</v>
      </c>
      <c r="D328">
        <v>18.065470000000001</v>
      </c>
      <c r="E328">
        <v>3.71</v>
      </c>
      <c r="G328" s="1">
        <v>42914</v>
      </c>
      <c r="H328">
        <f t="shared" si="11"/>
        <v>8.8813548226981346E-3</v>
      </c>
      <c r="I328">
        <f t="shared" si="11"/>
        <v>2.9079854017968421E-2</v>
      </c>
      <c r="J328">
        <f t="shared" si="11"/>
        <v>6.0620771142076519E-3</v>
      </c>
      <c r="K328">
        <f t="shared" si="11"/>
        <v>0</v>
      </c>
    </row>
    <row r="329" spans="1:11" x14ac:dyDescent="0.3">
      <c r="A329" s="1">
        <v>42915</v>
      </c>
      <c r="B329">
        <v>56.456867000000003</v>
      </c>
      <c r="C329">
        <v>72.519997000000004</v>
      </c>
      <c r="D329">
        <v>18.149456000000001</v>
      </c>
      <c r="E329">
        <v>3.61</v>
      </c>
      <c r="G329" s="1">
        <v>42915</v>
      </c>
      <c r="H329">
        <f t="shared" si="11"/>
        <v>-2.1136638892182948E-2</v>
      </c>
      <c r="I329">
        <f t="shared" si="11"/>
        <v>-1.0288862708668712E-2</v>
      </c>
      <c r="J329">
        <f t="shared" si="11"/>
        <v>4.6382063884684559E-3</v>
      </c>
      <c r="K329">
        <f t="shared" si="11"/>
        <v>-2.7324104274554246E-2</v>
      </c>
    </row>
    <row r="330" spans="1:11" x14ac:dyDescent="0.3">
      <c r="A330" s="1">
        <v>42916</v>
      </c>
      <c r="B330">
        <v>56.44706</v>
      </c>
      <c r="C330">
        <v>73.379997000000003</v>
      </c>
      <c r="D330">
        <v>18.149456000000001</v>
      </c>
      <c r="E330">
        <v>3.64</v>
      </c>
      <c r="G330" s="1">
        <v>42916</v>
      </c>
      <c r="H330">
        <f t="shared" si="11"/>
        <v>-1.7372292151838055E-4</v>
      </c>
      <c r="I330">
        <f t="shared" si="11"/>
        <v>1.1789033525309824E-2</v>
      </c>
      <c r="J330">
        <f t="shared" si="11"/>
        <v>0</v>
      </c>
      <c r="K330">
        <f t="shared" si="11"/>
        <v>8.2759093038598814E-3</v>
      </c>
    </row>
    <row r="331" spans="1:11" x14ac:dyDescent="0.3">
      <c r="A331" s="1">
        <v>42919</v>
      </c>
      <c r="B331">
        <v>55.162613</v>
      </c>
      <c r="C331">
        <v>72.069999999999993</v>
      </c>
      <c r="D331">
        <v>18.14106</v>
      </c>
      <c r="E331">
        <v>3.62</v>
      </c>
      <c r="G331" s="1">
        <v>42919</v>
      </c>
      <c r="H331">
        <f t="shared" si="11"/>
        <v>-1.3289324172304547E-2</v>
      </c>
      <c r="I331">
        <f t="shared" si="11"/>
        <v>-1.0400104332386865E-2</v>
      </c>
      <c r="J331">
        <f t="shared" si="11"/>
        <v>-2.6714599189515042E-4</v>
      </c>
      <c r="K331">
        <f t="shared" si="11"/>
        <v>-3.1810012656054757E-3</v>
      </c>
    </row>
    <row r="332" spans="1:11" x14ac:dyDescent="0.3">
      <c r="A332" s="1">
        <v>42921</v>
      </c>
      <c r="B332">
        <v>56.045059000000002</v>
      </c>
      <c r="C332">
        <v>73.279999000000004</v>
      </c>
      <c r="D332">
        <v>18.065470000000001</v>
      </c>
      <c r="E332">
        <v>3.59</v>
      </c>
      <c r="G332" s="1">
        <v>42921</v>
      </c>
      <c r="H332">
        <f t="shared" si="11"/>
        <v>1.1222187039916147E-2</v>
      </c>
      <c r="I332">
        <f t="shared" si="11"/>
        <v>1.1773213202182916E-2</v>
      </c>
      <c r="J332">
        <f t="shared" si="11"/>
        <v>-2.9525215063423804E-3</v>
      </c>
      <c r="K332">
        <f t="shared" si="11"/>
        <v>-5.8844177137772138E-3</v>
      </c>
    </row>
    <row r="333" spans="1:11" x14ac:dyDescent="0.3">
      <c r="A333" s="1">
        <v>42922</v>
      </c>
      <c r="B333">
        <v>55.515594</v>
      </c>
      <c r="C333">
        <v>73.199996999999996</v>
      </c>
      <c r="D333">
        <v>17.737926000000002</v>
      </c>
      <c r="E333">
        <v>3.5</v>
      </c>
      <c r="G333" s="1">
        <v>42922</v>
      </c>
      <c r="H333">
        <f t="shared" si="11"/>
        <v>-9.4920379381446922E-3</v>
      </c>
      <c r="I333">
        <f t="shared" si="11"/>
        <v>-1.0923267359281505E-3</v>
      </c>
      <c r="J333">
        <f t="shared" si="11"/>
        <v>-1.8297322310338867E-2</v>
      </c>
      <c r="K333">
        <f t="shared" si="11"/>
        <v>-2.5389234004819464E-2</v>
      </c>
    </row>
    <row r="334" spans="1:11" x14ac:dyDescent="0.3">
      <c r="A334" s="1">
        <v>42923</v>
      </c>
      <c r="B334">
        <v>56.956921000000001</v>
      </c>
      <c r="C334">
        <v>74.589995999999999</v>
      </c>
      <c r="D334">
        <v>17.561554000000001</v>
      </c>
      <c r="E334">
        <v>3.6</v>
      </c>
      <c r="G334" s="1">
        <v>42923</v>
      </c>
      <c r="H334">
        <f t="shared" si="11"/>
        <v>2.5631255905293849E-2</v>
      </c>
      <c r="I334">
        <f t="shared" si="11"/>
        <v>1.8811016356920601E-2</v>
      </c>
      <c r="J334">
        <f t="shared" si="11"/>
        <v>-9.9929782365563158E-3</v>
      </c>
      <c r="K334">
        <f t="shared" si="11"/>
        <v>2.8170876966696439E-2</v>
      </c>
    </row>
    <row r="335" spans="1:11" x14ac:dyDescent="0.3">
      <c r="A335" s="1">
        <v>42926</v>
      </c>
      <c r="B335">
        <v>57.368721000000001</v>
      </c>
      <c r="C335">
        <v>74.480002999999996</v>
      </c>
      <c r="D335">
        <v>17.544756</v>
      </c>
      <c r="E335">
        <v>3.62</v>
      </c>
      <c r="G335" s="1">
        <v>42926</v>
      </c>
      <c r="H335">
        <f t="shared" si="11"/>
        <v>4.1592396059195267E-3</v>
      </c>
      <c r="I335">
        <f t="shared" si="11"/>
        <v>-8.5200912470342297E-4</v>
      </c>
      <c r="J335">
        <f t="shared" si="11"/>
        <v>-5.5251210178454738E-4</v>
      </c>
      <c r="K335">
        <f t="shared" si="11"/>
        <v>3.198624631220605E-3</v>
      </c>
    </row>
    <row r="336" spans="1:11" x14ac:dyDescent="0.3">
      <c r="A336" s="1">
        <v>42927</v>
      </c>
      <c r="B336">
        <v>56.849063999999998</v>
      </c>
      <c r="C336">
        <v>75.900002000000001</v>
      </c>
      <c r="D336">
        <v>17.603546000000001</v>
      </c>
      <c r="E336">
        <v>3.6</v>
      </c>
      <c r="G336" s="1">
        <v>42927</v>
      </c>
      <c r="H336">
        <f t="shared" si="11"/>
        <v>-9.0994688023892708E-3</v>
      </c>
      <c r="I336">
        <f t="shared" si="11"/>
        <v>1.888603750396458E-2</v>
      </c>
      <c r="J336">
        <f t="shared" si="11"/>
        <v>3.3452571805783165E-3</v>
      </c>
      <c r="K336">
        <f t="shared" si="11"/>
        <v>-5.5401803756153561E-3</v>
      </c>
    </row>
    <row r="337" spans="1:11" x14ac:dyDescent="0.3">
      <c r="A337" s="1">
        <v>42928</v>
      </c>
      <c r="B337">
        <v>59.829765000000002</v>
      </c>
      <c r="C337">
        <v>77.309997999999993</v>
      </c>
      <c r="D337">
        <v>17.628741999999999</v>
      </c>
      <c r="E337">
        <v>3.64</v>
      </c>
      <c r="G337" s="1">
        <v>42928</v>
      </c>
      <c r="H337">
        <f t="shared" si="11"/>
        <v>5.1103523917747896E-2</v>
      </c>
      <c r="I337">
        <f t="shared" si="11"/>
        <v>1.8406576710463359E-2</v>
      </c>
      <c r="J337">
        <f t="shared" si="11"/>
        <v>1.4302791970411657E-3</v>
      </c>
      <c r="K337">
        <f t="shared" si="11"/>
        <v>1.1049836186584935E-2</v>
      </c>
    </row>
    <row r="338" spans="1:11" x14ac:dyDescent="0.3">
      <c r="A338" s="1">
        <v>42929</v>
      </c>
      <c r="B338">
        <v>59.319907999999998</v>
      </c>
      <c r="C338">
        <v>76.330001999999993</v>
      </c>
      <c r="D338">
        <v>17.771519000000001</v>
      </c>
      <c r="E338">
        <v>3.56</v>
      </c>
      <c r="G338" s="1">
        <v>42929</v>
      </c>
      <c r="H338">
        <f t="shared" si="11"/>
        <v>-8.5583132405945683E-3</v>
      </c>
      <c r="I338">
        <f t="shared" si="11"/>
        <v>-1.2757215450112259E-2</v>
      </c>
      <c r="J338">
        <f t="shared" si="11"/>
        <v>8.0664814412023632E-3</v>
      </c>
      <c r="K338">
        <f t="shared" si="11"/>
        <v>-2.2223136784710235E-2</v>
      </c>
    </row>
    <row r="339" spans="1:11" x14ac:dyDescent="0.3">
      <c r="A339" s="1">
        <v>42930</v>
      </c>
      <c r="B339">
        <v>59.565033</v>
      </c>
      <c r="C339">
        <v>76.209998999999996</v>
      </c>
      <c r="D339">
        <v>17.653939999999999</v>
      </c>
      <c r="E339">
        <v>3.65</v>
      </c>
      <c r="G339" s="1">
        <v>42930</v>
      </c>
      <c r="H339">
        <f t="shared" si="11"/>
        <v>4.1237409095797959E-3</v>
      </c>
      <c r="I339">
        <f t="shared" si="11"/>
        <v>-1.5733974560077451E-3</v>
      </c>
      <c r="J339">
        <f t="shared" si="11"/>
        <v>-6.6381317321840246E-3</v>
      </c>
      <c r="K339">
        <f t="shared" si="11"/>
        <v>2.4966622730460946E-2</v>
      </c>
    </row>
    <row r="340" spans="1:11" x14ac:dyDescent="0.3">
      <c r="A340" s="1">
        <v>42933</v>
      </c>
      <c r="B340">
        <v>59.319907999999998</v>
      </c>
      <c r="C340">
        <v>76.099997999999999</v>
      </c>
      <c r="D340">
        <v>17.872302999999999</v>
      </c>
      <c r="E340">
        <v>3.58</v>
      </c>
      <c r="G340" s="1">
        <v>42933</v>
      </c>
      <c r="H340">
        <f t="shared" si="11"/>
        <v>-2.3808429242141316E-3</v>
      </c>
      <c r="I340">
        <f t="shared" si="11"/>
        <v>-8.339454960821259E-4</v>
      </c>
      <c r="J340">
        <f t="shared" si="11"/>
        <v>7.0974870336921172E-3</v>
      </c>
      <c r="K340">
        <f t="shared" si="11"/>
        <v>-1.1180022605093856E-2</v>
      </c>
    </row>
    <row r="341" spans="1:11" x14ac:dyDescent="0.3">
      <c r="A341" s="1">
        <v>42934</v>
      </c>
      <c r="B341">
        <v>60.133724000000001</v>
      </c>
      <c r="C341">
        <v>77.470000999999996</v>
      </c>
      <c r="D341">
        <v>17.712727000000001</v>
      </c>
      <c r="E341">
        <v>3.65</v>
      </c>
      <c r="G341" s="1">
        <v>42934</v>
      </c>
      <c r="H341">
        <f t="shared" si="11"/>
        <v>1.362584925515618E-2</v>
      </c>
      <c r="I341">
        <f t="shared" si="11"/>
        <v>1.7842538965602613E-2</v>
      </c>
      <c r="J341">
        <f t="shared" si="11"/>
        <v>-8.9687753347667942E-3</v>
      </c>
      <c r="K341">
        <f t="shared" si="11"/>
        <v>1.9364367181791152E-2</v>
      </c>
    </row>
    <row r="342" spans="1:11" x14ac:dyDescent="0.3">
      <c r="A342" s="1">
        <v>42935</v>
      </c>
      <c r="B342">
        <v>60.133724000000001</v>
      </c>
      <c r="C342">
        <v>78.430000000000007</v>
      </c>
      <c r="D342">
        <v>17.931093000000001</v>
      </c>
      <c r="E342">
        <v>3.7</v>
      </c>
      <c r="G342" s="1">
        <v>42935</v>
      </c>
      <c r="H342">
        <f t="shared" si="11"/>
        <v>0</v>
      </c>
      <c r="I342">
        <f t="shared" si="11"/>
        <v>1.2315729672541631E-2</v>
      </c>
      <c r="J342">
        <f t="shared" si="11"/>
        <v>1.225282430249023E-2</v>
      </c>
      <c r="K342">
        <f t="shared" si="11"/>
        <v>1.3605652055778678E-2</v>
      </c>
    </row>
    <row r="343" spans="1:11" x14ac:dyDescent="0.3">
      <c r="A343" s="1">
        <v>42936</v>
      </c>
      <c r="B343">
        <v>59.888598999999999</v>
      </c>
      <c r="C343">
        <v>78.029999000000004</v>
      </c>
      <c r="D343">
        <v>17.721126999999999</v>
      </c>
      <c r="E343">
        <v>3.76</v>
      </c>
      <c r="G343" s="1">
        <v>42936</v>
      </c>
      <c r="H343">
        <f t="shared" si="11"/>
        <v>-4.0846624975741834E-3</v>
      </c>
      <c r="I343">
        <f t="shared" si="11"/>
        <v>-5.1131519114891704E-3</v>
      </c>
      <c r="J343">
        <f t="shared" si="11"/>
        <v>-1.1778701439233284E-2</v>
      </c>
      <c r="K343">
        <f t="shared" si="11"/>
        <v>1.6086137751624225E-2</v>
      </c>
    </row>
    <row r="344" spans="1:11" x14ac:dyDescent="0.3">
      <c r="A344" s="1">
        <v>42937</v>
      </c>
      <c r="B344">
        <v>59.741523999999998</v>
      </c>
      <c r="C344">
        <v>79.25</v>
      </c>
      <c r="D344">
        <v>17.452372</v>
      </c>
      <c r="E344">
        <v>3.78</v>
      </c>
      <c r="G344" s="1">
        <v>42937</v>
      </c>
      <c r="H344">
        <f t="shared" si="11"/>
        <v>-2.458830107520489E-3</v>
      </c>
      <c r="I344">
        <f t="shared" si="11"/>
        <v>1.5514057444303885E-2</v>
      </c>
      <c r="J344">
        <f t="shared" si="11"/>
        <v>-1.5281972963264051E-2</v>
      </c>
      <c r="K344">
        <f t="shared" si="11"/>
        <v>5.3050522296930981E-3</v>
      </c>
    </row>
    <row r="345" spans="1:11" x14ac:dyDescent="0.3">
      <c r="A345" s="1">
        <v>42940</v>
      </c>
      <c r="B345">
        <v>60.241573000000002</v>
      </c>
      <c r="C345">
        <v>79.669998000000007</v>
      </c>
      <c r="D345">
        <v>17.469166000000001</v>
      </c>
      <c r="E345">
        <v>3.75</v>
      </c>
      <c r="G345" s="1">
        <v>42940</v>
      </c>
      <c r="H345">
        <f t="shared" si="11"/>
        <v>4.8124294759816968E-3</v>
      </c>
      <c r="I345">
        <f t="shared" si="11"/>
        <v>3.0516804173610097E-3</v>
      </c>
      <c r="J345">
        <f t="shared" si="11"/>
        <v>5.5530321535335716E-4</v>
      </c>
      <c r="K345">
        <f t="shared" si="11"/>
        <v>-4.6004248919008575E-3</v>
      </c>
    </row>
    <row r="346" spans="1:11" x14ac:dyDescent="0.3">
      <c r="A346" s="1">
        <v>42941</v>
      </c>
      <c r="B346">
        <v>59.761130999999999</v>
      </c>
      <c r="C346">
        <v>80.849997999999999</v>
      </c>
      <c r="D346">
        <v>17.855506999999999</v>
      </c>
      <c r="E346">
        <v>3.74</v>
      </c>
      <c r="G346" s="1">
        <v>42941</v>
      </c>
      <c r="H346">
        <f t="shared" si="11"/>
        <v>-8.0072290202313628E-3</v>
      </c>
      <c r="I346">
        <f t="shared" si="11"/>
        <v>1.4702482997225758E-2</v>
      </c>
      <c r="J346">
        <f t="shared" si="11"/>
        <v>2.1874592025405367E-2</v>
      </c>
      <c r="K346">
        <f t="shared" si="11"/>
        <v>-2.6702285558788097E-3</v>
      </c>
    </row>
    <row r="347" spans="1:11" x14ac:dyDescent="0.3">
      <c r="A347" s="1">
        <v>42942</v>
      </c>
      <c r="B347">
        <v>61.418166999999997</v>
      </c>
      <c r="C347">
        <v>81.459998999999996</v>
      </c>
      <c r="D347">
        <v>17.670733999999999</v>
      </c>
      <c r="E347">
        <v>3.72</v>
      </c>
      <c r="G347" s="1">
        <v>42942</v>
      </c>
      <c r="H347">
        <f t="shared" si="11"/>
        <v>2.7350204519939199E-2</v>
      </c>
      <c r="I347">
        <f t="shared" si="11"/>
        <v>7.5165286583547966E-3</v>
      </c>
      <c r="J347">
        <f t="shared" si="11"/>
        <v>-1.0402151249646326E-2</v>
      </c>
      <c r="K347">
        <f t="shared" si="11"/>
        <v>-5.3619431413853991E-3</v>
      </c>
    </row>
    <row r="348" spans="1:11" x14ac:dyDescent="0.3">
      <c r="A348" s="1">
        <v>42943</v>
      </c>
      <c r="B348">
        <v>59.976841</v>
      </c>
      <c r="C348">
        <v>79.709998999999996</v>
      </c>
      <c r="D348">
        <v>18.225045999999999</v>
      </c>
      <c r="E348">
        <v>3.66</v>
      </c>
      <c r="G348" s="1">
        <v>42943</v>
      </c>
      <c r="H348">
        <f t="shared" si="11"/>
        <v>-2.3747166490196696E-2</v>
      </c>
      <c r="I348">
        <f t="shared" si="11"/>
        <v>-2.1717054049948368E-2</v>
      </c>
      <c r="J348">
        <f t="shared" si="11"/>
        <v>3.0886977095951076E-2</v>
      </c>
      <c r="K348">
        <f t="shared" si="11"/>
        <v>-1.6260520871780291E-2</v>
      </c>
    </row>
    <row r="349" spans="1:11" x14ac:dyDescent="0.3">
      <c r="A349" s="1">
        <v>42944</v>
      </c>
      <c r="B349">
        <v>60.251381000000002</v>
      </c>
      <c r="C349">
        <v>80.099997999999999</v>
      </c>
      <c r="D349">
        <v>18.057074</v>
      </c>
      <c r="E349">
        <v>3.64</v>
      </c>
      <c r="G349" s="1">
        <v>42944</v>
      </c>
      <c r="H349">
        <f t="shared" si="11"/>
        <v>4.5669888918776543E-3</v>
      </c>
      <c r="I349">
        <f t="shared" si="11"/>
        <v>4.8807932111699457E-3</v>
      </c>
      <c r="J349">
        <f t="shared" si="11"/>
        <v>-9.2592825379895338E-3</v>
      </c>
      <c r="K349">
        <f t="shared" si="11"/>
        <v>-5.4794657646255957E-3</v>
      </c>
    </row>
    <row r="350" spans="1:11" x14ac:dyDescent="0.3">
      <c r="A350" s="1">
        <v>42947</v>
      </c>
      <c r="B350">
        <v>60.574939999999998</v>
      </c>
      <c r="C350">
        <v>79.480002999999996</v>
      </c>
      <c r="D350">
        <v>18.216647999999999</v>
      </c>
      <c r="E350">
        <v>3.61</v>
      </c>
      <c r="G350" s="1">
        <v>42947</v>
      </c>
      <c r="H350">
        <f t="shared" si="11"/>
        <v>3.0921627132154865E-3</v>
      </c>
      <c r="I350">
        <f t="shared" si="11"/>
        <v>-4.4862273338683017E-3</v>
      </c>
      <c r="J350">
        <f t="shared" si="11"/>
        <v>5.0797481539096405E-3</v>
      </c>
      <c r="K350">
        <f t="shared" si="11"/>
        <v>-4.778098464372397E-3</v>
      </c>
    </row>
    <row r="351" spans="1:11" x14ac:dyDescent="0.3">
      <c r="A351" s="1">
        <v>42948</v>
      </c>
      <c r="B351">
        <v>61.182850000000002</v>
      </c>
      <c r="C351">
        <v>79.930000000000007</v>
      </c>
      <c r="D351">
        <v>17.939491</v>
      </c>
      <c r="E351">
        <v>3.62</v>
      </c>
      <c r="G351" s="1">
        <v>42948</v>
      </c>
      <c r="H351">
        <f t="shared" si="11"/>
        <v>9.9856452942316317E-3</v>
      </c>
      <c r="I351">
        <f t="shared" si="11"/>
        <v>5.645796208967606E-3</v>
      </c>
      <c r="J351">
        <f t="shared" si="11"/>
        <v>-1.533141737539765E-2</v>
      </c>
      <c r="K351">
        <f t="shared" si="11"/>
        <v>2.76625349289011E-3</v>
      </c>
    </row>
    <row r="352" spans="1:11" x14ac:dyDescent="0.3">
      <c r="A352" s="1">
        <v>42949</v>
      </c>
      <c r="B352">
        <v>60.251381000000002</v>
      </c>
      <c r="C352">
        <v>79.389999000000003</v>
      </c>
      <c r="D352">
        <v>17.956287</v>
      </c>
      <c r="E352">
        <v>3.58</v>
      </c>
      <c r="G352" s="1">
        <v>42949</v>
      </c>
      <c r="H352">
        <f t="shared" si="11"/>
        <v>-1.5341428218790899E-2</v>
      </c>
      <c r="I352">
        <f t="shared" si="11"/>
        <v>-6.7788484969506296E-3</v>
      </c>
      <c r="J352">
        <f t="shared" si="11"/>
        <v>9.3582043134829418E-4</v>
      </c>
      <c r="K352">
        <f t="shared" si="11"/>
        <v>-1.1111225425070722E-2</v>
      </c>
    </row>
    <row r="353" spans="1:11" x14ac:dyDescent="0.3">
      <c r="A353" s="1">
        <v>42950</v>
      </c>
      <c r="B353">
        <v>62.722225000000002</v>
      </c>
      <c r="C353">
        <v>89.089995999999999</v>
      </c>
      <c r="D353">
        <v>18.19145</v>
      </c>
      <c r="E353">
        <v>3.69</v>
      </c>
      <c r="G353" s="1">
        <v>42950</v>
      </c>
      <c r="H353">
        <f t="shared" si="11"/>
        <v>4.01903572705717E-2</v>
      </c>
      <c r="I353">
        <f t="shared" si="11"/>
        <v>0.11527464669315692</v>
      </c>
      <c r="J353">
        <f t="shared" si="11"/>
        <v>1.3011399174460382E-2</v>
      </c>
      <c r="K353">
        <f t="shared" si="11"/>
        <v>3.026365763982693E-2</v>
      </c>
    </row>
    <row r="354" spans="1:11" x14ac:dyDescent="0.3">
      <c r="A354" s="1">
        <v>42951</v>
      </c>
      <c r="B354">
        <v>60.800452999999997</v>
      </c>
      <c r="C354">
        <v>87.709998999999996</v>
      </c>
      <c r="D354">
        <v>18.418216999999999</v>
      </c>
      <c r="E354">
        <v>3.57</v>
      </c>
      <c r="G354" s="1">
        <v>42951</v>
      </c>
      <c r="H354">
        <f t="shared" si="11"/>
        <v>-3.1118610938216051E-2</v>
      </c>
      <c r="I354">
        <f t="shared" si="11"/>
        <v>-1.5611143272052421E-2</v>
      </c>
      <c r="J354">
        <f t="shared" si="11"/>
        <v>1.2388525700535792E-2</v>
      </c>
      <c r="K354">
        <f t="shared" si="11"/>
        <v>-3.3060862260888176E-2</v>
      </c>
    </row>
    <row r="355" spans="1:11" x14ac:dyDescent="0.3">
      <c r="A355" s="1">
        <v>42954</v>
      </c>
      <c r="B355">
        <v>61.290703000000001</v>
      </c>
      <c r="C355">
        <v>90.519997000000004</v>
      </c>
      <c r="D355">
        <v>18.619781</v>
      </c>
      <c r="E355">
        <v>3.6</v>
      </c>
      <c r="G355" s="1">
        <v>42954</v>
      </c>
      <c r="H355">
        <f t="shared" si="11"/>
        <v>4.6366583791157493E-3</v>
      </c>
      <c r="I355">
        <f t="shared" si="11"/>
        <v>1.8206672069666415E-2</v>
      </c>
      <c r="J355">
        <f t="shared" si="11"/>
        <v>6.2840425946283102E-3</v>
      </c>
      <c r="K355">
        <f t="shared" si="11"/>
        <v>4.8314111999187446E-3</v>
      </c>
    </row>
    <row r="356" spans="1:11" x14ac:dyDescent="0.3">
      <c r="A356" s="1">
        <v>42955</v>
      </c>
      <c r="B356">
        <v>60.133724000000001</v>
      </c>
      <c r="C356">
        <v>91.519997000000004</v>
      </c>
      <c r="D356">
        <v>18.426615000000002</v>
      </c>
      <c r="E356">
        <v>3.71</v>
      </c>
      <c r="G356" s="1">
        <v>42955</v>
      </c>
      <c r="H356">
        <f t="shared" si="11"/>
        <v>-1.9057351878860571E-2</v>
      </c>
      <c r="I356">
        <f t="shared" si="11"/>
        <v>1.0986707228277885E-2</v>
      </c>
      <c r="J356">
        <f t="shared" si="11"/>
        <v>-1.0428423353036211E-2</v>
      </c>
      <c r="K356">
        <f t="shared" si="11"/>
        <v>3.0098031157279347E-2</v>
      </c>
    </row>
    <row r="357" spans="1:11" x14ac:dyDescent="0.3">
      <c r="A357" s="1">
        <v>42956</v>
      </c>
      <c r="B357">
        <v>60.182746999999999</v>
      </c>
      <c r="C357">
        <v>90.970000999999996</v>
      </c>
      <c r="D357">
        <v>18.544193</v>
      </c>
      <c r="E357">
        <v>3.76</v>
      </c>
      <c r="G357" s="1">
        <v>42956</v>
      </c>
      <c r="H357">
        <f t="shared" si="11"/>
        <v>8.1490094091719184E-4</v>
      </c>
      <c r="I357">
        <f t="shared" si="11"/>
        <v>-6.0277020251616369E-3</v>
      </c>
      <c r="J357">
        <f t="shared" si="11"/>
        <v>6.3606073422767025E-3</v>
      </c>
      <c r="K357">
        <f t="shared" si="11"/>
        <v>1.3387080782459279E-2</v>
      </c>
    </row>
    <row r="358" spans="1:11" x14ac:dyDescent="0.3">
      <c r="A358" s="1">
        <v>42957</v>
      </c>
      <c r="B358">
        <v>59.035567999999998</v>
      </c>
      <c r="C358">
        <v>88.32</v>
      </c>
      <c r="D358">
        <v>18.031876</v>
      </c>
      <c r="E358">
        <v>3.62</v>
      </c>
      <c r="G358" s="1">
        <v>42957</v>
      </c>
      <c r="H358">
        <f t="shared" si="11"/>
        <v>-1.9245606830470181E-2</v>
      </c>
      <c r="I358">
        <f t="shared" si="11"/>
        <v>-2.9563210297820174E-2</v>
      </c>
      <c r="J358">
        <f t="shared" si="11"/>
        <v>-2.8015613612202839E-2</v>
      </c>
      <c r="K358">
        <f t="shared" si="11"/>
        <v>-3.7944931564123367E-2</v>
      </c>
    </row>
    <row r="359" spans="1:11" x14ac:dyDescent="0.3">
      <c r="A359" s="1">
        <v>42958</v>
      </c>
      <c r="B359">
        <v>59.555228999999997</v>
      </c>
      <c r="C359">
        <v>89.300003000000004</v>
      </c>
      <c r="D359">
        <v>18.275438000000001</v>
      </c>
      <c r="E359">
        <v>3.63</v>
      </c>
      <c r="G359" s="1">
        <v>42958</v>
      </c>
      <c r="H359">
        <f t="shared" si="11"/>
        <v>8.7639907867795609E-3</v>
      </c>
      <c r="I359">
        <f t="shared" si="11"/>
        <v>1.1034938948292553E-2</v>
      </c>
      <c r="J359">
        <f t="shared" si="11"/>
        <v>1.3416891906829773E-2</v>
      </c>
      <c r="K359">
        <f t="shared" si="11"/>
        <v>2.7586224390796607E-3</v>
      </c>
    </row>
    <row r="360" spans="1:11" x14ac:dyDescent="0.3">
      <c r="A360" s="1">
        <v>42961</v>
      </c>
      <c r="B360">
        <v>60.682796000000003</v>
      </c>
      <c r="C360">
        <v>90.709998999999996</v>
      </c>
      <c r="D360">
        <v>18.351025</v>
      </c>
      <c r="E360">
        <v>3.58</v>
      </c>
      <c r="G360" s="1">
        <v>42961</v>
      </c>
      <c r="H360">
        <f t="shared" si="11"/>
        <v>1.0828857104727214E-2</v>
      </c>
      <c r="I360">
        <f t="shared" si="11"/>
        <v>9.044810958877823E-3</v>
      </c>
      <c r="J360">
        <f t="shared" si="11"/>
        <v>2.3829894113124501E-3</v>
      </c>
      <c r="K360">
        <f t="shared" si="11"/>
        <v>-8.0077603979863844E-3</v>
      </c>
    </row>
    <row r="361" spans="1:11" x14ac:dyDescent="0.3">
      <c r="A361" s="1">
        <v>42962</v>
      </c>
      <c r="B361">
        <v>60.761237999999999</v>
      </c>
      <c r="C361">
        <v>90.660004000000001</v>
      </c>
      <c r="D361">
        <v>17.578347999999998</v>
      </c>
      <c r="E361">
        <v>3.62</v>
      </c>
      <c r="G361" s="1">
        <v>42962</v>
      </c>
      <c r="H361">
        <f t="shared" si="11"/>
        <v>1.2918215629873432E-3</v>
      </c>
      <c r="I361">
        <f t="shared" si="11"/>
        <v>-5.513039691163004E-4</v>
      </c>
      <c r="J361">
        <f t="shared" si="11"/>
        <v>-4.3017513830587259E-2</v>
      </c>
      <c r="K361">
        <f t="shared" si="11"/>
        <v>1.1111225425070849E-2</v>
      </c>
    </row>
    <row r="362" spans="1:11" x14ac:dyDescent="0.3">
      <c r="A362" s="1">
        <v>42963</v>
      </c>
      <c r="B362">
        <v>61.663288000000001</v>
      </c>
      <c r="C362">
        <v>92.019997000000004</v>
      </c>
      <c r="D362">
        <v>17.964684999999999</v>
      </c>
      <c r="E362">
        <v>3.62</v>
      </c>
      <c r="G362" s="1">
        <v>42963</v>
      </c>
      <c r="H362">
        <f t="shared" si="11"/>
        <v>1.4736692953170939E-2</v>
      </c>
      <c r="I362">
        <f t="shared" si="11"/>
        <v>1.4889622492120225E-2</v>
      </c>
      <c r="J362">
        <f t="shared" si="11"/>
        <v>2.1739968897084922E-2</v>
      </c>
      <c r="K362">
        <f t="shared" si="11"/>
        <v>0</v>
      </c>
    </row>
    <row r="363" spans="1:11" x14ac:dyDescent="0.3">
      <c r="A363" s="1">
        <v>42964</v>
      </c>
      <c r="B363">
        <v>60.172942999999997</v>
      </c>
      <c r="C363">
        <v>90.940002000000007</v>
      </c>
      <c r="D363">
        <v>17.721126999999999</v>
      </c>
      <c r="E363">
        <v>3.57</v>
      </c>
      <c r="G363" s="1">
        <v>42964</v>
      </c>
      <c r="H363">
        <f t="shared" si="11"/>
        <v>-2.4465946266257588E-2</v>
      </c>
      <c r="I363">
        <f t="shared" si="11"/>
        <v>-1.1805941736326786E-2</v>
      </c>
      <c r="J363">
        <f t="shared" si="11"/>
        <v>-1.3650342711707083E-2</v>
      </c>
      <c r="K363">
        <f t="shared" si="11"/>
        <v>-1.3908430046132E-2</v>
      </c>
    </row>
    <row r="364" spans="1:11" x14ac:dyDescent="0.3">
      <c r="A364" s="1">
        <v>42965</v>
      </c>
      <c r="B364">
        <v>60.800452999999997</v>
      </c>
      <c r="C364">
        <v>92.07</v>
      </c>
      <c r="D364">
        <v>17.821911</v>
      </c>
      <c r="E364">
        <v>3.62</v>
      </c>
      <c r="G364" s="1">
        <v>42965</v>
      </c>
      <c r="H364">
        <f t="shared" si="11"/>
        <v>1.0374440148474011E-2</v>
      </c>
      <c r="I364">
        <f t="shared" si="11"/>
        <v>1.2349186910367588E-2</v>
      </c>
      <c r="J364">
        <f t="shared" si="11"/>
        <v>5.6711117442265202E-3</v>
      </c>
      <c r="K364">
        <f t="shared" si="11"/>
        <v>1.390843004613215E-2</v>
      </c>
    </row>
    <row r="365" spans="1:11" x14ac:dyDescent="0.3">
      <c r="A365" s="1">
        <v>42968</v>
      </c>
      <c r="B365">
        <v>60.574939999999998</v>
      </c>
      <c r="C365">
        <v>91.980002999999996</v>
      </c>
      <c r="D365">
        <v>17.620342000000001</v>
      </c>
      <c r="E365">
        <v>3.6</v>
      </c>
      <c r="G365" s="1">
        <v>42968</v>
      </c>
      <c r="H365">
        <f t="shared" si="11"/>
        <v>-2.1454124737900326E-3</v>
      </c>
      <c r="I365">
        <f t="shared" si="11"/>
        <v>-5.6462695431197096E-4</v>
      </c>
      <c r="J365">
        <f t="shared" si="11"/>
        <v>-6.5671429609332165E-3</v>
      </c>
      <c r="K365">
        <f t="shared" si="11"/>
        <v>-3.1986246312206081E-3</v>
      </c>
    </row>
    <row r="366" spans="1:11" x14ac:dyDescent="0.3">
      <c r="A366" s="1">
        <v>42969</v>
      </c>
      <c r="B366">
        <v>63.006573000000003</v>
      </c>
      <c r="C366">
        <v>94.949996999999996</v>
      </c>
      <c r="D366">
        <v>18.174654</v>
      </c>
      <c r="E366">
        <v>3.65</v>
      </c>
      <c r="G366" s="1">
        <v>42969</v>
      </c>
      <c r="H366">
        <f t="shared" si="11"/>
        <v>3.9357778088058626E-2</v>
      </c>
      <c r="I366">
        <f t="shared" si="11"/>
        <v>3.1779210935154505E-2</v>
      </c>
      <c r="J366">
        <f t="shared" si="11"/>
        <v>3.0973956018146398E-2</v>
      </c>
      <c r="K366">
        <f t="shared" si="11"/>
        <v>1.3793322132335769E-2</v>
      </c>
    </row>
    <row r="367" spans="1:11" x14ac:dyDescent="0.3">
      <c r="A367" s="1">
        <v>42970</v>
      </c>
      <c r="B367">
        <v>62.761448000000001</v>
      </c>
      <c r="C367">
        <v>94.400002000000001</v>
      </c>
      <c r="D367">
        <v>18.040277</v>
      </c>
      <c r="E367">
        <v>3.62</v>
      </c>
      <c r="G367" s="1">
        <v>42970</v>
      </c>
      <c r="H367">
        <f t="shared" si="11"/>
        <v>-3.8980546634502945E-3</v>
      </c>
      <c r="I367">
        <f t="shared" si="11"/>
        <v>-5.8093113248222682E-3</v>
      </c>
      <c r="J367">
        <f t="shared" si="11"/>
        <v>-7.4211168156689709E-3</v>
      </c>
      <c r="K367">
        <f t="shared" si="11"/>
        <v>-8.2531417567204141E-3</v>
      </c>
    </row>
    <row r="368" spans="1:11" x14ac:dyDescent="0.3">
      <c r="A368" s="1">
        <v>42971</v>
      </c>
      <c r="B368">
        <v>62.19276</v>
      </c>
      <c r="C368">
        <v>95.25</v>
      </c>
      <c r="D368">
        <v>18.292234000000001</v>
      </c>
      <c r="E368">
        <v>3.67</v>
      </c>
      <c r="G368" s="1">
        <v>42971</v>
      </c>
      <c r="H368">
        <f t="shared" si="11"/>
        <v>-9.1024053626206462E-3</v>
      </c>
      <c r="I368">
        <f t="shared" si="11"/>
        <v>8.9639196689148531E-3</v>
      </c>
      <c r="J368">
        <f t="shared" si="11"/>
        <v>1.3869728907793274E-2</v>
      </c>
      <c r="K368">
        <f t="shared" si="11"/>
        <v>1.3717636228799126E-2</v>
      </c>
    </row>
    <row r="369" spans="1:11" x14ac:dyDescent="0.3">
      <c r="A369" s="1">
        <v>42972</v>
      </c>
      <c r="B369">
        <v>61.359341000000001</v>
      </c>
      <c r="C369">
        <v>94.639999000000003</v>
      </c>
      <c r="D369">
        <v>16.29336</v>
      </c>
      <c r="E369">
        <v>3.62</v>
      </c>
      <c r="G369" s="1">
        <v>42972</v>
      </c>
      <c r="H369">
        <f t="shared" si="11"/>
        <v>-1.3491177150821239E-2</v>
      </c>
      <c r="I369">
        <f t="shared" si="11"/>
        <v>-6.4248049030357418E-3</v>
      </c>
      <c r="J369">
        <f t="shared" si="11"/>
        <v>-0.11571893533646954</v>
      </c>
      <c r="K369">
        <f t="shared" si="11"/>
        <v>-1.3717636228799195E-2</v>
      </c>
    </row>
    <row r="370" spans="1:11" x14ac:dyDescent="0.3">
      <c r="A370" s="1">
        <v>42975</v>
      </c>
      <c r="B370">
        <v>61.526024</v>
      </c>
      <c r="C370">
        <v>95.809997999999993</v>
      </c>
      <c r="D370">
        <v>16.083393000000001</v>
      </c>
      <c r="E370">
        <v>3.63</v>
      </c>
      <c r="G370" s="1">
        <v>42975</v>
      </c>
      <c r="H370">
        <f t="shared" si="11"/>
        <v>1.5662489009717049E-3</v>
      </c>
      <c r="I370">
        <f t="shared" si="11"/>
        <v>7.0938067351529787E-3</v>
      </c>
      <c r="J370">
        <f t="shared" si="11"/>
        <v>-7.4884719569768251E-3</v>
      </c>
      <c r="K370">
        <f t="shared" si="11"/>
        <v>1.5926914077951842E-3</v>
      </c>
    </row>
    <row r="371" spans="1:11" x14ac:dyDescent="0.3">
      <c r="A371" s="1">
        <v>42976</v>
      </c>
      <c r="B371">
        <v>62.241787000000002</v>
      </c>
      <c r="C371">
        <v>95.790001000000004</v>
      </c>
      <c r="D371">
        <v>15.747450000000001</v>
      </c>
      <c r="E371">
        <v>3.62</v>
      </c>
      <c r="G371" s="1">
        <v>42976</v>
      </c>
      <c r="H371">
        <f t="shared" si="11"/>
        <v>1.1566351118147179E-2</v>
      </c>
      <c r="I371">
        <f t="shared" si="11"/>
        <v>-2.0873695383058534E-4</v>
      </c>
      <c r="J371">
        <f t="shared" si="11"/>
        <v>-2.1108801552816886E-2</v>
      </c>
      <c r="K371">
        <f t="shared" si="11"/>
        <v>-2.7586224390796399E-3</v>
      </c>
    </row>
    <row r="372" spans="1:11" x14ac:dyDescent="0.3">
      <c r="A372" s="1">
        <v>42977</v>
      </c>
      <c r="B372">
        <v>64.398871999999997</v>
      </c>
      <c r="C372">
        <v>97.650002000000001</v>
      </c>
      <c r="D372">
        <v>15.781041999999999</v>
      </c>
      <c r="E372">
        <v>3.74</v>
      </c>
      <c r="G372" s="1">
        <v>42977</v>
      </c>
      <c r="H372">
        <f t="shared" si="11"/>
        <v>3.4069526531399545E-2</v>
      </c>
      <c r="I372">
        <f t="shared" si="11"/>
        <v>1.9231371969695068E-2</v>
      </c>
      <c r="J372">
        <f t="shared" si="11"/>
        <v>2.1308987890072653E-3</v>
      </c>
      <c r="K372">
        <f t="shared" si="11"/>
        <v>3.2611585588761011E-2</v>
      </c>
    </row>
    <row r="373" spans="1:11" x14ac:dyDescent="0.3">
      <c r="A373" s="1">
        <v>42978</v>
      </c>
      <c r="B373">
        <v>64.281204000000002</v>
      </c>
      <c r="C373">
        <v>97.790001000000004</v>
      </c>
      <c r="D373">
        <v>15.537482000000001</v>
      </c>
      <c r="E373">
        <v>3.75</v>
      </c>
      <c r="G373" s="1">
        <v>42978</v>
      </c>
      <c r="H373">
        <f t="shared" si="11"/>
        <v>-1.8288461812346385E-3</v>
      </c>
      <c r="I373">
        <f t="shared" si="11"/>
        <v>1.4326547461797681E-3</v>
      </c>
      <c r="J373">
        <f t="shared" si="11"/>
        <v>-1.5554047842125567E-2</v>
      </c>
      <c r="K373">
        <f t="shared" si="11"/>
        <v>2.6702285558788921E-3</v>
      </c>
    </row>
    <row r="374" spans="1:11" x14ac:dyDescent="0.3">
      <c r="A374" s="1">
        <v>42979</v>
      </c>
      <c r="B374">
        <v>63.849795999999998</v>
      </c>
      <c r="C374">
        <v>95.879997000000003</v>
      </c>
      <c r="D374">
        <v>15.680258</v>
      </c>
      <c r="E374">
        <v>3.74</v>
      </c>
      <c r="G374" s="1">
        <v>42979</v>
      </c>
      <c r="H374">
        <f t="shared" si="11"/>
        <v>-6.7338837625336911E-3</v>
      </c>
      <c r="I374">
        <f t="shared" si="11"/>
        <v>-1.9724954273106478E-2</v>
      </c>
      <c r="J374">
        <f t="shared" si="11"/>
        <v>9.1471705198992222E-3</v>
      </c>
      <c r="K374">
        <f t="shared" si="11"/>
        <v>-2.6702285558788097E-3</v>
      </c>
    </row>
    <row r="375" spans="1:11" x14ac:dyDescent="0.3">
      <c r="A375" s="1">
        <v>42983</v>
      </c>
      <c r="B375">
        <v>63.781165999999999</v>
      </c>
      <c r="C375">
        <v>97.089995999999999</v>
      </c>
      <c r="D375">
        <v>15.907021</v>
      </c>
      <c r="E375">
        <v>3.66</v>
      </c>
      <c r="G375" s="1">
        <v>42983</v>
      </c>
      <c r="H375">
        <f t="shared" si="11"/>
        <v>-5.3772223870472583E-4</v>
      </c>
      <c r="I375">
        <f t="shared" si="11"/>
        <v>6.2704819530466404E-3</v>
      </c>
      <c r="J375">
        <f t="shared" si="11"/>
        <v>7.179057610166505E-3</v>
      </c>
      <c r="K375">
        <f t="shared" si="11"/>
        <v>-1.0811232006582829E-2</v>
      </c>
    </row>
    <row r="376" spans="1:11" x14ac:dyDescent="0.3">
      <c r="A376" s="1">
        <v>42984</v>
      </c>
      <c r="B376">
        <v>62.751640000000002</v>
      </c>
      <c r="C376">
        <v>95.82</v>
      </c>
      <c r="D376">
        <v>16.242965999999999</v>
      </c>
      <c r="E376">
        <v>3.61</v>
      </c>
      <c r="G376" s="1">
        <v>42984</v>
      </c>
      <c r="H376">
        <f t="shared" si="11"/>
        <v>-1.6273229879245611E-2</v>
      </c>
      <c r="I376">
        <f t="shared" si="11"/>
        <v>-1.3166910728189084E-2</v>
      </c>
      <c r="J376">
        <f t="shared" si="11"/>
        <v>2.0899369436824893E-2</v>
      </c>
      <c r="K376">
        <f t="shared" si="11"/>
        <v>-1.3755375068485457E-2</v>
      </c>
    </row>
    <row r="377" spans="1:11" x14ac:dyDescent="0.3">
      <c r="A377" s="1">
        <v>42985</v>
      </c>
      <c r="B377">
        <v>64.545944000000006</v>
      </c>
      <c r="C377">
        <v>99.5</v>
      </c>
      <c r="D377">
        <v>16.148728999999999</v>
      </c>
      <c r="E377">
        <v>3.69</v>
      </c>
      <c r="G377" s="1">
        <v>42985</v>
      </c>
      <c r="H377">
        <f t="shared" si="11"/>
        <v>2.8192567178295158E-2</v>
      </c>
      <c r="I377">
        <f t="shared" si="11"/>
        <v>3.7686212709571003E-2</v>
      </c>
      <c r="J377">
        <f t="shared" si="11"/>
        <v>-5.8186066444055416E-3</v>
      </c>
      <c r="K377">
        <f t="shared" si="11"/>
        <v>2.1918685707646275E-2</v>
      </c>
    </row>
    <row r="378" spans="1:11" x14ac:dyDescent="0.3">
      <c r="A378" s="1">
        <v>42986</v>
      </c>
      <c r="B378">
        <v>63.663502000000001</v>
      </c>
      <c r="C378">
        <v>99.620002999999997</v>
      </c>
      <c r="D378">
        <v>16.405739000000001</v>
      </c>
      <c r="E378">
        <v>3.68</v>
      </c>
      <c r="G378" s="1">
        <v>42986</v>
      </c>
      <c r="H378">
        <f t="shared" si="11"/>
        <v>-1.3765848970017456E-2</v>
      </c>
      <c r="I378">
        <f t="shared" si="11"/>
        <v>1.2053335950247082E-3</v>
      </c>
      <c r="J378">
        <f t="shared" si="11"/>
        <v>1.5789865758883252E-2</v>
      </c>
      <c r="K378">
        <f t="shared" si="11"/>
        <v>-2.7137058715961618E-3</v>
      </c>
    </row>
    <row r="379" spans="1:11" x14ac:dyDescent="0.3">
      <c r="A379" s="1">
        <v>42989</v>
      </c>
      <c r="B379">
        <v>64.869513999999995</v>
      </c>
      <c r="C379">
        <v>100.110001</v>
      </c>
      <c r="D379">
        <v>16.448574000000001</v>
      </c>
      <c r="E379">
        <v>3.74</v>
      </c>
      <c r="G379" s="1">
        <v>42989</v>
      </c>
      <c r="H379">
        <f t="shared" si="11"/>
        <v>1.0834753733082554E-2</v>
      </c>
      <c r="I379">
        <f t="shared" si="11"/>
        <v>2.832834717891179E-3</v>
      </c>
      <c r="J379">
        <f t="shared" si="11"/>
        <v>1.5054834836268815E-3</v>
      </c>
      <c r="K379">
        <f t="shared" si="11"/>
        <v>9.3374046390136464E-3</v>
      </c>
    </row>
    <row r="380" spans="1:11" x14ac:dyDescent="0.3">
      <c r="A380" s="1">
        <v>42990</v>
      </c>
      <c r="B380">
        <v>64.800872999999996</v>
      </c>
      <c r="C380">
        <v>99.949996999999996</v>
      </c>
      <c r="D380">
        <v>16.731285</v>
      </c>
      <c r="E380">
        <v>3.79</v>
      </c>
      <c r="G380" s="1">
        <v>42990</v>
      </c>
      <c r="H380">
        <f t="shared" si="11"/>
        <v>-1.0586998003071664E-3</v>
      </c>
      <c r="I380">
        <f t="shared" si="11"/>
        <v>-1.599560489003254E-3</v>
      </c>
      <c r="J380">
        <f t="shared" si="11"/>
        <v>1.7041533654487896E-2</v>
      </c>
      <c r="K380">
        <f t="shared" si="11"/>
        <v>1.3280407667894466E-2</v>
      </c>
    </row>
    <row r="381" spans="1:11" x14ac:dyDescent="0.3">
      <c r="A381" s="1">
        <v>42991</v>
      </c>
      <c r="B381">
        <v>64.124336</v>
      </c>
      <c r="C381">
        <v>98.779999000000004</v>
      </c>
      <c r="D381">
        <v>17.151066</v>
      </c>
      <c r="E381">
        <v>3.84</v>
      </c>
      <c r="G381" s="1">
        <v>42991</v>
      </c>
      <c r="H381">
        <f t="shared" si="11"/>
        <v>-1.049512682820756E-2</v>
      </c>
      <c r="I381">
        <f t="shared" si="11"/>
        <v>-1.1774885942429097E-2</v>
      </c>
      <c r="J381">
        <f t="shared" si="11"/>
        <v>2.4780008936409359E-2</v>
      </c>
      <c r="K381">
        <f t="shared" si="11"/>
        <v>1.3106347505300365E-2</v>
      </c>
    </row>
    <row r="382" spans="1:11" x14ac:dyDescent="0.3">
      <c r="A382" s="1">
        <v>42992</v>
      </c>
      <c r="B382">
        <v>63.898814999999999</v>
      </c>
      <c r="C382">
        <v>99.389999000000003</v>
      </c>
      <c r="D382">
        <v>17.202465</v>
      </c>
      <c r="E382">
        <v>3.77</v>
      </c>
      <c r="G382" s="1">
        <v>42992</v>
      </c>
      <c r="H382">
        <f t="shared" si="11"/>
        <v>-3.5231320508972088E-3</v>
      </c>
      <c r="I382">
        <f t="shared" si="11"/>
        <v>6.1563499295677424E-3</v>
      </c>
      <c r="J382">
        <f t="shared" si="11"/>
        <v>2.9923583897742316E-3</v>
      </c>
      <c r="K382">
        <f t="shared" si="11"/>
        <v>-1.8397365139716057E-2</v>
      </c>
    </row>
    <row r="383" spans="1:11" x14ac:dyDescent="0.3">
      <c r="A383" s="1">
        <v>42993</v>
      </c>
      <c r="B383">
        <v>63.732140000000001</v>
      </c>
      <c r="C383">
        <v>100.389999</v>
      </c>
      <c r="D383">
        <v>17.382373999999999</v>
      </c>
      <c r="E383">
        <v>3.82</v>
      </c>
      <c r="G383" s="1">
        <v>42993</v>
      </c>
      <c r="H383">
        <f t="shared" si="11"/>
        <v>-2.6118286860714723E-3</v>
      </c>
      <c r="I383">
        <f t="shared" si="11"/>
        <v>1.0011095823743842E-2</v>
      </c>
      <c r="J383">
        <f t="shared" si="11"/>
        <v>1.0404016790692942E-2</v>
      </c>
      <c r="K383">
        <f t="shared" si="11"/>
        <v>1.3175421158564328E-2</v>
      </c>
    </row>
    <row r="384" spans="1:11" x14ac:dyDescent="0.3">
      <c r="A384" s="1">
        <v>42996</v>
      </c>
      <c r="B384">
        <v>62.947730999999997</v>
      </c>
      <c r="C384">
        <v>100.82</v>
      </c>
      <c r="D384">
        <v>17.279568000000001</v>
      </c>
      <c r="E384">
        <v>3.83</v>
      </c>
      <c r="G384" s="1">
        <v>42996</v>
      </c>
      <c r="H384">
        <f t="shared" si="11"/>
        <v>-7.1500630982734535E-3</v>
      </c>
      <c r="I384">
        <f t="shared" si="11"/>
        <v>2.4676862211682731E-3</v>
      </c>
      <c r="J384">
        <f t="shared" si="11"/>
        <v>-3.4248078669509236E-3</v>
      </c>
      <c r="K384">
        <f t="shared" si="11"/>
        <v>1.5094133282039588E-3</v>
      </c>
    </row>
    <row r="385" spans="1:11" x14ac:dyDescent="0.3">
      <c r="A385" s="1">
        <v>42997</v>
      </c>
      <c r="B385">
        <v>63.055591999999997</v>
      </c>
      <c r="C385">
        <v>102.379997</v>
      </c>
      <c r="D385">
        <v>17.296703000000001</v>
      </c>
      <c r="E385">
        <v>3.88</v>
      </c>
      <c r="G385" s="1">
        <v>42997</v>
      </c>
      <c r="H385">
        <f t="shared" si="11"/>
        <v>1.7120346317472011E-3</v>
      </c>
      <c r="I385">
        <f t="shared" si="11"/>
        <v>1.5354603072353902E-2</v>
      </c>
      <c r="J385">
        <f t="shared" si="11"/>
        <v>9.9114224334566131E-4</v>
      </c>
      <c r="K385">
        <f t="shared" si="11"/>
        <v>1.2970350442627405E-2</v>
      </c>
    </row>
    <row r="386" spans="1:11" x14ac:dyDescent="0.3">
      <c r="A386" s="1">
        <v>42998</v>
      </c>
      <c r="B386">
        <v>63.732140000000001</v>
      </c>
      <c r="C386">
        <v>102.959999</v>
      </c>
      <c r="D386">
        <v>17.219601000000001</v>
      </c>
      <c r="E386">
        <v>3.91</v>
      </c>
      <c r="G386" s="1">
        <v>42998</v>
      </c>
      <c r="H386">
        <f t="shared" si="11"/>
        <v>1.0672237931785756E-2</v>
      </c>
      <c r="I386">
        <f t="shared" si="11"/>
        <v>5.6492018485227447E-3</v>
      </c>
      <c r="J386">
        <f t="shared" si="11"/>
        <v>-4.4675773073180915E-3</v>
      </c>
      <c r="K386">
        <f t="shared" si="11"/>
        <v>7.7022203620923033E-3</v>
      </c>
    </row>
    <row r="387" spans="1:11" x14ac:dyDescent="0.3">
      <c r="A387" s="1">
        <v>42999</v>
      </c>
      <c r="B387">
        <v>62.859496999999998</v>
      </c>
      <c r="C387">
        <v>101.720001</v>
      </c>
      <c r="D387">
        <v>17.039694000000001</v>
      </c>
      <c r="E387">
        <v>3.87</v>
      </c>
      <c r="G387" s="1">
        <v>42999</v>
      </c>
      <c r="H387">
        <f t="shared" si="11"/>
        <v>-1.3786958496123524E-2</v>
      </c>
      <c r="I387">
        <f t="shared" si="11"/>
        <v>-1.2116603190534212E-2</v>
      </c>
      <c r="J387">
        <f t="shared" si="11"/>
        <v>-1.0502764505983373E-2</v>
      </c>
      <c r="K387">
        <f t="shared" si="11"/>
        <v>-1.0282866955583919E-2</v>
      </c>
    </row>
    <row r="388" spans="1:11" x14ac:dyDescent="0.3">
      <c r="A388" s="1">
        <v>43000</v>
      </c>
      <c r="B388">
        <v>62.653590999999999</v>
      </c>
      <c r="C388">
        <v>102.839996</v>
      </c>
      <c r="D388">
        <v>17.142496000000001</v>
      </c>
      <c r="E388">
        <v>3.85</v>
      </c>
      <c r="G388" s="1">
        <v>43000</v>
      </c>
      <c r="H388">
        <f t="shared" si="11"/>
        <v>-3.2810312932091612E-3</v>
      </c>
      <c r="I388">
        <f t="shared" si="11"/>
        <v>1.0950393117489245E-2</v>
      </c>
      <c r="J388">
        <f t="shared" si="11"/>
        <v>6.0149633447121086E-3</v>
      </c>
      <c r="K388">
        <f t="shared" ref="K388" si="12">LN(E388/E387)/SQRT($A388-$A387)</f>
        <v>-5.1813587419976288E-3</v>
      </c>
    </row>
    <row r="389" spans="1:11" x14ac:dyDescent="0.3">
      <c r="A389" s="1">
        <v>43003</v>
      </c>
      <c r="B389">
        <v>60.927920999999998</v>
      </c>
      <c r="C389">
        <v>97.620002999999997</v>
      </c>
      <c r="D389">
        <v>17.510878000000002</v>
      </c>
      <c r="E389">
        <v>3.81</v>
      </c>
      <c r="G389" s="1">
        <v>43003</v>
      </c>
      <c r="H389">
        <f t="shared" ref="H389:K452" si="13">LN(B389/B388)/SQRT($A389-$A388)</f>
        <v>-1.6125078697160278E-2</v>
      </c>
      <c r="I389">
        <f t="shared" si="13"/>
        <v>-3.0075285369385238E-2</v>
      </c>
      <c r="J389">
        <f t="shared" si="13"/>
        <v>1.2275483424122494E-2</v>
      </c>
      <c r="K389">
        <f t="shared" si="13"/>
        <v>-6.0298226330568801E-3</v>
      </c>
    </row>
    <row r="390" spans="1:11" x14ac:dyDescent="0.3">
      <c r="A390" s="1">
        <v>43004</v>
      </c>
      <c r="B390">
        <v>60.555332</v>
      </c>
      <c r="C390">
        <v>97.480002999999996</v>
      </c>
      <c r="D390">
        <v>17.690784000000001</v>
      </c>
      <c r="E390">
        <v>3.7</v>
      </c>
      <c r="G390" s="1">
        <v>43004</v>
      </c>
      <c r="H390">
        <f t="shared" si="13"/>
        <v>-6.1340169785736509E-3</v>
      </c>
      <c r="I390">
        <f t="shared" si="13"/>
        <v>-1.4351616578597941E-3</v>
      </c>
      <c r="J390">
        <f t="shared" si="13"/>
        <v>1.0221538197627826E-2</v>
      </c>
      <c r="K390">
        <f t="shared" si="13"/>
        <v>-2.9296369488430823E-2</v>
      </c>
    </row>
    <row r="391" spans="1:11" x14ac:dyDescent="0.3">
      <c r="A391" s="1">
        <v>43005</v>
      </c>
      <c r="B391">
        <v>61.859389999999998</v>
      </c>
      <c r="C391">
        <v>100.129997</v>
      </c>
      <c r="D391">
        <v>17.862123</v>
      </c>
      <c r="E391">
        <v>3.73</v>
      </c>
      <c r="G391" s="1">
        <v>43005</v>
      </c>
      <c r="H391">
        <f t="shared" si="13"/>
        <v>2.1306380654814574E-2</v>
      </c>
      <c r="I391">
        <f t="shared" si="13"/>
        <v>2.6822052226111746E-2</v>
      </c>
      <c r="J391">
        <f t="shared" si="13"/>
        <v>9.6386113511201989E-3</v>
      </c>
      <c r="K391">
        <f t="shared" si="13"/>
        <v>8.0754140055453311E-3</v>
      </c>
    </row>
    <row r="392" spans="1:11" x14ac:dyDescent="0.3">
      <c r="A392" s="1">
        <v>43006</v>
      </c>
      <c r="B392">
        <v>62.300612999999998</v>
      </c>
      <c r="C392">
        <v>100.889999</v>
      </c>
      <c r="D392">
        <v>17.810724</v>
      </c>
      <c r="E392">
        <v>3.73</v>
      </c>
      <c r="G392" s="1">
        <v>43006</v>
      </c>
      <c r="H392">
        <f t="shared" si="13"/>
        <v>7.1073589994508626E-3</v>
      </c>
      <c r="I392">
        <f t="shared" si="13"/>
        <v>7.5614927498424342E-3</v>
      </c>
      <c r="J392">
        <f t="shared" si="13"/>
        <v>-2.8816895701472738E-3</v>
      </c>
      <c r="K392">
        <f t="shared" si="13"/>
        <v>0</v>
      </c>
    </row>
    <row r="393" spans="1:11" x14ac:dyDescent="0.3">
      <c r="A393" s="1">
        <v>43007</v>
      </c>
      <c r="B393">
        <v>63.251694000000001</v>
      </c>
      <c r="C393">
        <v>102.230003</v>
      </c>
      <c r="D393">
        <v>17.699349999999999</v>
      </c>
      <c r="E393">
        <v>3.78</v>
      </c>
      <c r="G393" s="1">
        <v>43007</v>
      </c>
      <c r="H393">
        <f t="shared" si="13"/>
        <v>1.515064462632134E-2</v>
      </c>
      <c r="I393">
        <f t="shared" si="13"/>
        <v>1.3194401606012669E-2</v>
      </c>
      <c r="J393">
        <f t="shared" si="13"/>
        <v>-6.2728320531814912E-3</v>
      </c>
      <c r="K393">
        <f t="shared" si="13"/>
        <v>1.3315775975772156E-2</v>
      </c>
    </row>
    <row r="394" spans="1:11" x14ac:dyDescent="0.3">
      <c r="A394" s="1">
        <v>43010</v>
      </c>
      <c r="B394">
        <v>62.153542000000002</v>
      </c>
      <c r="C394">
        <v>100.43</v>
      </c>
      <c r="D394">
        <v>17.536577000000001</v>
      </c>
      <c r="E394">
        <v>3.84</v>
      </c>
      <c r="G394" s="1">
        <v>43010</v>
      </c>
      <c r="H394">
        <f t="shared" si="13"/>
        <v>-1.0111771720502772E-2</v>
      </c>
      <c r="I394">
        <f t="shared" si="13"/>
        <v>-1.025618800074452E-2</v>
      </c>
      <c r="J394">
        <f t="shared" si="13"/>
        <v>-5.3341978977123599E-3</v>
      </c>
      <c r="K394">
        <f t="shared" si="13"/>
        <v>9.0923181348494357E-3</v>
      </c>
    </row>
    <row r="395" spans="1:11" x14ac:dyDescent="0.3">
      <c r="A395" s="1">
        <v>43011</v>
      </c>
      <c r="B395">
        <v>62.212367999999998</v>
      </c>
      <c r="C395">
        <v>101.07</v>
      </c>
      <c r="D395">
        <v>17.313835000000001</v>
      </c>
      <c r="E395">
        <v>3.84</v>
      </c>
      <c r="G395" s="1">
        <v>43011</v>
      </c>
      <c r="H395">
        <f t="shared" si="13"/>
        <v>9.4601493909642845E-4</v>
      </c>
      <c r="I395">
        <f t="shared" si="13"/>
        <v>6.3523786813233256E-3</v>
      </c>
      <c r="J395">
        <f t="shared" si="13"/>
        <v>-1.2782921077220868E-2</v>
      </c>
      <c r="K395">
        <f t="shared" si="13"/>
        <v>0</v>
      </c>
    </row>
    <row r="396" spans="1:11" x14ac:dyDescent="0.3">
      <c r="A396" s="1">
        <v>43012</v>
      </c>
      <c r="B396">
        <v>61.408366999999998</v>
      </c>
      <c r="C396">
        <v>102.980003</v>
      </c>
      <c r="D396">
        <v>17.348106000000001</v>
      </c>
      <c r="E396">
        <v>3.82</v>
      </c>
      <c r="G396" s="1">
        <v>43012</v>
      </c>
      <c r="H396">
        <f t="shared" si="13"/>
        <v>-1.300772619488408E-2</v>
      </c>
      <c r="I396">
        <f t="shared" si="13"/>
        <v>1.8721477663293979E-2</v>
      </c>
      <c r="J396">
        <f t="shared" si="13"/>
        <v>1.9774432809425593E-3</v>
      </c>
      <c r="K396">
        <f t="shared" si="13"/>
        <v>-5.2219439811517126E-3</v>
      </c>
    </row>
    <row r="397" spans="1:11" x14ac:dyDescent="0.3">
      <c r="A397" s="1">
        <v>43013</v>
      </c>
      <c r="B397">
        <v>61.859389999999998</v>
      </c>
      <c r="C397">
        <v>104.470001</v>
      </c>
      <c r="D397">
        <v>17.579412000000001</v>
      </c>
      <c r="E397">
        <v>3.82</v>
      </c>
      <c r="G397" s="1">
        <v>43013</v>
      </c>
      <c r="H397">
        <f t="shared" si="13"/>
        <v>7.3178100044642928E-3</v>
      </c>
      <c r="I397">
        <f t="shared" si="13"/>
        <v>1.4365134671677349E-2</v>
      </c>
      <c r="J397">
        <f t="shared" si="13"/>
        <v>1.3245108429801762E-2</v>
      </c>
      <c r="K397">
        <f t="shared" si="13"/>
        <v>0</v>
      </c>
    </row>
    <row r="398" spans="1:11" x14ac:dyDescent="0.3">
      <c r="A398" s="1">
        <v>43014</v>
      </c>
      <c r="B398">
        <v>62.016269999999999</v>
      </c>
      <c r="C398">
        <v>107.230003</v>
      </c>
      <c r="D398">
        <v>17.151066</v>
      </c>
      <c r="E398">
        <v>3.79</v>
      </c>
      <c r="G398" s="1">
        <v>43014</v>
      </c>
      <c r="H398">
        <f t="shared" si="13"/>
        <v>2.5328637420884482E-3</v>
      </c>
      <c r="I398">
        <f t="shared" si="13"/>
        <v>2.6076129787756482E-2</v>
      </c>
      <c r="J398">
        <f t="shared" si="13"/>
        <v>-2.4668115484030272E-2</v>
      </c>
      <c r="K398">
        <f t="shared" si="13"/>
        <v>-7.884403524148759E-3</v>
      </c>
    </row>
    <row r="399" spans="1:11" x14ac:dyDescent="0.3">
      <c r="A399" s="1">
        <v>43017</v>
      </c>
      <c r="B399">
        <v>59.986645000000003</v>
      </c>
      <c r="C399">
        <v>104.110001</v>
      </c>
      <c r="D399">
        <v>17.262436000000001</v>
      </c>
      <c r="E399">
        <v>3.72</v>
      </c>
      <c r="G399" s="1">
        <v>43017</v>
      </c>
      <c r="H399">
        <f t="shared" si="13"/>
        <v>-1.9211223894337111E-2</v>
      </c>
      <c r="I399">
        <f t="shared" si="13"/>
        <v>-1.7048025374531706E-2</v>
      </c>
      <c r="J399">
        <f t="shared" si="13"/>
        <v>3.7368893148124805E-3</v>
      </c>
      <c r="K399">
        <f t="shared" si="13"/>
        <v>-1.0763166258065084E-2</v>
      </c>
    </row>
    <row r="400" spans="1:11" x14ac:dyDescent="0.3">
      <c r="A400" s="1">
        <v>43018</v>
      </c>
      <c r="B400">
        <v>60.251381000000002</v>
      </c>
      <c r="C400">
        <v>102.66999800000001</v>
      </c>
      <c r="D400">
        <v>17.330971000000002</v>
      </c>
      <c r="E400">
        <v>3.71</v>
      </c>
      <c r="G400" s="1">
        <v>43018</v>
      </c>
      <c r="H400">
        <f t="shared" si="13"/>
        <v>4.4035391564836253E-3</v>
      </c>
      <c r="I400">
        <f t="shared" si="13"/>
        <v>-1.3928100260900415E-2</v>
      </c>
      <c r="J400">
        <f t="shared" si="13"/>
        <v>3.9623208934886894E-3</v>
      </c>
      <c r="K400">
        <f t="shared" si="13"/>
        <v>-2.6917916657115256E-3</v>
      </c>
    </row>
    <row r="401" spans="1:11" x14ac:dyDescent="0.3">
      <c r="A401" s="1">
        <v>43019</v>
      </c>
      <c r="B401">
        <v>60.163139000000001</v>
      </c>
      <c r="C401">
        <v>103.599998</v>
      </c>
      <c r="D401">
        <v>16.782684</v>
      </c>
      <c r="E401">
        <v>3.7</v>
      </c>
      <c r="G401" s="1">
        <v>43019</v>
      </c>
      <c r="H401">
        <f t="shared" si="13"/>
        <v>-1.4656374629239573E-3</v>
      </c>
      <c r="I401">
        <f t="shared" si="13"/>
        <v>9.0173686893770394E-3</v>
      </c>
      <c r="J401">
        <f t="shared" si="13"/>
        <v>-3.2147491591416458E-2</v>
      </c>
      <c r="K401">
        <f t="shared" si="13"/>
        <v>-2.6990569691649467E-3</v>
      </c>
    </row>
    <row r="402" spans="1:11" x14ac:dyDescent="0.3">
      <c r="A402" s="1">
        <v>43020</v>
      </c>
      <c r="B402">
        <v>60.839675999999997</v>
      </c>
      <c r="C402">
        <v>103.44000200000001</v>
      </c>
      <c r="D402">
        <v>16.705582</v>
      </c>
      <c r="E402">
        <v>3.74</v>
      </c>
      <c r="G402" s="1">
        <v>43020</v>
      </c>
      <c r="H402">
        <f t="shared" si="13"/>
        <v>1.1182286126144593E-2</v>
      </c>
      <c r="I402">
        <f t="shared" si="13"/>
        <v>-1.5455567218811408E-3</v>
      </c>
      <c r="J402">
        <f t="shared" si="13"/>
        <v>-4.6047255021179224E-3</v>
      </c>
      <c r="K402">
        <f t="shared" si="13"/>
        <v>1.0752791776261915E-2</v>
      </c>
    </row>
    <row r="403" spans="1:11" x14ac:dyDescent="0.3">
      <c r="A403" s="1">
        <v>43021</v>
      </c>
      <c r="B403">
        <v>59.888598999999999</v>
      </c>
      <c r="C403">
        <v>104.58000199999999</v>
      </c>
      <c r="D403">
        <v>16.885487000000001</v>
      </c>
      <c r="E403">
        <v>3.83</v>
      </c>
      <c r="G403" s="1">
        <v>43021</v>
      </c>
      <c r="H403">
        <f t="shared" si="13"/>
        <v>-1.5755988817331139E-2</v>
      </c>
      <c r="I403">
        <f t="shared" si="13"/>
        <v>1.0960594085617857E-2</v>
      </c>
      <c r="J403">
        <f t="shared" si="13"/>
        <v>1.0711580519079521E-2</v>
      </c>
      <c r="K403">
        <f t="shared" si="13"/>
        <v>2.3779191766113934E-2</v>
      </c>
    </row>
    <row r="404" spans="1:11" x14ac:dyDescent="0.3">
      <c r="A404" s="1">
        <v>43024</v>
      </c>
      <c r="B404">
        <v>60.280791999999998</v>
      </c>
      <c r="C404">
        <v>104.779999</v>
      </c>
      <c r="D404">
        <v>16.628478999999999</v>
      </c>
      <c r="E404">
        <v>3.84</v>
      </c>
      <c r="G404" s="1">
        <v>43024</v>
      </c>
      <c r="H404">
        <f t="shared" si="13"/>
        <v>3.7685726156511585E-3</v>
      </c>
      <c r="I404">
        <f t="shared" si="13"/>
        <v>1.1030603396960357E-3</v>
      </c>
      <c r="J404">
        <f t="shared" si="13"/>
        <v>-8.8552066226072253E-3</v>
      </c>
      <c r="K404">
        <f t="shared" si="13"/>
        <v>1.5054774350071001E-3</v>
      </c>
    </row>
    <row r="405" spans="1:11" x14ac:dyDescent="0.3">
      <c r="A405" s="1">
        <v>43025</v>
      </c>
      <c r="B405">
        <v>60.457282999999997</v>
      </c>
      <c r="C405">
        <v>103.900002</v>
      </c>
      <c r="D405">
        <v>16.842652999999999</v>
      </c>
      <c r="E405">
        <v>3.84</v>
      </c>
      <c r="G405" s="1">
        <v>43025</v>
      </c>
      <c r="H405">
        <f t="shared" si="13"/>
        <v>2.9235371809054308E-3</v>
      </c>
      <c r="I405">
        <f t="shared" si="13"/>
        <v>-8.4339870818079254E-3</v>
      </c>
      <c r="J405">
        <f t="shared" si="13"/>
        <v>1.2797710166174855E-2</v>
      </c>
      <c r="K405">
        <f t="shared" si="13"/>
        <v>0</v>
      </c>
    </row>
    <row r="406" spans="1:11" x14ac:dyDescent="0.3">
      <c r="A406" s="1">
        <v>43026</v>
      </c>
      <c r="B406">
        <v>60.300404</v>
      </c>
      <c r="C406">
        <v>104.610001</v>
      </c>
      <c r="D406">
        <v>17.176765</v>
      </c>
      <c r="E406">
        <v>3.88</v>
      </c>
      <c r="G406" s="1">
        <v>43026</v>
      </c>
      <c r="H406">
        <f t="shared" si="13"/>
        <v>-2.59824599416114E-3</v>
      </c>
      <c r="I406">
        <f t="shared" si="13"/>
        <v>6.8102415605253448E-3</v>
      </c>
      <c r="J406">
        <f t="shared" si="13"/>
        <v>1.9643060502622302E-2</v>
      </c>
      <c r="K406">
        <f t="shared" si="13"/>
        <v>1.0362787035546658E-2</v>
      </c>
    </row>
    <row r="407" spans="1:11" x14ac:dyDescent="0.3">
      <c r="A407" s="1">
        <v>43027</v>
      </c>
      <c r="B407">
        <v>60.780849000000003</v>
      </c>
      <c r="C407">
        <v>104.55999799999999</v>
      </c>
      <c r="D407">
        <v>17.176765</v>
      </c>
      <c r="E407">
        <v>3.92</v>
      </c>
      <c r="G407" s="1">
        <v>43027</v>
      </c>
      <c r="H407">
        <f t="shared" si="13"/>
        <v>7.9359522568927185E-3</v>
      </c>
      <c r="I407">
        <f t="shared" si="13"/>
        <v>-4.7810872679220854E-4</v>
      </c>
      <c r="J407">
        <f t="shared" si="13"/>
        <v>0</v>
      </c>
      <c r="K407">
        <f t="shared" si="13"/>
        <v>1.0256500167189061E-2</v>
      </c>
    </row>
    <row r="408" spans="1:11" x14ac:dyDescent="0.3">
      <c r="A408" s="1">
        <v>43028</v>
      </c>
      <c r="B408">
        <v>61.408366999999998</v>
      </c>
      <c r="C408">
        <v>104.93</v>
      </c>
      <c r="D408">
        <v>17.2453</v>
      </c>
      <c r="E408">
        <v>3.94</v>
      </c>
      <c r="G408" s="1">
        <v>43028</v>
      </c>
      <c r="H408">
        <f t="shared" si="13"/>
        <v>1.0271340425689945E-2</v>
      </c>
      <c r="I408">
        <f t="shared" si="13"/>
        <v>3.5324109816270068E-3</v>
      </c>
      <c r="J408">
        <f t="shared" si="13"/>
        <v>3.9820441081273384E-3</v>
      </c>
      <c r="K408">
        <f t="shared" si="13"/>
        <v>5.0890695074712281E-3</v>
      </c>
    </row>
    <row r="409" spans="1:11" x14ac:dyDescent="0.3">
      <c r="A409" s="1">
        <v>43031</v>
      </c>
      <c r="B409">
        <v>60.261184999999998</v>
      </c>
      <c r="C409">
        <v>105.010002</v>
      </c>
      <c r="D409">
        <v>17.373805999999998</v>
      </c>
      <c r="E409">
        <v>3.87</v>
      </c>
      <c r="G409" s="1">
        <v>43031</v>
      </c>
      <c r="H409">
        <f t="shared" si="13"/>
        <v>-1.0887612447799276E-2</v>
      </c>
      <c r="I409">
        <f t="shared" si="13"/>
        <v>4.4002265439139668E-4</v>
      </c>
      <c r="J409">
        <f t="shared" si="13"/>
        <v>4.2862640336003045E-3</v>
      </c>
      <c r="K409">
        <f t="shared" si="13"/>
        <v>-1.0349705787969012E-2</v>
      </c>
    </row>
    <row r="410" spans="1:11" x14ac:dyDescent="0.3">
      <c r="A410" s="1">
        <v>43032</v>
      </c>
      <c r="B410">
        <v>61.506408999999998</v>
      </c>
      <c r="C410">
        <v>105.220001</v>
      </c>
      <c r="D410">
        <v>17.099663</v>
      </c>
      <c r="E410">
        <v>3.79</v>
      </c>
      <c r="G410" s="1">
        <v>43032</v>
      </c>
      <c r="H410">
        <f t="shared" si="13"/>
        <v>2.0453182470223798E-2</v>
      </c>
      <c r="I410">
        <f t="shared" si="13"/>
        <v>1.9978030428507427E-3</v>
      </c>
      <c r="J410">
        <f t="shared" si="13"/>
        <v>-1.5904913953029821E-2</v>
      </c>
      <c r="K410">
        <f t="shared" si="13"/>
        <v>-2.0888487947355421E-2</v>
      </c>
    </row>
    <row r="411" spans="1:11" x14ac:dyDescent="0.3">
      <c r="A411" s="1">
        <v>43033</v>
      </c>
      <c r="B411">
        <v>60.604359000000002</v>
      </c>
      <c r="C411">
        <v>104.870003</v>
      </c>
      <c r="D411">
        <v>16.79982</v>
      </c>
      <c r="E411">
        <v>3.76</v>
      </c>
      <c r="G411" s="1">
        <v>43033</v>
      </c>
      <c r="H411">
        <f t="shared" si="13"/>
        <v>-1.4774559583507197E-2</v>
      </c>
      <c r="I411">
        <f t="shared" si="13"/>
        <v>-3.3318893533978299E-3</v>
      </c>
      <c r="J411">
        <f t="shared" si="13"/>
        <v>-1.7690583645977032E-2</v>
      </c>
      <c r="K411">
        <f t="shared" si="13"/>
        <v>-7.947061692531945E-3</v>
      </c>
    </row>
    <row r="412" spans="1:11" x14ac:dyDescent="0.3">
      <c r="A412" s="1">
        <v>43034</v>
      </c>
      <c r="B412">
        <v>60.849482999999999</v>
      </c>
      <c r="C412">
        <v>105.43</v>
      </c>
      <c r="D412">
        <v>16.714151000000001</v>
      </c>
      <c r="E412">
        <v>3.73</v>
      </c>
      <c r="G412" s="1">
        <v>43034</v>
      </c>
      <c r="H412">
        <f t="shared" si="13"/>
        <v>4.0365019136095132E-3</v>
      </c>
      <c r="I412">
        <f t="shared" si="13"/>
        <v>5.325709135698571E-3</v>
      </c>
      <c r="J412">
        <f t="shared" si="13"/>
        <v>-5.1124461851981915E-3</v>
      </c>
      <c r="K412">
        <f t="shared" si="13"/>
        <v>-8.010723746078972E-3</v>
      </c>
    </row>
    <row r="413" spans="1:11" x14ac:dyDescent="0.3">
      <c r="A413" s="1">
        <v>43035</v>
      </c>
      <c r="B413">
        <v>62.888908000000001</v>
      </c>
      <c r="C413">
        <v>107.839996</v>
      </c>
      <c r="D413">
        <v>16.56851</v>
      </c>
      <c r="E413">
        <v>3.77</v>
      </c>
      <c r="G413" s="1">
        <v>43035</v>
      </c>
      <c r="H413">
        <f t="shared" si="13"/>
        <v>3.2966481658783686E-2</v>
      </c>
      <c r="I413">
        <f t="shared" si="13"/>
        <v>2.2601384483149679E-2</v>
      </c>
      <c r="J413">
        <f t="shared" si="13"/>
        <v>-8.7518200305761514E-3</v>
      </c>
      <c r="K413">
        <f t="shared" si="13"/>
        <v>1.0666767804195228E-2</v>
      </c>
    </row>
    <row r="414" spans="1:11" x14ac:dyDescent="0.3">
      <c r="A414" s="1">
        <v>43038</v>
      </c>
      <c r="B414">
        <v>64.026283000000006</v>
      </c>
      <c r="C414">
        <v>109.709999</v>
      </c>
      <c r="D414">
        <v>16.080193999999999</v>
      </c>
      <c r="E414">
        <v>3.82</v>
      </c>
      <c r="G414" s="1">
        <v>43038</v>
      </c>
      <c r="H414">
        <f t="shared" si="13"/>
        <v>1.0348348962910646E-2</v>
      </c>
      <c r="I414">
        <f t="shared" si="13"/>
        <v>9.9257490411512796E-3</v>
      </c>
      <c r="J414">
        <f t="shared" si="13"/>
        <v>-1.7271766720086294E-2</v>
      </c>
      <c r="K414">
        <f t="shared" si="13"/>
        <v>7.6068329525838061E-3</v>
      </c>
    </row>
    <row r="415" spans="1:11" x14ac:dyDescent="0.3">
      <c r="A415" s="1">
        <v>43039</v>
      </c>
      <c r="B415">
        <v>64.212577999999993</v>
      </c>
      <c r="C415">
        <v>110.650002</v>
      </c>
      <c r="D415">
        <v>16.011658000000001</v>
      </c>
      <c r="E415">
        <v>3.9</v>
      </c>
      <c r="G415" s="1">
        <v>43039</v>
      </c>
      <c r="H415">
        <f t="shared" si="13"/>
        <v>2.905439577351991E-3</v>
      </c>
      <c r="I415">
        <f t="shared" si="13"/>
        <v>8.5315728576098055E-3</v>
      </c>
      <c r="J415">
        <f t="shared" si="13"/>
        <v>-4.2712464332029841E-3</v>
      </c>
      <c r="K415">
        <f t="shared" si="13"/>
        <v>2.0726130517116952E-2</v>
      </c>
    </row>
    <row r="416" spans="1:11" x14ac:dyDescent="0.3">
      <c r="A416" s="1">
        <v>43040</v>
      </c>
      <c r="B416">
        <v>64.055701999999997</v>
      </c>
      <c r="C416">
        <v>110.55999799999999</v>
      </c>
      <c r="D416">
        <v>15.934556000000001</v>
      </c>
      <c r="E416">
        <v>3.84</v>
      </c>
      <c r="G416" s="1">
        <v>43040</v>
      </c>
      <c r="H416">
        <f t="shared" si="13"/>
        <v>-2.4460619292409414E-3</v>
      </c>
      <c r="I416">
        <f t="shared" si="13"/>
        <v>-8.1374264243535448E-4</v>
      </c>
      <c r="J416">
        <f t="shared" si="13"/>
        <v>-4.8269976345692578E-3</v>
      </c>
      <c r="K416">
        <f t="shared" si="13"/>
        <v>-1.5504186535965312E-2</v>
      </c>
    </row>
    <row r="417" spans="1:11" x14ac:dyDescent="0.3">
      <c r="A417" s="1">
        <v>43041</v>
      </c>
      <c r="B417">
        <v>64.173355000000001</v>
      </c>
      <c r="C417">
        <v>108.5</v>
      </c>
      <c r="D417">
        <v>15.857452</v>
      </c>
      <c r="E417">
        <v>3.88</v>
      </c>
      <c r="G417" s="1">
        <v>43041</v>
      </c>
      <c r="H417">
        <f t="shared" si="13"/>
        <v>1.8350448138333114E-3</v>
      </c>
      <c r="I417">
        <f t="shared" si="13"/>
        <v>-1.8808168949120234E-2</v>
      </c>
      <c r="J417">
        <f t="shared" si="13"/>
        <v>-4.8505367244056118E-3</v>
      </c>
      <c r="K417">
        <f t="shared" si="13"/>
        <v>1.0362787035546658E-2</v>
      </c>
    </row>
    <row r="418" spans="1:11" x14ac:dyDescent="0.3">
      <c r="A418" s="1">
        <v>43042</v>
      </c>
      <c r="B418">
        <v>61.967247</v>
      </c>
      <c r="C418">
        <v>108.93</v>
      </c>
      <c r="D418">
        <v>15.506207</v>
      </c>
      <c r="E418">
        <v>3.92</v>
      </c>
      <c r="G418" s="1">
        <v>43042</v>
      </c>
      <c r="H418">
        <f t="shared" si="13"/>
        <v>-3.498212212843204E-2</v>
      </c>
      <c r="I418">
        <f t="shared" si="13"/>
        <v>3.9553011138398781E-3</v>
      </c>
      <c r="J418">
        <f t="shared" si="13"/>
        <v>-2.2399152183725415E-2</v>
      </c>
      <c r="K418">
        <f t="shared" si="13"/>
        <v>1.0256500167189061E-2</v>
      </c>
    </row>
    <row r="419" spans="1:11" x14ac:dyDescent="0.3">
      <c r="A419" s="1">
        <v>43045</v>
      </c>
      <c r="B419">
        <v>59.682690000000001</v>
      </c>
      <c r="C419">
        <v>107</v>
      </c>
      <c r="D419">
        <v>15.274899</v>
      </c>
      <c r="E419">
        <v>3.86</v>
      </c>
      <c r="G419" s="1">
        <v>43045</v>
      </c>
      <c r="H419">
        <f t="shared" si="13"/>
        <v>-2.1687552406177629E-2</v>
      </c>
      <c r="I419">
        <f t="shared" si="13"/>
        <v>-1.0321082703999814E-2</v>
      </c>
      <c r="J419">
        <f t="shared" si="13"/>
        <v>-8.6772872877475572E-3</v>
      </c>
      <c r="K419">
        <f t="shared" si="13"/>
        <v>-8.9053220946108212E-3</v>
      </c>
    </row>
    <row r="420" spans="1:11" x14ac:dyDescent="0.3">
      <c r="A420" s="1">
        <v>43046</v>
      </c>
      <c r="B420">
        <v>59.770938999999998</v>
      </c>
      <c r="C420">
        <v>106.389999</v>
      </c>
      <c r="D420">
        <v>14.658078</v>
      </c>
      <c r="E420">
        <v>3.67</v>
      </c>
      <c r="G420" s="1">
        <v>43046</v>
      </c>
      <c r="H420">
        <f t="shared" si="13"/>
        <v>1.4775443290211054E-3</v>
      </c>
      <c r="I420">
        <f t="shared" si="13"/>
        <v>-5.7172563330111165E-3</v>
      </c>
      <c r="J420">
        <f t="shared" si="13"/>
        <v>-4.1219310108767497E-2</v>
      </c>
      <c r="K420">
        <f t="shared" si="13"/>
        <v>-5.0475521410260543E-2</v>
      </c>
    </row>
    <row r="421" spans="1:11" x14ac:dyDescent="0.3">
      <c r="A421" s="1">
        <v>43047</v>
      </c>
      <c r="B421">
        <v>63.290916000000003</v>
      </c>
      <c r="C421">
        <v>117.650002</v>
      </c>
      <c r="D421">
        <v>14.735182999999999</v>
      </c>
      <c r="E421">
        <v>3.83</v>
      </c>
      <c r="G421" s="1">
        <v>43047</v>
      </c>
      <c r="H421">
        <f t="shared" si="13"/>
        <v>5.7222238807717173E-2</v>
      </c>
      <c r="I421">
        <f t="shared" si="13"/>
        <v>0.10060255404405127</v>
      </c>
      <c r="J421">
        <f t="shared" si="13"/>
        <v>5.2464527063684641E-3</v>
      </c>
      <c r="K421">
        <f t="shared" si="13"/>
        <v>4.2673141126075696E-2</v>
      </c>
    </row>
    <row r="422" spans="1:11" x14ac:dyDescent="0.3">
      <c r="A422" s="1">
        <v>43048</v>
      </c>
      <c r="B422">
        <v>62.075104000000003</v>
      </c>
      <c r="C422">
        <v>115.160004</v>
      </c>
      <c r="D422">
        <v>15.043590999999999</v>
      </c>
      <c r="E422">
        <v>3.9</v>
      </c>
      <c r="G422" s="1">
        <v>43048</v>
      </c>
      <c r="H422">
        <f t="shared" si="13"/>
        <v>-1.9396804957498348E-2</v>
      </c>
      <c r="I422">
        <f t="shared" si="13"/>
        <v>-2.139163169468912E-2</v>
      </c>
      <c r="J422">
        <f t="shared" si="13"/>
        <v>2.0714017798039268E-2</v>
      </c>
      <c r="K422">
        <f t="shared" si="13"/>
        <v>1.8111749943046103E-2</v>
      </c>
    </row>
    <row r="423" spans="1:11" x14ac:dyDescent="0.3">
      <c r="A423" s="1">
        <v>43049</v>
      </c>
      <c r="B423">
        <v>61.771149000000001</v>
      </c>
      <c r="C423">
        <v>115.68</v>
      </c>
      <c r="D423">
        <v>14.075525000000001</v>
      </c>
      <c r="E423">
        <v>3.89</v>
      </c>
      <c r="G423" s="1">
        <v>43049</v>
      </c>
      <c r="H423">
        <f t="shared" si="13"/>
        <v>-4.9085959879417128E-3</v>
      </c>
      <c r="I423">
        <f t="shared" si="13"/>
        <v>4.5052579321974299E-3</v>
      </c>
      <c r="J423">
        <f t="shared" si="13"/>
        <v>-6.6514579812406507E-2</v>
      </c>
      <c r="K423">
        <f t="shared" si="13"/>
        <v>-2.5673955052458097E-3</v>
      </c>
    </row>
    <row r="424" spans="1:11" x14ac:dyDescent="0.3">
      <c r="A424" s="1">
        <v>43052</v>
      </c>
      <c r="B424">
        <v>62.379050999999997</v>
      </c>
      <c r="C424">
        <v>118.260002</v>
      </c>
      <c r="D424">
        <v>13.878484</v>
      </c>
      <c r="E424">
        <v>3.87</v>
      </c>
      <c r="G424" s="1">
        <v>43052</v>
      </c>
      <c r="H424">
        <f t="shared" si="13"/>
        <v>5.6540414485666858E-3</v>
      </c>
      <c r="I424">
        <f t="shared" si="13"/>
        <v>1.2735104996763173E-2</v>
      </c>
      <c r="J424">
        <f t="shared" si="13"/>
        <v>-8.1393376191039972E-3</v>
      </c>
      <c r="K424">
        <f t="shared" si="13"/>
        <v>-2.9760389049439339E-3</v>
      </c>
    </row>
    <row r="425" spans="1:11" x14ac:dyDescent="0.3">
      <c r="A425" s="1">
        <v>43053</v>
      </c>
      <c r="B425">
        <v>62.781055000000002</v>
      </c>
      <c r="C425">
        <v>118.879997</v>
      </c>
      <c r="D425">
        <v>13.869918</v>
      </c>
      <c r="E425">
        <v>3.85</v>
      </c>
      <c r="G425" s="1">
        <v>43053</v>
      </c>
      <c r="H425">
        <f t="shared" si="13"/>
        <v>6.4238581329141035E-3</v>
      </c>
      <c r="I425">
        <f t="shared" si="13"/>
        <v>5.228948429344459E-3</v>
      </c>
      <c r="J425">
        <f t="shared" si="13"/>
        <v>-6.174049426056886E-4</v>
      </c>
      <c r="K425">
        <f t="shared" si="13"/>
        <v>-5.1813587419976288E-3</v>
      </c>
    </row>
    <row r="426" spans="1:11" x14ac:dyDescent="0.3">
      <c r="A426" s="1">
        <v>43054</v>
      </c>
      <c r="B426">
        <v>61.663288000000001</v>
      </c>
      <c r="C426">
        <v>117.370003</v>
      </c>
      <c r="D426">
        <v>13.707144</v>
      </c>
      <c r="E426">
        <v>3.84</v>
      </c>
      <c r="G426" s="1">
        <v>43054</v>
      </c>
      <c r="H426">
        <f t="shared" si="13"/>
        <v>-1.7964610267443702E-2</v>
      </c>
      <c r="I426">
        <f t="shared" si="13"/>
        <v>-1.2783192061690657E-2</v>
      </c>
      <c r="J426">
        <f t="shared" si="13"/>
        <v>-1.1805165493738301E-2</v>
      </c>
      <c r="K426">
        <f t="shared" si="13"/>
        <v>-2.6007817000574785E-3</v>
      </c>
    </row>
    <row r="427" spans="1:11" x14ac:dyDescent="0.3">
      <c r="A427" s="1">
        <v>43055</v>
      </c>
      <c r="B427">
        <v>62.879100999999999</v>
      </c>
      <c r="C427">
        <v>118.900002</v>
      </c>
      <c r="D427">
        <v>13.86135</v>
      </c>
      <c r="E427">
        <v>3.9</v>
      </c>
      <c r="G427" s="1">
        <v>43055</v>
      </c>
      <c r="H427">
        <f t="shared" si="13"/>
        <v>1.9525105224912173E-2</v>
      </c>
      <c r="I427">
        <f t="shared" si="13"/>
        <v>1.2951456845367488E-2</v>
      </c>
      <c r="J427">
        <f t="shared" si="13"/>
        <v>1.1187234840683923E-2</v>
      </c>
      <c r="K427">
        <f t="shared" si="13"/>
        <v>1.5504186535965254E-2</v>
      </c>
    </row>
    <row r="428" spans="1:11" x14ac:dyDescent="0.3">
      <c r="A428" s="1">
        <v>43056</v>
      </c>
      <c r="B428">
        <v>62.849688999999998</v>
      </c>
      <c r="C428">
        <v>117.82</v>
      </c>
      <c r="D428">
        <v>13.972721</v>
      </c>
      <c r="E428">
        <v>3.94</v>
      </c>
      <c r="G428" s="1">
        <v>43056</v>
      </c>
      <c r="H428">
        <f t="shared" si="13"/>
        <v>-4.6786421052037166E-4</v>
      </c>
      <c r="I428">
        <f t="shared" si="13"/>
        <v>-9.1247844240526978E-3</v>
      </c>
      <c r="J428">
        <f t="shared" si="13"/>
        <v>8.002537203763975E-3</v>
      </c>
      <c r="K428">
        <f t="shared" si="13"/>
        <v>1.0204170174241668E-2</v>
      </c>
    </row>
    <row r="429" spans="1:11" x14ac:dyDescent="0.3">
      <c r="A429" s="1">
        <v>43059</v>
      </c>
      <c r="B429">
        <v>62.683005999999999</v>
      </c>
      <c r="C429">
        <v>117.400002</v>
      </c>
      <c r="D429">
        <v>14.08409</v>
      </c>
      <c r="E429">
        <v>4.0199999999999996</v>
      </c>
      <c r="G429" s="1">
        <v>43059</v>
      </c>
      <c r="H429">
        <f t="shared" si="13"/>
        <v>-1.5332186005462055E-3</v>
      </c>
      <c r="I429">
        <f t="shared" si="13"/>
        <v>-2.0617822803839386E-3</v>
      </c>
      <c r="J429">
        <f t="shared" si="13"/>
        <v>4.583504506996139E-3</v>
      </c>
      <c r="K429">
        <f t="shared" si="13"/>
        <v>1.1605421292058569E-2</v>
      </c>
    </row>
    <row r="430" spans="1:11" x14ac:dyDescent="0.3">
      <c r="A430" s="1">
        <v>43060</v>
      </c>
      <c r="B430">
        <v>63.241889999999998</v>
      </c>
      <c r="C430">
        <v>119.019997</v>
      </c>
      <c r="D430">
        <v>14.332533</v>
      </c>
      <c r="E430">
        <v>4.1100000000000003</v>
      </c>
      <c r="G430" s="1">
        <v>43060</v>
      </c>
      <c r="H430">
        <f t="shared" si="13"/>
        <v>8.8765238235173766E-3</v>
      </c>
      <c r="I430">
        <f t="shared" si="13"/>
        <v>1.3704596581086805E-2</v>
      </c>
      <c r="J430">
        <f t="shared" si="13"/>
        <v>1.748619675475847E-2</v>
      </c>
      <c r="K430">
        <f t="shared" si="13"/>
        <v>2.2141125877213719E-2</v>
      </c>
    </row>
    <row r="431" spans="1:11" x14ac:dyDescent="0.3">
      <c r="A431" s="1">
        <v>43061</v>
      </c>
      <c r="B431">
        <v>63.869404000000003</v>
      </c>
      <c r="C431">
        <v>117.94000200000001</v>
      </c>
      <c r="D431">
        <v>14.88082</v>
      </c>
      <c r="E431">
        <v>4.0599999999999996</v>
      </c>
      <c r="G431" s="1">
        <v>43061</v>
      </c>
      <c r="H431">
        <f t="shared" si="13"/>
        <v>9.8735380327457847E-3</v>
      </c>
      <c r="I431">
        <f t="shared" si="13"/>
        <v>-9.115483480724865E-3</v>
      </c>
      <c r="J431">
        <f t="shared" si="13"/>
        <v>3.7541147156268176E-2</v>
      </c>
      <c r="K431">
        <f t="shared" si="13"/>
        <v>-1.2240054894502174E-2</v>
      </c>
    </row>
    <row r="432" spans="1:11" x14ac:dyDescent="0.3">
      <c r="A432" s="1">
        <v>43063</v>
      </c>
      <c r="B432">
        <v>64.742042999999995</v>
      </c>
      <c r="C432">
        <v>117.879997</v>
      </c>
      <c r="D432">
        <v>14.923654000000001</v>
      </c>
      <c r="E432">
        <v>4.08</v>
      </c>
      <c r="G432" s="1">
        <v>43063</v>
      </c>
      <c r="H432">
        <f t="shared" si="13"/>
        <v>9.5956998879237997E-3</v>
      </c>
      <c r="I432">
        <f t="shared" si="13"/>
        <v>-3.5985025443767811E-4</v>
      </c>
      <c r="J432">
        <f t="shared" si="13"/>
        <v>2.032462154392174E-3</v>
      </c>
      <c r="K432">
        <f t="shared" si="13"/>
        <v>3.4747331896487332E-3</v>
      </c>
    </row>
    <row r="433" spans="1:11" x14ac:dyDescent="0.3">
      <c r="A433" s="1">
        <v>43066</v>
      </c>
      <c r="B433">
        <v>64.457702999999995</v>
      </c>
      <c r="C433">
        <v>117.790001</v>
      </c>
      <c r="D433">
        <v>15.566176</v>
      </c>
      <c r="E433">
        <v>4.17</v>
      </c>
      <c r="G433" s="1">
        <v>43066</v>
      </c>
      <c r="H433">
        <f t="shared" si="13"/>
        <v>-2.5412440142176603E-3</v>
      </c>
      <c r="I433">
        <f t="shared" si="13"/>
        <v>-4.4094893531313091E-4</v>
      </c>
      <c r="J433">
        <f t="shared" si="13"/>
        <v>2.4336979045842349E-2</v>
      </c>
      <c r="K433">
        <f t="shared" si="13"/>
        <v>1.2597232886756418E-2</v>
      </c>
    </row>
    <row r="434" spans="1:11" x14ac:dyDescent="0.3">
      <c r="A434" s="1">
        <v>43067</v>
      </c>
      <c r="B434">
        <v>64.683220000000006</v>
      </c>
      <c r="C434">
        <v>116.19000200000001</v>
      </c>
      <c r="D434">
        <v>16.294367000000001</v>
      </c>
      <c r="E434">
        <v>4.28</v>
      </c>
      <c r="G434" s="1">
        <v>43067</v>
      </c>
      <c r="H434">
        <f t="shared" si="13"/>
        <v>3.4925757691788382E-3</v>
      </c>
      <c r="I434">
        <f t="shared" si="13"/>
        <v>-1.3676587052422433E-2</v>
      </c>
      <c r="J434">
        <f t="shared" si="13"/>
        <v>4.5719110095773251E-2</v>
      </c>
      <c r="K434">
        <f t="shared" si="13"/>
        <v>2.6036973782995399E-2</v>
      </c>
    </row>
    <row r="435" spans="1:11" x14ac:dyDescent="0.3">
      <c r="A435" s="1">
        <v>43068</v>
      </c>
      <c r="B435">
        <v>60.800452999999997</v>
      </c>
      <c r="C435">
        <v>111.449997</v>
      </c>
      <c r="D435">
        <v>16.722716999999999</v>
      </c>
      <c r="E435">
        <v>4.05</v>
      </c>
      <c r="G435" s="1">
        <v>43068</v>
      </c>
      <c r="H435">
        <f t="shared" si="13"/>
        <v>-6.1904577417269936E-2</v>
      </c>
      <c r="I435">
        <f t="shared" si="13"/>
        <v>-4.1650766493978676E-2</v>
      </c>
      <c r="J435">
        <f t="shared" si="13"/>
        <v>2.5948629191734247E-2</v>
      </c>
      <c r="K435">
        <f t="shared" si="13"/>
        <v>-5.5236128475257745E-2</v>
      </c>
    </row>
    <row r="436" spans="1:11" x14ac:dyDescent="0.3">
      <c r="A436" s="1">
        <v>43069</v>
      </c>
      <c r="B436">
        <v>61.182850000000002</v>
      </c>
      <c r="C436">
        <v>111.550003</v>
      </c>
      <c r="D436">
        <v>16.381972999999999</v>
      </c>
      <c r="E436">
        <v>4.0999999999999996</v>
      </c>
      <c r="G436" s="1">
        <v>43069</v>
      </c>
      <c r="H436">
        <f t="shared" si="13"/>
        <v>6.2696818864352065E-3</v>
      </c>
      <c r="I436">
        <f t="shared" si="13"/>
        <v>8.9691485833370182E-4</v>
      </c>
      <c r="J436">
        <f t="shared" si="13"/>
        <v>-2.0586571513217668E-2</v>
      </c>
      <c r="K436">
        <f t="shared" si="13"/>
        <v>1.2270092591814401E-2</v>
      </c>
    </row>
    <row r="437" spans="1:11" x14ac:dyDescent="0.3">
      <c r="A437" s="1">
        <v>43070</v>
      </c>
      <c r="B437">
        <v>60.751430999999997</v>
      </c>
      <c r="C437">
        <v>110.760002</v>
      </c>
      <c r="D437">
        <v>16.399446000000001</v>
      </c>
      <c r="E437">
        <v>3.96</v>
      </c>
      <c r="G437" s="1">
        <v>43070</v>
      </c>
      <c r="H437">
        <f t="shared" si="13"/>
        <v>-7.0762839899096066E-3</v>
      </c>
      <c r="I437">
        <f t="shared" si="13"/>
        <v>-7.1072314124895116E-3</v>
      </c>
      <c r="J437">
        <f t="shared" si="13"/>
        <v>1.0660308301312801E-3</v>
      </c>
      <c r="K437">
        <f t="shared" si="13"/>
        <v>-3.4742948443872858E-2</v>
      </c>
    </row>
    <row r="438" spans="1:11" x14ac:dyDescent="0.3">
      <c r="A438" s="1">
        <v>43073</v>
      </c>
      <c r="B438">
        <v>57.456969999999998</v>
      </c>
      <c r="C438">
        <v>102.110001</v>
      </c>
      <c r="D438">
        <v>16.949881000000001</v>
      </c>
      <c r="E438">
        <v>3.8</v>
      </c>
      <c r="G438" s="1">
        <v>43073</v>
      </c>
      <c r="H438">
        <f t="shared" si="13"/>
        <v>-3.2189770317324402E-2</v>
      </c>
      <c r="I438">
        <f t="shared" si="13"/>
        <v>-4.6947261964647075E-2</v>
      </c>
      <c r="J438">
        <f t="shared" si="13"/>
        <v>1.9060214190489141E-2</v>
      </c>
      <c r="K438">
        <f t="shared" si="13"/>
        <v>-2.3811633211809843E-2</v>
      </c>
    </row>
    <row r="439" spans="1:11" x14ac:dyDescent="0.3">
      <c r="A439" s="1">
        <v>43074</v>
      </c>
      <c r="B439">
        <v>58.388438999999998</v>
      </c>
      <c r="C439">
        <v>104.19000200000001</v>
      </c>
      <c r="D439">
        <v>16.836300000000001</v>
      </c>
      <c r="E439">
        <v>3.77</v>
      </c>
      <c r="G439" s="1">
        <v>43074</v>
      </c>
      <c r="H439">
        <f t="shared" si="13"/>
        <v>1.6081588083078916E-2</v>
      </c>
      <c r="I439">
        <f t="shared" si="13"/>
        <v>2.0165501258985714E-2</v>
      </c>
      <c r="J439">
        <f t="shared" si="13"/>
        <v>-6.7235434439055879E-3</v>
      </c>
      <c r="K439">
        <f t="shared" si="13"/>
        <v>-7.9260652724206029E-3</v>
      </c>
    </row>
    <row r="440" spans="1:11" x14ac:dyDescent="0.3">
      <c r="A440" s="1">
        <v>43075</v>
      </c>
      <c r="B440">
        <v>59.565033</v>
      </c>
      <c r="C440">
        <v>104.889999</v>
      </c>
      <c r="D440">
        <v>16.609134999999998</v>
      </c>
      <c r="E440">
        <v>3.7</v>
      </c>
      <c r="G440" s="1">
        <v>43075</v>
      </c>
      <c r="H440">
        <f t="shared" si="13"/>
        <v>1.9950799359505476E-2</v>
      </c>
      <c r="I440">
        <f t="shared" si="13"/>
        <v>6.6959978199229173E-3</v>
      </c>
      <c r="J440">
        <f t="shared" si="13"/>
        <v>-1.3584424501805997E-2</v>
      </c>
      <c r="K440">
        <f t="shared" si="13"/>
        <v>-1.8742181809740639E-2</v>
      </c>
    </row>
    <row r="441" spans="1:11" x14ac:dyDescent="0.3">
      <c r="A441" s="1">
        <v>43076</v>
      </c>
      <c r="B441">
        <v>60.369038000000003</v>
      </c>
      <c r="C441">
        <v>106.540001</v>
      </c>
      <c r="D441">
        <v>16.277125999999999</v>
      </c>
      <c r="E441">
        <v>3.82</v>
      </c>
      <c r="G441" s="1">
        <v>43076</v>
      </c>
      <c r="H441">
        <f t="shared" si="13"/>
        <v>1.340765034649255E-2</v>
      </c>
      <c r="I441">
        <f t="shared" si="13"/>
        <v>1.5608338435283992E-2</v>
      </c>
      <c r="J441">
        <f t="shared" si="13"/>
        <v>-2.0192035843524619E-2</v>
      </c>
      <c r="K441">
        <f t="shared" si="13"/>
        <v>3.1917602968304946E-2</v>
      </c>
    </row>
    <row r="442" spans="1:11" x14ac:dyDescent="0.3">
      <c r="A442" s="1">
        <v>43077</v>
      </c>
      <c r="B442">
        <v>61.212265000000002</v>
      </c>
      <c r="C442">
        <v>106.80999799999999</v>
      </c>
      <c r="D442">
        <v>16.775138999999999</v>
      </c>
      <c r="E442">
        <v>3.78</v>
      </c>
      <c r="G442" s="1">
        <v>43077</v>
      </c>
      <c r="H442">
        <f t="shared" si="13"/>
        <v>1.38712203216282E-2</v>
      </c>
      <c r="I442">
        <f t="shared" si="13"/>
        <v>2.5310255017661951E-3</v>
      </c>
      <c r="J442">
        <f t="shared" si="13"/>
        <v>3.0137159599894388E-2</v>
      </c>
      <c r="K442">
        <f t="shared" si="13"/>
        <v>-1.0526412986987504E-2</v>
      </c>
    </row>
    <row r="443" spans="1:11" x14ac:dyDescent="0.3">
      <c r="A443" s="1">
        <v>43080</v>
      </c>
      <c r="B443">
        <v>61.937828000000003</v>
      </c>
      <c r="C443">
        <v>108.230003</v>
      </c>
      <c r="D443">
        <v>16.661556000000001</v>
      </c>
      <c r="E443">
        <v>3.93</v>
      </c>
      <c r="G443" s="1">
        <v>43080</v>
      </c>
      <c r="H443">
        <f t="shared" si="13"/>
        <v>6.803224102738926E-3</v>
      </c>
      <c r="I443">
        <f t="shared" si="13"/>
        <v>7.6251132999810289E-3</v>
      </c>
      <c r="J443">
        <f t="shared" si="13"/>
        <v>-3.9224826416394696E-3</v>
      </c>
      <c r="K443">
        <f t="shared" si="13"/>
        <v>2.2467826047375405E-2</v>
      </c>
    </row>
    <row r="444" spans="1:11" x14ac:dyDescent="0.3">
      <c r="A444" s="1">
        <v>43081</v>
      </c>
      <c r="B444">
        <v>63.143836999999998</v>
      </c>
      <c r="C444">
        <v>107.620003</v>
      </c>
      <c r="D444">
        <v>16.696507</v>
      </c>
      <c r="E444">
        <v>3.98</v>
      </c>
      <c r="G444" s="1">
        <v>43081</v>
      </c>
      <c r="H444">
        <f t="shared" si="13"/>
        <v>1.9284143264394447E-2</v>
      </c>
      <c r="I444">
        <f t="shared" si="13"/>
        <v>-5.6520880886690595E-3</v>
      </c>
      <c r="J444">
        <f t="shared" si="13"/>
        <v>2.0955061323300723E-3</v>
      </c>
      <c r="K444">
        <f t="shared" si="13"/>
        <v>1.2642393415176527E-2</v>
      </c>
    </row>
    <row r="445" spans="1:11" x14ac:dyDescent="0.3">
      <c r="A445" s="1">
        <v>43082</v>
      </c>
      <c r="B445">
        <v>63.339931</v>
      </c>
      <c r="C445">
        <v>107.739998</v>
      </c>
      <c r="D445">
        <v>16.312075</v>
      </c>
      <c r="E445">
        <v>4.01</v>
      </c>
      <c r="G445" s="1">
        <v>43082</v>
      </c>
      <c r="H445">
        <f t="shared" si="13"/>
        <v>3.1007007493577734E-3</v>
      </c>
      <c r="I445">
        <f t="shared" si="13"/>
        <v>1.1143667520471558E-3</v>
      </c>
      <c r="J445">
        <f t="shared" si="13"/>
        <v>-2.329390476504517E-2</v>
      </c>
      <c r="K445">
        <f t="shared" si="13"/>
        <v>7.5094220221313479E-3</v>
      </c>
    </row>
    <row r="446" spans="1:11" x14ac:dyDescent="0.3">
      <c r="A446" s="1">
        <v>43083</v>
      </c>
      <c r="B446">
        <v>63.761547</v>
      </c>
      <c r="C446">
        <v>109.019997</v>
      </c>
      <c r="D446">
        <v>16.058699000000001</v>
      </c>
      <c r="E446">
        <v>4</v>
      </c>
      <c r="G446" s="1">
        <v>43083</v>
      </c>
      <c r="H446">
        <f t="shared" si="13"/>
        <v>6.6343452974632552E-3</v>
      </c>
      <c r="I446">
        <f t="shared" si="13"/>
        <v>1.1810425429067985E-2</v>
      </c>
      <c r="J446">
        <f t="shared" si="13"/>
        <v>-1.5654934583741207E-2</v>
      </c>
      <c r="K446">
        <f t="shared" si="13"/>
        <v>-2.4968801985871545E-3</v>
      </c>
    </row>
    <row r="447" spans="1:11" x14ac:dyDescent="0.3">
      <c r="A447" s="1">
        <v>43084</v>
      </c>
      <c r="B447">
        <v>65.428391000000005</v>
      </c>
      <c r="C447">
        <v>111.19000200000001</v>
      </c>
      <c r="D447">
        <v>16.023754</v>
      </c>
      <c r="E447">
        <v>4.04</v>
      </c>
      <c r="G447" s="1">
        <v>43084</v>
      </c>
      <c r="H447">
        <f t="shared" si="13"/>
        <v>2.5805980364799041E-2</v>
      </c>
      <c r="I447">
        <f t="shared" si="13"/>
        <v>1.9709143584138979E-2</v>
      </c>
      <c r="J447">
        <f t="shared" si="13"/>
        <v>-2.1784502462897691E-3</v>
      </c>
      <c r="K447">
        <f t="shared" si="13"/>
        <v>9.950330853168092E-3</v>
      </c>
    </row>
    <row r="448" spans="1:11" x14ac:dyDescent="0.3">
      <c r="A448" s="1">
        <v>43087</v>
      </c>
      <c r="B448">
        <v>64.722442999999998</v>
      </c>
      <c r="C448">
        <v>110.32</v>
      </c>
      <c r="D448">
        <v>16.303336999999999</v>
      </c>
      <c r="E448">
        <v>4.0599999999999996</v>
      </c>
      <c r="G448" s="1">
        <v>43087</v>
      </c>
      <c r="H448">
        <f t="shared" si="13"/>
        <v>-6.2632447669120307E-3</v>
      </c>
      <c r="I448">
        <f t="shared" si="13"/>
        <v>-4.5352215899291245E-3</v>
      </c>
      <c r="J448">
        <f t="shared" si="13"/>
        <v>9.9867535275481433E-3</v>
      </c>
      <c r="K448">
        <f t="shared" si="13"/>
        <v>2.8511182345245375E-3</v>
      </c>
    </row>
    <row r="449" spans="1:11" x14ac:dyDescent="0.3">
      <c r="A449" s="1">
        <v>43088</v>
      </c>
      <c r="B449">
        <v>63.634087000000001</v>
      </c>
      <c r="C449">
        <v>109.279999</v>
      </c>
      <c r="D449">
        <v>16.067437999999999</v>
      </c>
      <c r="E449">
        <v>3.97</v>
      </c>
      <c r="G449" s="1">
        <v>43088</v>
      </c>
      <c r="H449">
        <f t="shared" si="13"/>
        <v>-1.6958733365834259E-2</v>
      </c>
      <c r="I449">
        <f t="shared" si="13"/>
        <v>-9.4718468133716469E-3</v>
      </c>
      <c r="J449">
        <f t="shared" si="13"/>
        <v>-1.4575071251175083E-2</v>
      </c>
      <c r="K449">
        <f t="shared" si="13"/>
        <v>-2.241687891454203E-2</v>
      </c>
    </row>
    <row r="450" spans="1:11" x14ac:dyDescent="0.3">
      <c r="A450" s="1">
        <v>43089</v>
      </c>
      <c r="B450">
        <v>63.124226</v>
      </c>
      <c r="C450">
        <v>108.75</v>
      </c>
      <c r="D450">
        <v>15.945119</v>
      </c>
      <c r="E450">
        <v>3.96</v>
      </c>
      <c r="G450" s="1">
        <v>43089</v>
      </c>
      <c r="H450">
        <f t="shared" si="13"/>
        <v>-8.0446597565684373E-3</v>
      </c>
      <c r="I450">
        <f t="shared" si="13"/>
        <v>-4.8617167028812075E-3</v>
      </c>
      <c r="J450">
        <f t="shared" si="13"/>
        <v>-7.6419759460728985E-3</v>
      </c>
      <c r="K450">
        <f t="shared" si="13"/>
        <v>-2.5220694327099465E-3</v>
      </c>
    </row>
    <row r="451" spans="1:11" x14ac:dyDescent="0.3">
      <c r="A451" s="1">
        <v>43090</v>
      </c>
      <c r="B451">
        <v>63.810577000000002</v>
      </c>
      <c r="C451">
        <v>110.459999</v>
      </c>
      <c r="D451">
        <v>16.119859999999999</v>
      </c>
      <c r="E451">
        <v>4.0199999999999996</v>
      </c>
      <c r="G451" s="1">
        <v>43090</v>
      </c>
      <c r="H451">
        <f t="shared" si="13"/>
        <v>1.0814334174991109E-2</v>
      </c>
      <c r="I451">
        <f t="shared" si="13"/>
        <v>1.5601785451197137E-2</v>
      </c>
      <c r="J451">
        <f t="shared" si="13"/>
        <v>1.0899288588479359E-2</v>
      </c>
      <c r="K451">
        <f t="shared" si="13"/>
        <v>1.5037877364540502E-2</v>
      </c>
    </row>
    <row r="452" spans="1:11" x14ac:dyDescent="0.3">
      <c r="A452" s="1">
        <v>43091</v>
      </c>
      <c r="B452">
        <v>63.251694000000001</v>
      </c>
      <c r="C452">
        <v>109.139999</v>
      </c>
      <c r="D452">
        <v>15.980067999999999</v>
      </c>
      <c r="E452">
        <v>4</v>
      </c>
      <c r="G452" s="1">
        <v>43091</v>
      </c>
      <c r="H452">
        <f t="shared" si="13"/>
        <v>-8.79705045152737E-3</v>
      </c>
      <c r="I452">
        <f t="shared" si="13"/>
        <v>-1.2022002824448146E-2</v>
      </c>
      <c r="J452">
        <f t="shared" si="13"/>
        <v>-8.7098565290212957E-3</v>
      </c>
      <c r="K452">
        <f t="shared" ref="K452" si="14">LN(E452/E451)/SQRT($A452-$A451)</f>
        <v>-4.9875415110389393E-3</v>
      </c>
    </row>
    <row r="453" spans="1:11" x14ac:dyDescent="0.3">
      <c r="A453" s="1">
        <v>43095</v>
      </c>
      <c r="B453">
        <v>62.212367999999998</v>
      </c>
      <c r="C453">
        <v>108.25</v>
      </c>
      <c r="D453">
        <v>16.172284999999999</v>
      </c>
      <c r="E453">
        <v>3.95</v>
      </c>
      <c r="G453" s="1">
        <v>43095</v>
      </c>
      <c r="H453">
        <f t="shared" ref="H453:K516" si="15">LN(B453/B452)/SQRT($A453-$A452)</f>
        <v>-8.2840437176762566E-3</v>
      </c>
      <c r="I453">
        <f t="shared" si="15"/>
        <v>-4.0940428564715655E-3</v>
      </c>
      <c r="J453">
        <f t="shared" si="15"/>
        <v>5.9783895136027183E-3</v>
      </c>
      <c r="K453">
        <f t="shared" si="15"/>
        <v>-6.2893911034300363E-3</v>
      </c>
    </row>
    <row r="454" spans="1:11" x14ac:dyDescent="0.3">
      <c r="A454" s="1">
        <v>43096</v>
      </c>
      <c r="B454">
        <v>62.104511000000002</v>
      </c>
      <c r="C454">
        <v>107.800003</v>
      </c>
      <c r="D454">
        <v>15.945119</v>
      </c>
      <c r="E454">
        <v>4.01</v>
      </c>
      <c r="G454" s="1">
        <v>43096</v>
      </c>
      <c r="H454">
        <f t="shared" si="15"/>
        <v>-1.7351952193432288E-3</v>
      </c>
      <c r="I454">
        <f t="shared" si="15"/>
        <v>-4.1656805783892607E-3</v>
      </c>
      <c r="J454">
        <f t="shared" si="15"/>
        <v>-1.4146211086663543E-2</v>
      </c>
      <c r="K454">
        <f t="shared" si="15"/>
        <v>1.5075662405447178E-2</v>
      </c>
    </row>
    <row r="455" spans="1:11" x14ac:dyDescent="0.3">
      <c r="A455" s="1">
        <v>43097</v>
      </c>
      <c r="B455">
        <v>62.163348999999997</v>
      </c>
      <c r="C455">
        <v>109.589996</v>
      </c>
      <c r="D455">
        <v>15.875223</v>
      </c>
      <c r="E455">
        <v>3.97</v>
      </c>
      <c r="G455" s="1">
        <v>43097</v>
      </c>
      <c r="H455">
        <f t="shared" si="15"/>
        <v>9.4695449646875474E-4</v>
      </c>
      <c r="I455">
        <f t="shared" si="15"/>
        <v>1.6468406671409558E-2</v>
      </c>
      <c r="J455">
        <f t="shared" si="15"/>
        <v>-4.3931716645774612E-3</v>
      </c>
      <c r="K455">
        <f t="shared" si="15"/>
        <v>-1.0025146619378707E-2</v>
      </c>
    </row>
    <row r="456" spans="1:11" x14ac:dyDescent="0.3">
      <c r="A456" s="1">
        <v>43098</v>
      </c>
      <c r="B456">
        <v>62.084907999999999</v>
      </c>
      <c r="C456">
        <v>109.779999</v>
      </c>
      <c r="D456">
        <v>15.683007999999999</v>
      </c>
      <c r="E456">
        <v>4</v>
      </c>
      <c r="G456" s="1">
        <v>43098</v>
      </c>
      <c r="H456">
        <f t="shared" si="15"/>
        <v>-1.2626496711568593E-3</v>
      </c>
      <c r="I456">
        <f t="shared" si="15"/>
        <v>1.7322610369963469E-3</v>
      </c>
      <c r="J456">
        <f t="shared" si="15"/>
        <v>-1.2181758665546105E-2</v>
      </c>
      <c r="K456">
        <f t="shared" si="15"/>
        <v>7.5282664207915878E-3</v>
      </c>
    </row>
    <row r="457" spans="1:11" x14ac:dyDescent="0.3">
      <c r="A457" s="1">
        <v>43102</v>
      </c>
      <c r="B457">
        <v>63.055591999999997</v>
      </c>
      <c r="C457">
        <v>112.879997</v>
      </c>
      <c r="D457">
        <v>15.953856</v>
      </c>
      <c r="E457">
        <v>3.92</v>
      </c>
      <c r="G457" s="1">
        <v>43102</v>
      </c>
      <c r="H457">
        <f t="shared" si="15"/>
        <v>7.7569089822228697E-3</v>
      </c>
      <c r="I457">
        <f t="shared" si="15"/>
        <v>1.3923463477523278E-2</v>
      </c>
      <c r="J457">
        <f t="shared" si="15"/>
        <v>8.5613611199782252E-3</v>
      </c>
      <c r="K457">
        <f t="shared" si="15"/>
        <v>-1.0101353658759733E-2</v>
      </c>
    </row>
    <row r="458" spans="1:11" x14ac:dyDescent="0.3">
      <c r="A458" s="1">
        <v>43103</v>
      </c>
      <c r="B458">
        <v>64.036086999999995</v>
      </c>
      <c r="C458">
        <v>113.879997</v>
      </c>
      <c r="D458">
        <v>15.901433000000001</v>
      </c>
      <c r="E458">
        <v>4.0199999999999996</v>
      </c>
      <c r="G458" s="1">
        <v>43103</v>
      </c>
      <c r="H458">
        <f t="shared" si="15"/>
        <v>1.5430033832966993E-2</v>
      </c>
      <c r="I458">
        <f t="shared" si="15"/>
        <v>8.8199550986546495E-3</v>
      </c>
      <c r="J458">
        <f t="shared" si="15"/>
        <v>-3.2913245473337855E-3</v>
      </c>
      <c r="K458">
        <f t="shared" si="15"/>
        <v>2.5190248828558495E-2</v>
      </c>
    </row>
    <row r="459" spans="1:11" x14ac:dyDescent="0.3">
      <c r="A459" s="1">
        <v>43104</v>
      </c>
      <c r="B459">
        <v>63.398772999999998</v>
      </c>
      <c r="C459">
        <v>114.019997</v>
      </c>
      <c r="D459">
        <v>16.006278999999999</v>
      </c>
      <c r="E459">
        <v>3.89</v>
      </c>
      <c r="G459" s="1">
        <v>43104</v>
      </c>
      <c r="H459">
        <f t="shared" si="15"/>
        <v>-1.000227588210682E-2</v>
      </c>
      <c r="I459">
        <f t="shared" si="15"/>
        <v>1.22860922594498E-3</v>
      </c>
      <c r="J459">
        <f t="shared" si="15"/>
        <v>6.5718518050609191E-3</v>
      </c>
      <c r="K459">
        <f t="shared" si="15"/>
        <v>-3.2872745000574674E-2</v>
      </c>
    </row>
    <row r="460" spans="1:11" x14ac:dyDescent="0.3">
      <c r="A460" s="1">
        <v>43105</v>
      </c>
      <c r="B460">
        <v>65.075408999999993</v>
      </c>
      <c r="C460">
        <v>116.910004</v>
      </c>
      <c r="D460">
        <v>16.320812</v>
      </c>
      <c r="E460">
        <v>3.89</v>
      </c>
      <c r="G460" s="1">
        <v>43105</v>
      </c>
      <c r="H460">
        <f t="shared" si="15"/>
        <v>2.6102227972983408E-2</v>
      </c>
      <c r="I460">
        <f t="shared" si="15"/>
        <v>2.5030596940817808E-2</v>
      </c>
      <c r="J460">
        <f t="shared" si="15"/>
        <v>1.9460020443862136E-2</v>
      </c>
      <c r="K460">
        <f t="shared" si="15"/>
        <v>0</v>
      </c>
    </row>
    <row r="461" spans="1:11" x14ac:dyDescent="0.3">
      <c r="A461" s="1">
        <v>43108</v>
      </c>
      <c r="B461">
        <v>65.330337999999998</v>
      </c>
      <c r="C461">
        <v>117.370003</v>
      </c>
      <c r="D461">
        <v>16.801352000000001</v>
      </c>
      <c r="E461">
        <v>3.91</v>
      </c>
      <c r="G461" s="1">
        <v>43108</v>
      </c>
      <c r="H461">
        <f t="shared" si="15"/>
        <v>2.2573163783421494E-3</v>
      </c>
      <c r="I461">
        <f t="shared" si="15"/>
        <v>2.2672091499777781E-3</v>
      </c>
      <c r="J461">
        <f t="shared" si="15"/>
        <v>1.6753698006236478E-2</v>
      </c>
      <c r="K461">
        <f t="shared" si="15"/>
        <v>2.9607770999036348E-3</v>
      </c>
    </row>
    <row r="462" spans="1:11" x14ac:dyDescent="0.3">
      <c r="A462" s="1">
        <v>43109</v>
      </c>
      <c r="B462">
        <v>64.898926000000003</v>
      </c>
      <c r="C462">
        <v>114.910004</v>
      </c>
      <c r="D462">
        <v>17.080936000000001</v>
      </c>
      <c r="E462">
        <v>3.88</v>
      </c>
      <c r="G462" s="1">
        <v>43109</v>
      </c>
      <c r="H462">
        <f t="shared" si="15"/>
        <v>-6.6254475357227114E-3</v>
      </c>
      <c r="I462">
        <f t="shared" si="15"/>
        <v>-2.1182115592833534E-2</v>
      </c>
      <c r="J462">
        <f t="shared" si="15"/>
        <v>1.6503628434020975E-2</v>
      </c>
      <c r="K462">
        <f t="shared" si="15"/>
        <v>-7.702220362092351E-3</v>
      </c>
    </row>
    <row r="463" spans="1:11" x14ac:dyDescent="0.3">
      <c r="A463" s="1">
        <v>43110</v>
      </c>
      <c r="B463">
        <v>65.526443</v>
      </c>
      <c r="C463">
        <v>115.550003</v>
      </c>
      <c r="D463">
        <v>17.194519</v>
      </c>
      <c r="E463">
        <v>3.89</v>
      </c>
      <c r="G463" s="1">
        <v>43110</v>
      </c>
      <c r="H463">
        <f t="shared" si="15"/>
        <v>9.6226960590386004E-3</v>
      </c>
      <c r="I463">
        <f t="shared" si="15"/>
        <v>5.5541146037832185E-3</v>
      </c>
      <c r="J463">
        <f t="shared" si="15"/>
        <v>6.6276824492580997E-3</v>
      </c>
      <c r="K463">
        <f t="shared" si="15"/>
        <v>2.5740039951728426E-3</v>
      </c>
    </row>
    <row r="464" spans="1:11" x14ac:dyDescent="0.3">
      <c r="A464" s="1">
        <v>43111</v>
      </c>
      <c r="B464">
        <v>67.889426999999998</v>
      </c>
      <c r="C464">
        <v>116.980003</v>
      </c>
      <c r="D464">
        <v>17.439156000000001</v>
      </c>
      <c r="E464">
        <v>3.97</v>
      </c>
      <c r="G464" s="1">
        <v>43111</v>
      </c>
      <c r="H464">
        <f t="shared" si="15"/>
        <v>3.5426537058263041E-2</v>
      </c>
      <c r="I464">
        <f t="shared" si="15"/>
        <v>1.2299642977112814E-2</v>
      </c>
      <c r="J464">
        <f t="shared" si="15"/>
        <v>1.4127352569435618E-2</v>
      </c>
      <c r="K464">
        <f t="shared" si="15"/>
        <v>2.0356937068744103E-2</v>
      </c>
    </row>
    <row r="465" spans="1:11" x14ac:dyDescent="0.3">
      <c r="A465" s="1">
        <v>43112</v>
      </c>
      <c r="B465">
        <v>68.987587000000005</v>
      </c>
      <c r="C465">
        <v>117.300003</v>
      </c>
      <c r="D465">
        <v>15.517006</v>
      </c>
      <c r="E465">
        <v>3.97</v>
      </c>
      <c r="G465" s="1">
        <v>43112</v>
      </c>
      <c r="H465">
        <f t="shared" si="15"/>
        <v>1.6046281708641454E-2</v>
      </c>
      <c r="I465">
        <f t="shared" si="15"/>
        <v>2.731775574588115E-3</v>
      </c>
      <c r="J465">
        <f t="shared" si="15"/>
        <v>-0.11678143904041553</v>
      </c>
      <c r="K465">
        <f t="shared" si="15"/>
        <v>0</v>
      </c>
    </row>
    <row r="466" spans="1:11" x14ac:dyDescent="0.3">
      <c r="A466" s="1">
        <v>43116</v>
      </c>
      <c r="B466">
        <v>67.369765999999998</v>
      </c>
      <c r="C466">
        <v>113.959999</v>
      </c>
      <c r="D466">
        <v>14.99278</v>
      </c>
      <c r="E466">
        <v>3.8</v>
      </c>
      <c r="G466" s="1">
        <v>43116</v>
      </c>
      <c r="H466">
        <f t="shared" si="15"/>
        <v>-1.1865124126203212E-2</v>
      </c>
      <c r="I466">
        <f t="shared" si="15"/>
        <v>-1.4443640190089171E-2</v>
      </c>
      <c r="J466">
        <f t="shared" si="15"/>
        <v>-1.7183915941575725E-2</v>
      </c>
      <c r="K466">
        <f t="shared" si="15"/>
        <v>-2.1882513983379544E-2</v>
      </c>
    </row>
    <row r="467" spans="1:11" x14ac:dyDescent="0.3">
      <c r="A467" s="1">
        <v>43117</v>
      </c>
      <c r="B467">
        <v>68.987587000000005</v>
      </c>
      <c r="C467">
        <v>116.089996</v>
      </c>
      <c r="D467">
        <v>15.289840999999999</v>
      </c>
      <c r="E467">
        <v>3.8</v>
      </c>
      <c r="G467" s="1">
        <v>43117</v>
      </c>
      <c r="H467">
        <f t="shared" si="15"/>
        <v>2.3730248252406463E-2</v>
      </c>
      <c r="I467">
        <f t="shared" si="15"/>
        <v>1.8518217039219576E-2</v>
      </c>
      <c r="J467">
        <f t="shared" si="15"/>
        <v>1.9619869042534623E-2</v>
      </c>
      <c r="K467">
        <f t="shared" si="15"/>
        <v>0</v>
      </c>
    </row>
    <row r="468" spans="1:11" x14ac:dyDescent="0.3">
      <c r="A468" s="1">
        <v>43118</v>
      </c>
      <c r="B468">
        <v>68.438514999999995</v>
      </c>
      <c r="C468">
        <v>117.269997</v>
      </c>
      <c r="D468">
        <v>15.604374</v>
      </c>
      <c r="E468">
        <v>3.75</v>
      </c>
      <c r="G468" s="1">
        <v>43118</v>
      </c>
      <c r="H468">
        <f t="shared" si="15"/>
        <v>-7.9908389117803093E-3</v>
      </c>
      <c r="I468">
        <f t="shared" si="15"/>
        <v>1.0113224997064296E-2</v>
      </c>
      <c r="J468">
        <f t="shared" si="15"/>
        <v>2.0362638637118791E-2</v>
      </c>
      <c r="K468">
        <f t="shared" si="15"/>
        <v>-1.3245226750020567E-2</v>
      </c>
    </row>
    <row r="469" spans="1:11" x14ac:dyDescent="0.3">
      <c r="A469" s="1">
        <v>43119</v>
      </c>
      <c r="B469">
        <v>69.193489</v>
      </c>
      <c r="C469">
        <v>118.050003</v>
      </c>
      <c r="D469">
        <v>15.840274000000001</v>
      </c>
      <c r="E469">
        <v>3.72</v>
      </c>
      <c r="G469" s="1">
        <v>43119</v>
      </c>
      <c r="H469">
        <f t="shared" si="15"/>
        <v>1.0971017650475166E-2</v>
      </c>
      <c r="I469">
        <f t="shared" si="15"/>
        <v>6.6293460534997094E-3</v>
      </c>
      <c r="J469">
        <f t="shared" si="15"/>
        <v>1.5004424646013786E-2</v>
      </c>
      <c r="K469">
        <f t="shared" si="15"/>
        <v>-8.0321716972641538E-3</v>
      </c>
    </row>
    <row r="470" spans="1:11" x14ac:dyDescent="0.3">
      <c r="A470" s="1">
        <v>43122</v>
      </c>
      <c r="B470">
        <v>69.909248000000005</v>
      </c>
      <c r="C470">
        <v>118.400002</v>
      </c>
      <c r="D470">
        <v>15.333527</v>
      </c>
      <c r="E470">
        <v>3.73</v>
      </c>
      <c r="G470" s="1">
        <v>43122</v>
      </c>
      <c r="H470">
        <f t="shared" si="15"/>
        <v>5.9416127589070836E-3</v>
      </c>
      <c r="I470">
        <f t="shared" si="15"/>
        <v>1.7092168338122221E-3</v>
      </c>
      <c r="J470">
        <f t="shared" si="15"/>
        <v>-1.8771935498879351E-2</v>
      </c>
      <c r="K470">
        <f t="shared" si="15"/>
        <v>1.5499345394128848E-3</v>
      </c>
    </row>
    <row r="471" spans="1:11" x14ac:dyDescent="0.3">
      <c r="A471" s="1">
        <v>43123</v>
      </c>
      <c r="B471">
        <v>70.154373000000007</v>
      </c>
      <c r="C471">
        <v>116.80999799999999</v>
      </c>
      <c r="D471">
        <v>15.202468</v>
      </c>
      <c r="E471">
        <v>3.72</v>
      </c>
      <c r="G471" s="1">
        <v>43123</v>
      </c>
      <c r="H471">
        <f t="shared" si="15"/>
        <v>3.5001986741457071E-3</v>
      </c>
      <c r="I471">
        <f t="shared" si="15"/>
        <v>-1.3520073296014316E-2</v>
      </c>
      <c r="J471">
        <f t="shared" si="15"/>
        <v>-8.5839550830466727E-3</v>
      </c>
      <c r="K471">
        <f t="shared" si="15"/>
        <v>-2.6845653706688757E-3</v>
      </c>
    </row>
    <row r="472" spans="1:11" x14ac:dyDescent="0.3">
      <c r="A472" s="1">
        <v>43124</v>
      </c>
      <c r="B472">
        <v>68.713042999999999</v>
      </c>
      <c r="C472">
        <v>116.239998</v>
      </c>
      <c r="D472">
        <v>14.835512</v>
      </c>
      <c r="E472">
        <v>3.65</v>
      </c>
      <c r="G472" s="1">
        <v>43124</v>
      </c>
      <c r="H472">
        <f t="shared" si="15"/>
        <v>-2.0759106805194192E-2</v>
      </c>
      <c r="I472">
        <f t="shared" si="15"/>
        <v>-4.8916639895366662E-3</v>
      </c>
      <c r="J472">
        <f t="shared" si="15"/>
        <v>-2.4434016969661743E-2</v>
      </c>
      <c r="K472">
        <f t="shared" si="15"/>
        <v>-1.8996500690655147E-2</v>
      </c>
    </row>
    <row r="473" spans="1:11" x14ac:dyDescent="0.3">
      <c r="A473" s="1">
        <v>43125</v>
      </c>
      <c r="B473">
        <v>69.438605999999993</v>
      </c>
      <c r="C473">
        <v>117.199997</v>
      </c>
      <c r="D473">
        <v>14.713196</v>
      </c>
      <c r="E473">
        <v>3.69</v>
      </c>
      <c r="G473" s="1">
        <v>43125</v>
      </c>
      <c r="H473">
        <f t="shared" si="15"/>
        <v>1.0503959617976193E-2</v>
      </c>
      <c r="I473">
        <f t="shared" si="15"/>
        <v>8.2248494893961081E-3</v>
      </c>
      <c r="J473">
        <f t="shared" si="15"/>
        <v>-8.2789879438485963E-3</v>
      </c>
      <c r="K473">
        <f t="shared" si="15"/>
        <v>1.0899290458035638E-2</v>
      </c>
    </row>
    <row r="474" spans="1:11" x14ac:dyDescent="0.3">
      <c r="A474" s="1">
        <v>43126</v>
      </c>
      <c r="B474">
        <v>71.105446000000001</v>
      </c>
      <c r="C474">
        <v>119.370003</v>
      </c>
      <c r="D474">
        <v>14.905409000000001</v>
      </c>
      <c r="E474">
        <v>3.73</v>
      </c>
      <c r="G474" s="1">
        <v>43126</v>
      </c>
      <c r="H474">
        <f t="shared" si="15"/>
        <v>2.3720934953224942E-2</v>
      </c>
      <c r="I474">
        <f t="shared" si="15"/>
        <v>1.8346086693247148E-2</v>
      </c>
      <c r="J474">
        <f t="shared" si="15"/>
        <v>1.297938903032759E-2</v>
      </c>
      <c r="K474">
        <f t="shared" si="15"/>
        <v>1.0781775603288413E-2</v>
      </c>
    </row>
    <row r="475" spans="1:11" x14ac:dyDescent="0.3">
      <c r="A475" s="1">
        <v>43129</v>
      </c>
      <c r="B475">
        <v>71.036811999999998</v>
      </c>
      <c r="C475">
        <v>119.290001</v>
      </c>
      <c r="D475">
        <v>14.984043</v>
      </c>
      <c r="E475">
        <v>3.67</v>
      </c>
      <c r="G475" s="1">
        <v>43129</v>
      </c>
      <c r="H475">
        <f t="shared" si="15"/>
        <v>-5.5755215954326164E-4</v>
      </c>
      <c r="I475">
        <f t="shared" si="15"/>
        <v>-3.8707095610178541E-4</v>
      </c>
      <c r="J475">
        <f t="shared" si="15"/>
        <v>3.0378252373493494E-3</v>
      </c>
      <c r="K475">
        <f t="shared" si="15"/>
        <v>-9.3626419723836004E-3</v>
      </c>
    </row>
    <row r="476" spans="1:11" x14ac:dyDescent="0.3">
      <c r="A476" s="1">
        <v>43130</v>
      </c>
      <c r="B476">
        <v>70.213211000000001</v>
      </c>
      <c r="C476">
        <v>118.30999799999999</v>
      </c>
      <c r="D476">
        <v>14.914147</v>
      </c>
      <c r="E476">
        <v>3.6</v>
      </c>
      <c r="G476" s="1">
        <v>43130</v>
      </c>
      <c r="H476">
        <f t="shared" si="15"/>
        <v>-1.1661737341551591E-2</v>
      </c>
      <c r="I476">
        <f t="shared" si="15"/>
        <v>-8.2492303159573191E-3</v>
      </c>
      <c r="J476">
        <f t="shared" si="15"/>
        <v>-4.6756092816901433E-3</v>
      </c>
      <c r="K476">
        <f t="shared" si="15"/>
        <v>-1.9257816604414533E-2</v>
      </c>
    </row>
    <row r="477" spans="1:11" x14ac:dyDescent="0.3">
      <c r="A477" s="1">
        <v>43131</v>
      </c>
      <c r="B477">
        <v>72.684051999999994</v>
      </c>
      <c r="C477">
        <v>126.66999800000001</v>
      </c>
      <c r="D477">
        <v>14.686983</v>
      </c>
      <c r="E477">
        <v>3.58</v>
      </c>
      <c r="G477" s="1">
        <v>43131</v>
      </c>
      <c r="H477">
        <f t="shared" si="15"/>
        <v>3.4585509002959217E-2</v>
      </c>
      <c r="I477">
        <f t="shared" si="15"/>
        <v>6.8276982345653492E-2</v>
      </c>
      <c r="J477">
        <f t="shared" si="15"/>
        <v>-1.5348634298845931E-2</v>
      </c>
      <c r="K477">
        <f t="shared" si="15"/>
        <v>-5.5710450494553601E-3</v>
      </c>
    </row>
    <row r="478" spans="1:11" x14ac:dyDescent="0.3">
      <c r="A478" s="1">
        <v>43132</v>
      </c>
      <c r="B478">
        <v>71.919265999999993</v>
      </c>
      <c r="C478">
        <v>124.639999</v>
      </c>
      <c r="D478">
        <v>14.555928</v>
      </c>
      <c r="E478">
        <v>3.69</v>
      </c>
      <c r="G478" s="1">
        <v>43132</v>
      </c>
      <c r="H478">
        <f t="shared" si="15"/>
        <v>-1.0577808885152067E-2</v>
      </c>
      <c r="I478">
        <f t="shared" si="15"/>
        <v>-1.6155689607151334E-2</v>
      </c>
      <c r="J478">
        <f t="shared" si="15"/>
        <v>-8.9632579610133389E-3</v>
      </c>
      <c r="K478">
        <f t="shared" si="15"/>
        <v>3.026365763982693E-2</v>
      </c>
    </row>
    <row r="479" spans="1:11" x14ac:dyDescent="0.3">
      <c r="A479" s="1">
        <v>43133</v>
      </c>
      <c r="B479">
        <v>70.026909000000003</v>
      </c>
      <c r="C479">
        <v>121.66999800000001</v>
      </c>
      <c r="D479">
        <v>14.180235</v>
      </c>
      <c r="E479">
        <v>3.61</v>
      </c>
      <c r="G479" s="1">
        <v>43133</v>
      </c>
      <c r="H479">
        <f t="shared" si="15"/>
        <v>-2.6664601860248806E-2</v>
      </c>
      <c r="I479">
        <f t="shared" si="15"/>
        <v>-2.4117128737879821E-2</v>
      </c>
      <c r="J479">
        <f t="shared" si="15"/>
        <v>-2.6149239719655427E-2</v>
      </c>
      <c r="K479">
        <f t="shared" si="15"/>
        <v>-2.1918685707646275E-2</v>
      </c>
    </row>
    <row r="480" spans="1:11" x14ac:dyDescent="0.3">
      <c r="A480" s="1">
        <v>43136</v>
      </c>
      <c r="B480">
        <v>66.654015000000001</v>
      </c>
      <c r="C480">
        <v>117.33000199999999</v>
      </c>
      <c r="D480">
        <v>13.673484999999999</v>
      </c>
      <c r="E480">
        <v>3.51</v>
      </c>
      <c r="G480" s="1">
        <v>43136</v>
      </c>
      <c r="H480">
        <f t="shared" si="15"/>
        <v>-2.8500490505672209E-2</v>
      </c>
      <c r="I480">
        <f t="shared" si="15"/>
        <v>-2.0970488118049257E-2</v>
      </c>
      <c r="J480">
        <f t="shared" si="15"/>
        <v>-2.1010086644325687E-2</v>
      </c>
      <c r="K480">
        <f t="shared" si="15"/>
        <v>-1.6218770687474814E-2</v>
      </c>
    </row>
    <row r="481" spans="1:11" x14ac:dyDescent="0.3">
      <c r="A481" s="1">
        <v>43137</v>
      </c>
      <c r="B481">
        <v>68.340446</v>
      </c>
      <c r="C481">
        <v>118.269997</v>
      </c>
      <c r="D481">
        <v>14.101599999999999</v>
      </c>
      <c r="E481">
        <v>3.57</v>
      </c>
      <c r="G481" s="1">
        <v>43137</v>
      </c>
      <c r="H481">
        <f t="shared" si="15"/>
        <v>2.4986487988043735E-2</v>
      </c>
      <c r="I481">
        <f t="shared" si="15"/>
        <v>7.9796264158656025E-3</v>
      </c>
      <c r="J481">
        <f t="shared" si="15"/>
        <v>3.0829710058828553E-2</v>
      </c>
      <c r="K481">
        <f t="shared" si="15"/>
        <v>1.6949558313773205E-2</v>
      </c>
    </row>
    <row r="482" spans="1:11" x14ac:dyDescent="0.3">
      <c r="A482" s="1">
        <v>43138</v>
      </c>
      <c r="B482">
        <v>68.105141000000003</v>
      </c>
      <c r="C482">
        <v>117.19000200000001</v>
      </c>
      <c r="D482">
        <v>14.389923</v>
      </c>
      <c r="E482">
        <v>3.69</v>
      </c>
      <c r="G482" s="1">
        <v>43138</v>
      </c>
      <c r="H482">
        <f t="shared" si="15"/>
        <v>-3.449070628680231E-3</v>
      </c>
      <c r="I482">
        <f t="shared" si="15"/>
        <v>-9.1735545605231231E-3</v>
      </c>
      <c r="J482">
        <f t="shared" si="15"/>
        <v>2.0239903823201979E-2</v>
      </c>
      <c r="K482">
        <f t="shared" si="15"/>
        <v>3.306086226088821E-2</v>
      </c>
    </row>
    <row r="483" spans="1:11" x14ac:dyDescent="0.3">
      <c r="A483" s="1">
        <v>43139</v>
      </c>
      <c r="B483">
        <v>64.545944000000006</v>
      </c>
      <c r="C483">
        <v>103.510002</v>
      </c>
      <c r="D483">
        <v>13.830752</v>
      </c>
      <c r="E483">
        <v>3.49</v>
      </c>
      <c r="G483" s="1">
        <v>43139</v>
      </c>
      <c r="H483">
        <f t="shared" si="15"/>
        <v>-5.3675421922905885E-2</v>
      </c>
      <c r="I483">
        <f t="shared" si="15"/>
        <v>-0.12412832061935025</v>
      </c>
      <c r="J483">
        <f t="shared" si="15"/>
        <v>-3.9633651200299977E-2</v>
      </c>
      <c r="K483">
        <f t="shared" si="15"/>
        <v>-5.5724721838099983E-2</v>
      </c>
    </row>
    <row r="484" spans="1:11" x14ac:dyDescent="0.3">
      <c r="A484" s="1">
        <v>43140</v>
      </c>
      <c r="B484">
        <v>65.771561000000005</v>
      </c>
      <c r="C484">
        <v>108.449997</v>
      </c>
      <c r="D484">
        <v>14.127812</v>
      </c>
      <c r="E484">
        <v>3.31</v>
      </c>
      <c r="G484" s="1">
        <v>43140</v>
      </c>
      <c r="H484">
        <f t="shared" si="15"/>
        <v>1.8810260950107485E-2</v>
      </c>
      <c r="I484">
        <f t="shared" si="15"/>
        <v>4.6620963892902496E-2</v>
      </c>
      <c r="J484">
        <f t="shared" si="15"/>
        <v>2.1250818118290743E-2</v>
      </c>
      <c r="K484">
        <f t="shared" si="15"/>
        <v>-5.2953546825364274E-2</v>
      </c>
    </row>
    <row r="485" spans="1:11" x14ac:dyDescent="0.3">
      <c r="A485" s="1">
        <v>43143</v>
      </c>
      <c r="B485">
        <v>66.987373000000005</v>
      </c>
      <c r="C485">
        <v>109.93</v>
      </c>
      <c r="D485">
        <v>13.804542</v>
      </c>
      <c r="E485">
        <v>3.42</v>
      </c>
      <c r="G485" s="1">
        <v>43143</v>
      </c>
      <c r="H485">
        <f t="shared" si="15"/>
        <v>1.0575092604729273E-2</v>
      </c>
      <c r="I485">
        <f t="shared" si="15"/>
        <v>7.8257461739429171E-3</v>
      </c>
      <c r="J485">
        <f t="shared" si="15"/>
        <v>-1.3364312592474054E-2</v>
      </c>
      <c r="K485">
        <f t="shared" si="15"/>
        <v>1.8874943819592458E-2</v>
      </c>
    </row>
    <row r="486" spans="1:11" x14ac:dyDescent="0.3">
      <c r="A486" s="1">
        <v>43144</v>
      </c>
      <c r="B486">
        <v>66.703033000000005</v>
      </c>
      <c r="C486">
        <v>107.779999</v>
      </c>
      <c r="D486">
        <v>13.612327000000001</v>
      </c>
      <c r="E486">
        <v>3.45</v>
      </c>
      <c r="G486" s="1">
        <v>43144</v>
      </c>
      <c r="H486">
        <f t="shared" si="15"/>
        <v>-4.2537147914611688E-3</v>
      </c>
      <c r="I486">
        <f t="shared" si="15"/>
        <v>-1.9751696363581001E-2</v>
      </c>
      <c r="J486">
        <f t="shared" si="15"/>
        <v>-1.4021889175335969E-2</v>
      </c>
      <c r="K486">
        <f t="shared" si="15"/>
        <v>8.7336799687546315E-3</v>
      </c>
    </row>
    <row r="487" spans="1:11" x14ac:dyDescent="0.3">
      <c r="A487" s="1">
        <v>43145</v>
      </c>
      <c r="B487">
        <v>68.291427999999996</v>
      </c>
      <c r="C487">
        <v>106.55999799999999</v>
      </c>
      <c r="D487">
        <v>14.171497</v>
      </c>
      <c r="E487">
        <v>3.49</v>
      </c>
      <c r="G487" s="1">
        <v>43145</v>
      </c>
      <c r="H487">
        <f t="shared" si="15"/>
        <v>2.3533829424252181E-2</v>
      </c>
      <c r="I487">
        <f t="shared" si="15"/>
        <v>-1.138391520388137E-2</v>
      </c>
      <c r="J487">
        <f t="shared" si="15"/>
        <v>4.0256914581822713E-2</v>
      </c>
      <c r="K487">
        <f t="shared" si="15"/>
        <v>1.1527505171067414E-2</v>
      </c>
    </row>
    <row r="488" spans="1:11" x14ac:dyDescent="0.3">
      <c r="A488" s="1">
        <v>43146</v>
      </c>
      <c r="B488">
        <v>70.585785000000001</v>
      </c>
      <c r="C488">
        <v>108.160004</v>
      </c>
      <c r="D488">
        <v>14.337502000000001</v>
      </c>
      <c r="E488">
        <v>3.57</v>
      </c>
      <c r="G488" s="1">
        <v>43146</v>
      </c>
      <c r="H488">
        <f t="shared" si="15"/>
        <v>3.3044525041516594E-2</v>
      </c>
      <c r="I488">
        <f t="shared" si="15"/>
        <v>1.4903461253591871E-2</v>
      </c>
      <c r="J488">
        <f t="shared" si="15"/>
        <v>1.1645928096924062E-2</v>
      </c>
      <c r="K488">
        <f t="shared" si="15"/>
        <v>2.266385957721187E-2</v>
      </c>
    </row>
    <row r="489" spans="1:11" x14ac:dyDescent="0.3">
      <c r="A489" s="1">
        <v>43147</v>
      </c>
      <c r="B489">
        <v>68.820908000000003</v>
      </c>
      <c r="C489">
        <v>107.040001</v>
      </c>
      <c r="D489">
        <v>14.328765000000001</v>
      </c>
      <c r="E489">
        <v>3.59</v>
      </c>
      <c r="G489" s="1">
        <v>43147</v>
      </c>
      <c r="H489">
        <f t="shared" si="15"/>
        <v>-2.532118449608611E-2</v>
      </c>
      <c r="I489">
        <f t="shared" si="15"/>
        <v>-1.040904355468153E-2</v>
      </c>
      <c r="J489">
        <f t="shared" si="15"/>
        <v>-6.0956665690270972E-4</v>
      </c>
      <c r="K489">
        <f t="shared" si="15"/>
        <v>5.5866067086397762E-3</v>
      </c>
    </row>
    <row r="490" spans="1:11" x14ac:dyDescent="0.3">
      <c r="A490" s="1">
        <v>43151</v>
      </c>
      <c r="B490">
        <v>69.458220999999995</v>
      </c>
      <c r="C490">
        <v>107.480003</v>
      </c>
      <c r="D490">
        <v>13.856963</v>
      </c>
      <c r="E490">
        <v>3.57</v>
      </c>
      <c r="G490" s="1">
        <v>43151</v>
      </c>
      <c r="H490">
        <f t="shared" si="15"/>
        <v>4.6089205018495054E-3</v>
      </c>
      <c r="I490">
        <f t="shared" si="15"/>
        <v>2.0511029686197347E-3</v>
      </c>
      <c r="J490">
        <f t="shared" si="15"/>
        <v>-1.6740602655258219E-2</v>
      </c>
      <c r="K490">
        <f t="shared" si="15"/>
        <v>-2.7933033543199115E-3</v>
      </c>
    </row>
    <row r="491" spans="1:11" x14ac:dyDescent="0.3">
      <c r="A491" s="1">
        <v>43152</v>
      </c>
      <c r="B491">
        <v>68.850318999999999</v>
      </c>
      <c r="C491">
        <v>108.540001</v>
      </c>
      <c r="D491">
        <v>13.708432999999999</v>
      </c>
      <c r="E491">
        <v>3.56</v>
      </c>
      <c r="G491" s="1">
        <v>43152</v>
      </c>
      <c r="H491">
        <f t="shared" si="15"/>
        <v>-8.7905767003538075E-3</v>
      </c>
      <c r="I491">
        <f t="shared" si="15"/>
        <v>9.8139661889923811E-3</v>
      </c>
      <c r="J491">
        <f t="shared" si="15"/>
        <v>-1.07766590746799E-2</v>
      </c>
      <c r="K491">
        <f t="shared" si="15"/>
        <v>-2.8050509276086096E-3</v>
      </c>
    </row>
    <row r="492" spans="1:11" x14ac:dyDescent="0.3">
      <c r="A492" s="1">
        <v>43153</v>
      </c>
      <c r="B492">
        <v>68.134544000000005</v>
      </c>
      <c r="C492">
        <v>108.629997</v>
      </c>
      <c r="D492">
        <v>13.647275</v>
      </c>
      <c r="E492">
        <v>3.52</v>
      </c>
      <c r="G492" s="1">
        <v>43153</v>
      </c>
      <c r="H492">
        <f t="shared" si="15"/>
        <v>-1.0450519840835691E-2</v>
      </c>
      <c r="I492">
        <f t="shared" si="15"/>
        <v>8.2880698052660107E-4</v>
      </c>
      <c r="J492">
        <f t="shared" si="15"/>
        <v>-4.4713229058378134E-3</v>
      </c>
      <c r="K492">
        <f t="shared" si="15"/>
        <v>-1.1299555253933394E-2</v>
      </c>
    </row>
    <row r="493" spans="1:11" x14ac:dyDescent="0.3">
      <c r="A493" s="1">
        <v>43154</v>
      </c>
      <c r="B493">
        <v>70.664230000000003</v>
      </c>
      <c r="C493">
        <v>111.650002</v>
      </c>
      <c r="D493">
        <v>13.953072000000001</v>
      </c>
      <c r="E493">
        <v>3.6</v>
      </c>
      <c r="G493" s="1">
        <v>43154</v>
      </c>
      <c r="H493">
        <f t="shared" si="15"/>
        <v>3.6455165693533041E-2</v>
      </c>
      <c r="I493">
        <f t="shared" si="15"/>
        <v>2.7421411370309297E-2</v>
      </c>
      <c r="J493">
        <f t="shared" si="15"/>
        <v>2.2159831075486636E-2</v>
      </c>
      <c r="K493">
        <f t="shared" si="15"/>
        <v>2.2472855852058576E-2</v>
      </c>
    </row>
    <row r="494" spans="1:11" x14ac:dyDescent="0.3">
      <c r="A494" s="1">
        <v>43157</v>
      </c>
      <c r="B494">
        <v>71.732971000000006</v>
      </c>
      <c r="C494">
        <v>114.58000199999999</v>
      </c>
      <c r="D494">
        <v>14.049179000000001</v>
      </c>
      <c r="E494">
        <v>3.61</v>
      </c>
      <c r="G494" s="1">
        <v>43157</v>
      </c>
      <c r="H494">
        <f t="shared" si="15"/>
        <v>8.6665957768590363E-3</v>
      </c>
      <c r="I494">
        <f t="shared" si="15"/>
        <v>1.4955848941034329E-2</v>
      </c>
      <c r="J494">
        <f t="shared" si="15"/>
        <v>3.9630828387672594E-3</v>
      </c>
      <c r="K494">
        <f t="shared" si="15"/>
        <v>1.6015274324537479E-3</v>
      </c>
    </row>
    <row r="495" spans="1:11" x14ac:dyDescent="0.3">
      <c r="A495" s="1">
        <v>43158</v>
      </c>
      <c r="B495">
        <v>71.193695000000005</v>
      </c>
      <c r="C495">
        <v>112.230003</v>
      </c>
      <c r="D495">
        <v>13.603588999999999</v>
      </c>
      <c r="E495">
        <v>3.5</v>
      </c>
      <c r="G495" s="1">
        <v>43158</v>
      </c>
      <c r="H495">
        <f t="shared" si="15"/>
        <v>-7.5462273654587231E-3</v>
      </c>
      <c r="I495">
        <f t="shared" si="15"/>
        <v>-2.0722922676500045E-2</v>
      </c>
      <c r="J495">
        <f t="shared" si="15"/>
        <v>-3.2230304922585599E-2</v>
      </c>
      <c r="K495">
        <f t="shared" si="15"/>
        <v>-3.0944803849421484E-2</v>
      </c>
    </row>
    <row r="496" spans="1:11" x14ac:dyDescent="0.3">
      <c r="A496" s="1">
        <v>43159</v>
      </c>
      <c r="B496">
        <v>71.703552000000002</v>
      </c>
      <c r="C496">
        <v>111.870003</v>
      </c>
      <c r="D496">
        <v>13.708432999999999</v>
      </c>
      <c r="E496">
        <v>3.46</v>
      </c>
      <c r="G496" s="1">
        <v>43159</v>
      </c>
      <c r="H496">
        <f t="shared" si="15"/>
        <v>7.1360250014133614E-3</v>
      </c>
      <c r="I496">
        <f t="shared" si="15"/>
        <v>-3.2128540833049435E-3</v>
      </c>
      <c r="J496">
        <f t="shared" si="15"/>
        <v>7.6775359215875997E-3</v>
      </c>
      <c r="K496">
        <f t="shared" si="15"/>
        <v>-1.1494379425735134E-2</v>
      </c>
    </row>
    <row r="497" spans="1:11" x14ac:dyDescent="0.3">
      <c r="A497" s="1">
        <v>43160</v>
      </c>
      <c r="B497">
        <v>70.605400000000003</v>
      </c>
      <c r="C497">
        <v>107.540001</v>
      </c>
      <c r="D497">
        <v>13.953072000000001</v>
      </c>
      <c r="E497">
        <v>3.44</v>
      </c>
      <c r="G497" s="1">
        <v>43160</v>
      </c>
      <c r="H497">
        <f t="shared" si="15"/>
        <v>-1.5433657301155425E-2</v>
      </c>
      <c r="I497">
        <f t="shared" si="15"/>
        <v>-3.9474628995282195E-2</v>
      </c>
      <c r="J497">
        <f t="shared" si="15"/>
        <v>1.7688508169648943E-2</v>
      </c>
      <c r="K497">
        <f t="shared" si="15"/>
        <v>-5.7971176843259579E-3</v>
      </c>
    </row>
    <row r="498" spans="1:11" x14ac:dyDescent="0.3">
      <c r="A498" s="1">
        <v>43161</v>
      </c>
      <c r="B498">
        <v>72.566390999999996</v>
      </c>
      <c r="C498">
        <v>110.769997</v>
      </c>
      <c r="D498">
        <v>14.257372999999999</v>
      </c>
      <c r="E498">
        <v>3.53</v>
      </c>
      <c r="G498" s="1">
        <v>43161</v>
      </c>
      <c r="H498">
        <f t="shared" si="15"/>
        <v>2.7395251933160201E-2</v>
      </c>
      <c r="I498">
        <f t="shared" si="15"/>
        <v>2.9593071765298264E-2</v>
      </c>
      <c r="J498">
        <f t="shared" si="15"/>
        <v>2.1574477339026489E-2</v>
      </c>
      <c r="K498">
        <f t="shared" si="15"/>
        <v>2.5826399559898461E-2</v>
      </c>
    </row>
    <row r="499" spans="1:11" x14ac:dyDescent="0.3">
      <c r="A499" s="1">
        <v>43164</v>
      </c>
      <c r="B499">
        <v>73.635124000000005</v>
      </c>
      <c r="C499">
        <v>111.93</v>
      </c>
      <c r="D499">
        <v>14.364772</v>
      </c>
      <c r="E499">
        <v>3.6</v>
      </c>
      <c r="G499" s="1">
        <v>43164</v>
      </c>
      <c r="H499">
        <f t="shared" si="15"/>
        <v>8.4410106996517104E-3</v>
      </c>
      <c r="I499">
        <f t="shared" si="15"/>
        <v>6.0146754413646355E-3</v>
      </c>
      <c r="J499">
        <f t="shared" si="15"/>
        <v>4.3328082208761156E-3</v>
      </c>
      <c r="K499">
        <f t="shared" si="15"/>
        <v>1.1336835173109138E-2</v>
      </c>
    </row>
    <row r="500" spans="1:11" x14ac:dyDescent="0.3">
      <c r="A500" s="1">
        <v>43165</v>
      </c>
      <c r="B500">
        <v>72.478133999999997</v>
      </c>
      <c r="C500">
        <v>110.709999</v>
      </c>
      <c r="D500">
        <v>14.373721</v>
      </c>
      <c r="E500">
        <v>3.55</v>
      </c>
      <c r="G500" s="1">
        <v>43165</v>
      </c>
      <c r="H500">
        <f t="shared" si="15"/>
        <v>-1.5837223788307545E-2</v>
      </c>
      <c r="I500">
        <f t="shared" si="15"/>
        <v>-1.095951506240858E-2</v>
      </c>
      <c r="J500">
        <f t="shared" si="15"/>
        <v>6.2278841755901708E-4</v>
      </c>
      <c r="K500">
        <f t="shared" si="15"/>
        <v>-1.3986241974739952E-2</v>
      </c>
    </row>
    <row r="501" spans="1:11" x14ac:dyDescent="0.3">
      <c r="A501" s="1">
        <v>43166</v>
      </c>
      <c r="B501">
        <v>72.625220999999996</v>
      </c>
      <c r="C501">
        <v>110.94000200000001</v>
      </c>
      <c r="D501">
        <v>14.26632</v>
      </c>
      <c r="E501">
        <v>3.67</v>
      </c>
      <c r="G501" s="1">
        <v>43166</v>
      </c>
      <c r="H501">
        <f t="shared" si="15"/>
        <v>2.0273418265029861E-3</v>
      </c>
      <c r="I501">
        <f t="shared" si="15"/>
        <v>2.0753718160835175E-3</v>
      </c>
      <c r="J501">
        <f t="shared" si="15"/>
        <v>-7.5000942529634016E-3</v>
      </c>
      <c r="K501">
        <f t="shared" si="15"/>
        <v>3.3244058579154433E-2</v>
      </c>
    </row>
    <row r="502" spans="1:11" x14ac:dyDescent="0.3">
      <c r="A502" s="1">
        <v>43167</v>
      </c>
      <c r="B502">
        <v>75.311768000000001</v>
      </c>
      <c r="C502">
        <v>113.58000199999999</v>
      </c>
      <c r="D502">
        <v>13.997821999999999</v>
      </c>
      <c r="E502">
        <v>3.71</v>
      </c>
      <c r="G502" s="1">
        <v>43167</v>
      </c>
      <c r="H502">
        <f t="shared" si="15"/>
        <v>3.6324145938959621E-2</v>
      </c>
      <c r="I502">
        <f t="shared" si="15"/>
        <v>2.3517919403169156E-2</v>
      </c>
      <c r="J502">
        <f t="shared" si="15"/>
        <v>-1.8999768474796622E-2</v>
      </c>
      <c r="K502">
        <f t="shared" si="15"/>
        <v>1.0840214552864807E-2</v>
      </c>
    </row>
    <row r="503" spans="1:11" x14ac:dyDescent="0.3">
      <c r="A503" s="1">
        <v>43168</v>
      </c>
      <c r="B503">
        <v>76.694266999999996</v>
      </c>
      <c r="C503">
        <v>116.610001</v>
      </c>
      <c r="D503">
        <v>14.185772</v>
      </c>
      <c r="E503">
        <v>3.72</v>
      </c>
      <c r="G503" s="1">
        <v>43168</v>
      </c>
      <c r="H503">
        <f t="shared" si="15"/>
        <v>1.8190555681230101E-2</v>
      </c>
      <c r="I503">
        <f t="shared" si="15"/>
        <v>2.6327590049815084E-2</v>
      </c>
      <c r="J503">
        <f t="shared" si="15"/>
        <v>1.3337744382695726E-2</v>
      </c>
      <c r="K503">
        <f t="shared" si="15"/>
        <v>2.6917916657115746E-3</v>
      </c>
    </row>
    <row r="504" spans="1:11" x14ac:dyDescent="0.3">
      <c r="A504" s="1">
        <v>43171</v>
      </c>
      <c r="B504">
        <v>75.360802000000007</v>
      </c>
      <c r="C504">
        <v>115.739998</v>
      </c>
      <c r="D504">
        <v>13.917271</v>
      </c>
      <c r="E504">
        <v>3.75</v>
      </c>
      <c r="G504" s="1">
        <v>43171</v>
      </c>
      <c r="H504">
        <f t="shared" si="15"/>
        <v>-1.0126543215844573E-2</v>
      </c>
      <c r="I504">
        <f t="shared" si="15"/>
        <v>-4.3236394738123346E-3</v>
      </c>
      <c r="J504">
        <f t="shared" si="15"/>
        <v>-1.1032530655439278E-2</v>
      </c>
      <c r="K504">
        <f t="shared" si="15"/>
        <v>4.6373764915928102E-3</v>
      </c>
    </row>
    <row r="505" spans="1:11" x14ac:dyDescent="0.3">
      <c r="A505" s="1">
        <v>43172</v>
      </c>
      <c r="B505">
        <v>74.448943999999997</v>
      </c>
      <c r="C505">
        <v>113.489998</v>
      </c>
      <c r="D505">
        <v>13.970971</v>
      </c>
      <c r="E505">
        <v>3.7</v>
      </c>
      <c r="G505" s="1">
        <v>43172</v>
      </c>
      <c r="H505">
        <f t="shared" si="15"/>
        <v>-1.2173697448704482E-2</v>
      </c>
      <c r="I505">
        <f t="shared" si="15"/>
        <v>-1.9631569175232531E-2</v>
      </c>
      <c r="J505">
        <f t="shared" si="15"/>
        <v>3.8510901022902879E-3</v>
      </c>
      <c r="K505">
        <f t="shared" si="15"/>
        <v>-1.3423020332140661E-2</v>
      </c>
    </row>
    <row r="506" spans="1:11" x14ac:dyDescent="0.3">
      <c r="A506" s="1">
        <v>43173</v>
      </c>
      <c r="B506">
        <v>72.772293000000005</v>
      </c>
      <c r="C506">
        <v>109.230003</v>
      </c>
      <c r="D506">
        <v>13.836721000000001</v>
      </c>
      <c r="E506">
        <v>3.77</v>
      </c>
      <c r="G506" s="1">
        <v>43173</v>
      </c>
      <c r="H506">
        <f t="shared" si="15"/>
        <v>-2.2778282913012277E-2</v>
      </c>
      <c r="I506">
        <f t="shared" si="15"/>
        <v>-3.8258931369915913E-2</v>
      </c>
      <c r="J506">
        <f t="shared" si="15"/>
        <v>-9.6556767841382285E-3</v>
      </c>
      <c r="K506">
        <f t="shared" si="15"/>
        <v>1.8742181809740664E-2</v>
      </c>
    </row>
    <row r="507" spans="1:11" x14ac:dyDescent="0.3">
      <c r="A507" s="1">
        <v>43174</v>
      </c>
      <c r="B507">
        <v>71.948677000000004</v>
      </c>
      <c r="C507">
        <v>108.900002</v>
      </c>
      <c r="D507">
        <v>13.702470999999999</v>
      </c>
      <c r="E507">
        <v>3.86</v>
      </c>
      <c r="G507" s="1">
        <v>43174</v>
      </c>
      <c r="H507">
        <f t="shared" si="15"/>
        <v>-1.1382246705257816E-2</v>
      </c>
      <c r="I507">
        <f t="shared" si="15"/>
        <v>-3.0257300160459869E-3</v>
      </c>
      <c r="J507">
        <f t="shared" si="15"/>
        <v>-9.7498186199846942E-3</v>
      </c>
      <c r="K507">
        <f t="shared" si="15"/>
        <v>2.3592182016819979E-2</v>
      </c>
    </row>
    <row r="508" spans="1:11" x14ac:dyDescent="0.3">
      <c r="A508" s="1">
        <v>43175</v>
      </c>
      <c r="B508">
        <v>70.281836999999996</v>
      </c>
      <c r="C508">
        <v>107.290001</v>
      </c>
      <c r="D508">
        <v>13.80092</v>
      </c>
      <c r="E508">
        <v>3.82</v>
      </c>
      <c r="G508" s="1">
        <v>43175</v>
      </c>
      <c r="H508">
        <f t="shared" si="15"/>
        <v>-2.3439644113811508E-2</v>
      </c>
      <c r="I508">
        <f t="shared" si="15"/>
        <v>-1.4894590335199579E-2</v>
      </c>
      <c r="J508">
        <f t="shared" si="15"/>
        <v>7.1590750739238245E-3</v>
      </c>
      <c r="K508">
        <f t="shared" si="15"/>
        <v>-1.0416760858255715E-2</v>
      </c>
    </row>
    <row r="509" spans="1:11" x14ac:dyDescent="0.3">
      <c r="A509" s="1">
        <v>43178</v>
      </c>
      <c r="B509">
        <v>69.664130999999998</v>
      </c>
      <c r="C509">
        <v>104.5</v>
      </c>
      <c r="D509">
        <v>13.254972</v>
      </c>
      <c r="E509">
        <v>3.75</v>
      </c>
      <c r="G509" s="1">
        <v>43178</v>
      </c>
      <c r="H509">
        <f t="shared" si="15"/>
        <v>-5.0967533616936558E-3</v>
      </c>
      <c r="I509">
        <f t="shared" si="15"/>
        <v>-1.521224807562376E-2</v>
      </c>
      <c r="J509">
        <f t="shared" si="15"/>
        <v>-2.3303317144610078E-2</v>
      </c>
      <c r="K509">
        <f t="shared" si="15"/>
        <v>-1.0677852263539239E-2</v>
      </c>
    </row>
    <row r="510" spans="1:11" x14ac:dyDescent="0.3">
      <c r="A510" s="1">
        <v>43179</v>
      </c>
      <c r="B510">
        <v>69.977890000000002</v>
      </c>
      <c r="C510">
        <v>105.239998</v>
      </c>
      <c r="D510">
        <v>12.950669</v>
      </c>
      <c r="E510">
        <v>3.83</v>
      </c>
      <c r="G510" s="1">
        <v>43179</v>
      </c>
      <c r="H510">
        <f t="shared" si="15"/>
        <v>4.4937695080049939E-3</v>
      </c>
      <c r="I510">
        <f t="shared" si="15"/>
        <v>7.0563657630451715E-3</v>
      </c>
      <c r="J510">
        <f t="shared" si="15"/>
        <v>-2.3225280285483433E-2</v>
      </c>
      <c r="K510">
        <f t="shared" si="15"/>
        <v>2.1108963210235265E-2</v>
      </c>
    </row>
    <row r="511" spans="1:11" x14ac:dyDescent="0.3">
      <c r="A511" s="1">
        <v>43180</v>
      </c>
      <c r="B511">
        <v>70.213211000000001</v>
      </c>
      <c r="C511">
        <v>104.730003</v>
      </c>
      <c r="D511">
        <v>12.547919</v>
      </c>
      <c r="E511">
        <v>3.94</v>
      </c>
      <c r="G511" s="1">
        <v>43180</v>
      </c>
      <c r="H511">
        <f t="shared" si="15"/>
        <v>3.3571491961452617E-3</v>
      </c>
      <c r="I511">
        <f t="shared" si="15"/>
        <v>-4.8577987377695971E-3</v>
      </c>
      <c r="J511">
        <f t="shared" si="15"/>
        <v>-3.1592611947252401E-2</v>
      </c>
      <c r="K511">
        <f t="shared" si="15"/>
        <v>2.8315920117287858E-2</v>
      </c>
    </row>
    <row r="512" spans="1:11" x14ac:dyDescent="0.3">
      <c r="A512" s="1">
        <v>43181</v>
      </c>
      <c r="B512">
        <v>68.399283999999994</v>
      </c>
      <c r="C512">
        <v>102.389999</v>
      </c>
      <c r="D512">
        <v>12.377869</v>
      </c>
      <c r="E512">
        <v>3.81</v>
      </c>
      <c r="G512" s="1">
        <v>43181</v>
      </c>
      <c r="H512">
        <f t="shared" si="15"/>
        <v>-2.6174127471814218E-2</v>
      </c>
      <c r="I512">
        <f t="shared" si="15"/>
        <v>-2.259659660999469E-2</v>
      </c>
      <c r="J512">
        <f t="shared" si="15"/>
        <v>-1.3644715127383506E-2</v>
      </c>
      <c r="K512">
        <f t="shared" si="15"/>
        <v>-3.3551534171232779E-2</v>
      </c>
    </row>
    <row r="513" spans="1:11" x14ac:dyDescent="0.3">
      <c r="A513" s="1">
        <v>43182</v>
      </c>
      <c r="B513">
        <v>66.712836999999993</v>
      </c>
      <c r="C513">
        <v>99.699996999999996</v>
      </c>
      <c r="D513">
        <v>12.082519</v>
      </c>
      <c r="E513">
        <v>3.8</v>
      </c>
      <c r="G513" s="1">
        <v>43182</v>
      </c>
      <c r="H513">
        <f t="shared" si="15"/>
        <v>-2.4964963563079878E-2</v>
      </c>
      <c r="I513">
        <f t="shared" si="15"/>
        <v>-2.6623394942625268E-2</v>
      </c>
      <c r="J513">
        <f t="shared" si="15"/>
        <v>-2.4150422710118767E-2</v>
      </c>
      <c r="K513">
        <f t="shared" si="15"/>
        <v>-2.6281224062695806E-3</v>
      </c>
    </row>
    <row r="514" spans="1:11" x14ac:dyDescent="0.3">
      <c r="A514" s="1">
        <v>43185</v>
      </c>
      <c r="B514">
        <v>68.713042999999999</v>
      </c>
      <c r="C514">
        <v>103.099998</v>
      </c>
      <c r="D514">
        <v>12.565818999999999</v>
      </c>
      <c r="E514">
        <v>3.85</v>
      </c>
      <c r="G514" s="1">
        <v>43185</v>
      </c>
      <c r="H514">
        <f t="shared" si="15"/>
        <v>1.7055875234346204E-2</v>
      </c>
      <c r="I514">
        <f t="shared" si="15"/>
        <v>1.9360705009467287E-2</v>
      </c>
      <c r="J514">
        <f t="shared" si="15"/>
        <v>2.2644054377827613E-2</v>
      </c>
      <c r="K514">
        <f t="shared" si="15"/>
        <v>7.5471698117799543E-3</v>
      </c>
    </row>
    <row r="515" spans="1:11" x14ac:dyDescent="0.3">
      <c r="A515" s="1">
        <v>43186</v>
      </c>
      <c r="B515">
        <v>64.996978999999996</v>
      </c>
      <c r="C515">
        <v>98.040001000000004</v>
      </c>
      <c r="D515">
        <v>12.422618999999999</v>
      </c>
      <c r="E515">
        <v>3.7</v>
      </c>
      <c r="G515" s="1">
        <v>43186</v>
      </c>
      <c r="H515">
        <f t="shared" si="15"/>
        <v>-5.5598243755348262E-2</v>
      </c>
      <c r="I515">
        <f t="shared" si="15"/>
        <v>-5.0323802764441698E-2</v>
      </c>
      <c r="J515">
        <f t="shared" si="15"/>
        <v>-1.1461426089170057E-2</v>
      </c>
      <c r="K515">
        <f t="shared" si="15"/>
        <v>-3.9740328649514108E-2</v>
      </c>
    </row>
    <row r="516" spans="1:11" x14ac:dyDescent="0.3">
      <c r="A516" s="1">
        <v>43187</v>
      </c>
      <c r="B516">
        <v>65.016684999999995</v>
      </c>
      <c r="C516">
        <v>97.459998999999996</v>
      </c>
      <c r="D516">
        <v>12.664268</v>
      </c>
      <c r="E516">
        <v>3.68</v>
      </c>
      <c r="G516" s="1">
        <v>43187</v>
      </c>
      <c r="H516">
        <f t="shared" si="15"/>
        <v>3.0313737102137013E-4</v>
      </c>
      <c r="I516">
        <f t="shared" si="15"/>
        <v>-5.9335417050899418E-3</v>
      </c>
      <c r="J516">
        <f t="shared" si="15"/>
        <v>1.9265560864071885E-2</v>
      </c>
      <c r="K516">
        <f t="shared" ref="K516" si="16">LN(E516/E515)/SQRT($A516-$A515)</f>
        <v>-5.4200674693392556E-3</v>
      </c>
    </row>
    <row r="517" spans="1:11" x14ac:dyDescent="0.3">
      <c r="A517" s="1">
        <v>43188</v>
      </c>
      <c r="B517">
        <v>66.485152999999997</v>
      </c>
      <c r="C517">
        <v>97.779999000000004</v>
      </c>
      <c r="D517">
        <v>11.294916000000001</v>
      </c>
      <c r="E517">
        <v>3.66</v>
      </c>
      <c r="G517" s="1">
        <v>43188</v>
      </c>
      <c r="H517">
        <f t="shared" ref="H517:K580" si="17">LN(B517/B516)/SQRT($A517-$A516)</f>
        <v>2.2334730313488892E-2</v>
      </c>
      <c r="I517">
        <f t="shared" si="17"/>
        <v>3.278019768718908E-3</v>
      </c>
      <c r="J517">
        <f t="shared" si="17"/>
        <v>-0.11443177173143818</v>
      </c>
      <c r="K517">
        <f t="shared" si="17"/>
        <v>-5.449604767564703E-3</v>
      </c>
    </row>
    <row r="518" spans="1:11" x14ac:dyDescent="0.3">
      <c r="A518" s="1">
        <v>43192</v>
      </c>
      <c r="B518">
        <v>64.149399000000003</v>
      </c>
      <c r="C518">
        <v>95.919998000000007</v>
      </c>
      <c r="D518">
        <v>11.473917999999999</v>
      </c>
      <c r="E518">
        <v>3.55</v>
      </c>
      <c r="G518" s="1">
        <v>43192</v>
      </c>
      <c r="H518">
        <f t="shared" si="17"/>
        <v>-1.7881968613205818E-2</v>
      </c>
      <c r="I518">
        <f t="shared" si="17"/>
        <v>-9.6027785274547493E-3</v>
      </c>
      <c r="J518">
        <f t="shared" si="17"/>
        <v>7.8618732942622987E-3</v>
      </c>
      <c r="K518">
        <f t="shared" si="17"/>
        <v>-1.5257771962975245E-2</v>
      </c>
    </row>
    <row r="519" spans="1:11" x14ac:dyDescent="0.3">
      <c r="A519" s="1">
        <v>43193</v>
      </c>
      <c r="B519">
        <v>64.533775000000006</v>
      </c>
      <c r="C519">
        <v>95.860000999999997</v>
      </c>
      <c r="D519">
        <v>11.643967999999999</v>
      </c>
      <c r="E519">
        <v>3.45</v>
      </c>
      <c r="G519" s="1">
        <v>43193</v>
      </c>
      <c r="H519">
        <f t="shared" si="17"/>
        <v>5.9740078086385059E-3</v>
      </c>
      <c r="I519">
        <f t="shared" si="17"/>
        <v>-6.2568570518473305E-4</v>
      </c>
      <c r="J519">
        <f t="shared" si="17"/>
        <v>1.4711818121257811E-2</v>
      </c>
      <c r="K519">
        <f t="shared" si="17"/>
        <v>-2.8573372444055885E-2</v>
      </c>
    </row>
    <row r="520" spans="1:11" x14ac:dyDescent="0.3">
      <c r="A520" s="1">
        <v>43194</v>
      </c>
      <c r="B520">
        <v>65.312347000000003</v>
      </c>
      <c r="C520">
        <v>96.959998999999996</v>
      </c>
      <c r="D520">
        <v>11.939318999999999</v>
      </c>
      <c r="E520">
        <v>3.52</v>
      </c>
      <c r="G520" s="1">
        <v>43194</v>
      </c>
      <c r="H520">
        <f t="shared" si="17"/>
        <v>1.1992369413442869E-2</v>
      </c>
      <c r="I520">
        <f t="shared" si="17"/>
        <v>1.1409707844108018E-2</v>
      </c>
      <c r="J520">
        <f t="shared" si="17"/>
        <v>2.5048793478904704E-2</v>
      </c>
      <c r="K520">
        <f t="shared" si="17"/>
        <v>2.0086758566737292E-2</v>
      </c>
    </row>
    <row r="521" spans="1:11" x14ac:dyDescent="0.3">
      <c r="A521" s="1">
        <v>43195</v>
      </c>
      <c r="B521">
        <v>65.568588000000005</v>
      </c>
      <c r="C521">
        <v>98.629997000000003</v>
      </c>
      <c r="D521">
        <v>12.136219000000001</v>
      </c>
      <c r="E521">
        <v>3.52</v>
      </c>
      <c r="G521" s="1">
        <v>43195</v>
      </c>
      <c r="H521">
        <f t="shared" si="17"/>
        <v>3.9156402327900726E-3</v>
      </c>
      <c r="I521">
        <f t="shared" si="17"/>
        <v>1.7076932541719984E-2</v>
      </c>
      <c r="J521">
        <f t="shared" si="17"/>
        <v>1.6357216205913155E-2</v>
      </c>
      <c r="K521">
        <f t="shared" si="17"/>
        <v>0</v>
      </c>
    </row>
    <row r="522" spans="1:11" x14ac:dyDescent="0.3">
      <c r="A522" s="1">
        <v>43196</v>
      </c>
      <c r="B522">
        <v>63.627051999999999</v>
      </c>
      <c r="C522">
        <v>94.629997000000003</v>
      </c>
      <c r="D522">
        <v>12.019869</v>
      </c>
      <c r="E522">
        <v>3.44</v>
      </c>
      <c r="G522" s="1">
        <v>43196</v>
      </c>
      <c r="H522">
        <f t="shared" si="17"/>
        <v>-3.0058013981347775E-2</v>
      </c>
      <c r="I522">
        <f t="shared" si="17"/>
        <v>-4.140092573147193E-2</v>
      </c>
      <c r="J522">
        <f t="shared" si="17"/>
        <v>-9.6332568227457359E-3</v>
      </c>
      <c r="K522">
        <f t="shared" si="17"/>
        <v>-2.2989518224698718E-2</v>
      </c>
    </row>
    <row r="523" spans="1:11" x14ac:dyDescent="0.3">
      <c r="A523" s="1">
        <v>43199</v>
      </c>
      <c r="B523">
        <v>64.819571999999994</v>
      </c>
      <c r="C523">
        <v>96.510002</v>
      </c>
      <c r="D523">
        <v>12.064617999999999</v>
      </c>
      <c r="E523">
        <v>3.48</v>
      </c>
      <c r="G523" s="1">
        <v>43199</v>
      </c>
      <c r="H523">
        <f t="shared" si="17"/>
        <v>1.0720741496740202E-2</v>
      </c>
      <c r="I523">
        <f t="shared" si="17"/>
        <v>1.1357710604446186E-2</v>
      </c>
      <c r="J523">
        <f t="shared" si="17"/>
        <v>2.1454371792033505E-3</v>
      </c>
      <c r="K523">
        <f t="shared" si="17"/>
        <v>6.6746439253146878E-3</v>
      </c>
    </row>
    <row r="524" spans="1:11" x14ac:dyDescent="0.3">
      <c r="A524" s="1">
        <v>43200</v>
      </c>
      <c r="B524">
        <v>65.558730999999995</v>
      </c>
      <c r="C524">
        <v>97.639999000000003</v>
      </c>
      <c r="D524">
        <v>12.243619000000001</v>
      </c>
      <c r="E524">
        <v>3.52</v>
      </c>
      <c r="G524" s="1">
        <v>43200</v>
      </c>
      <c r="H524">
        <f t="shared" si="17"/>
        <v>1.1338802582204328E-2</v>
      </c>
      <c r="I524">
        <f t="shared" si="17"/>
        <v>1.1640584640769605E-2</v>
      </c>
      <c r="J524">
        <f t="shared" si="17"/>
        <v>1.4727866573075652E-2</v>
      </c>
      <c r="K524">
        <f t="shared" si="17"/>
        <v>1.142869582362285E-2</v>
      </c>
    </row>
    <row r="525" spans="1:11" x14ac:dyDescent="0.3">
      <c r="A525" s="1">
        <v>43201</v>
      </c>
      <c r="B525">
        <v>64.898421999999997</v>
      </c>
      <c r="C525">
        <v>96.620002999999997</v>
      </c>
      <c r="D525">
        <v>12.386818999999999</v>
      </c>
      <c r="E525">
        <v>3.53</v>
      </c>
      <c r="G525" s="1">
        <v>43201</v>
      </c>
      <c r="H525">
        <f t="shared" si="17"/>
        <v>-1.0123088288758793E-2</v>
      </c>
      <c r="I525">
        <f t="shared" si="17"/>
        <v>-1.0501445107322862E-2</v>
      </c>
      <c r="J525">
        <f t="shared" si="17"/>
        <v>1.1628020054902018E-2</v>
      </c>
      <c r="K525">
        <f t="shared" si="17"/>
        <v>2.8368813351995355E-3</v>
      </c>
    </row>
    <row r="526" spans="1:11" x14ac:dyDescent="0.3">
      <c r="A526" s="1">
        <v>43202</v>
      </c>
      <c r="B526">
        <v>66.248619000000005</v>
      </c>
      <c r="C526">
        <v>97.839995999999999</v>
      </c>
      <c r="D526">
        <v>12.198867999999999</v>
      </c>
      <c r="E526">
        <v>3.55</v>
      </c>
      <c r="G526" s="1">
        <v>43202</v>
      </c>
      <c r="H526">
        <f t="shared" si="17"/>
        <v>2.0591310281338687E-2</v>
      </c>
      <c r="I526">
        <f t="shared" si="17"/>
        <v>1.2547660320109339E-2</v>
      </c>
      <c r="J526">
        <f t="shared" si="17"/>
        <v>-1.5289762822985905E-2</v>
      </c>
      <c r="K526">
        <f t="shared" si="17"/>
        <v>5.6497325421191276E-3</v>
      </c>
    </row>
    <row r="527" spans="1:11" x14ac:dyDescent="0.3">
      <c r="A527" s="1">
        <v>43203</v>
      </c>
      <c r="B527">
        <v>64.927978999999993</v>
      </c>
      <c r="C527">
        <v>97.190002000000007</v>
      </c>
      <c r="D527">
        <v>12.180967000000001</v>
      </c>
      <c r="E527">
        <v>3.5</v>
      </c>
      <c r="G527" s="1">
        <v>43203</v>
      </c>
      <c r="H527">
        <f t="shared" si="17"/>
        <v>-2.0135979157884794E-2</v>
      </c>
      <c r="I527">
        <f t="shared" si="17"/>
        <v>-6.6656044022137626E-3</v>
      </c>
      <c r="J527">
        <f t="shared" si="17"/>
        <v>-1.4685089720242329E-3</v>
      </c>
      <c r="K527">
        <f t="shared" si="17"/>
        <v>-1.4184634991956413E-2</v>
      </c>
    </row>
    <row r="528" spans="1:11" x14ac:dyDescent="0.3">
      <c r="A528" s="1">
        <v>43206</v>
      </c>
      <c r="B528">
        <v>65.598159999999993</v>
      </c>
      <c r="C528">
        <v>98.470000999999996</v>
      </c>
      <c r="D528">
        <v>12.359969</v>
      </c>
      <c r="E528">
        <v>3.55</v>
      </c>
      <c r="G528" s="1">
        <v>43206</v>
      </c>
      <c r="H528">
        <f t="shared" si="17"/>
        <v>5.9288137063558E-3</v>
      </c>
      <c r="I528">
        <f t="shared" si="17"/>
        <v>7.5541071106482432E-3</v>
      </c>
      <c r="J528">
        <f t="shared" si="17"/>
        <v>8.4225545203777917E-3</v>
      </c>
      <c r="K528">
        <f t="shared" si="17"/>
        <v>8.1895028309626021E-3</v>
      </c>
    </row>
    <row r="529" spans="1:11" x14ac:dyDescent="0.3">
      <c r="A529" s="1">
        <v>43207</v>
      </c>
      <c r="B529">
        <v>67.293304000000006</v>
      </c>
      <c r="C529">
        <v>102.209999</v>
      </c>
      <c r="D529">
        <v>12.476319</v>
      </c>
      <c r="E529">
        <v>3.6</v>
      </c>
      <c r="G529" s="1">
        <v>43207</v>
      </c>
      <c r="H529">
        <f t="shared" si="17"/>
        <v>2.5513090125159607E-2</v>
      </c>
      <c r="I529">
        <f t="shared" si="17"/>
        <v>3.7277567142118426E-2</v>
      </c>
      <c r="J529">
        <f t="shared" si="17"/>
        <v>9.3694235755465583E-3</v>
      </c>
      <c r="K529">
        <f t="shared" si="17"/>
        <v>1.398624197473987E-2</v>
      </c>
    </row>
    <row r="530" spans="1:11" x14ac:dyDescent="0.3">
      <c r="A530" s="1">
        <v>43208</v>
      </c>
      <c r="B530">
        <v>67.697379999999995</v>
      </c>
      <c r="C530">
        <v>102.5</v>
      </c>
      <c r="D530">
        <v>12.225718000000001</v>
      </c>
      <c r="E530">
        <v>3.63</v>
      </c>
      <c r="G530" s="1">
        <v>43208</v>
      </c>
      <c r="H530">
        <f t="shared" si="17"/>
        <v>5.9867421203079968E-3</v>
      </c>
      <c r="I530">
        <f t="shared" si="17"/>
        <v>2.8332880212565883E-3</v>
      </c>
      <c r="J530">
        <f t="shared" si="17"/>
        <v>-2.0290601768718483E-2</v>
      </c>
      <c r="K530">
        <f t="shared" si="17"/>
        <v>8.2988028146950641E-3</v>
      </c>
    </row>
    <row r="531" spans="1:11" x14ac:dyDescent="0.3">
      <c r="A531" s="1">
        <v>43209</v>
      </c>
      <c r="B531">
        <v>66.701972999999995</v>
      </c>
      <c r="C531">
        <v>100.769997</v>
      </c>
      <c r="D531">
        <v>12.100417999999999</v>
      </c>
      <c r="E531">
        <v>3.63</v>
      </c>
      <c r="G531" s="1">
        <v>43209</v>
      </c>
      <c r="H531">
        <f t="shared" si="17"/>
        <v>-1.4812946327661506E-2</v>
      </c>
      <c r="I531">
        <f t="shared" si="17"/>
        <v>-1.7022136056917363E-2</v>
      </c>
      <c r="J531">
        <f t="shared" si="17"/>
        <v>-1.0301768282052211E-2</v>
      </c>
      <c r="K531">
        <f t="shared" si="17"/>
        <v>0</v>
      </c>
    </row>
    <row r="532" spans="1:11" x14ac:dyDescent="0.3">
      <c r="A532" s="1">
        <v>43210</v>
      </c>
      <c r="B532">
        <v>65.341919000000004</v>
      </c>
      <c r="C532">
        <v>98.379997000000003</v>
      </c>
      <c r="D532">
        <v>11.527616999999999</v>
      </c>
      <c r="E532">
        <v>3.53</v>
      </c>
      <c r="G532" s="1">
        <v>43210</v>
      </c>
      <c r="H532">
        <f t="shared" si="17"/>
        <v>-2.0600757500240246E-2</v>
      </c>
      <c r="I532">
        <f t="shared" si="17"/>
        <v>-2.4003161648355049E-2</v>
      </c>
      <c r="J532">
        <f t="shared" si="17"/>
        <v>-4.8494362771184046E-2</v>
      </c>
      <c r="K532">
        <f t="shared" si="17"/>
        <v>-2.793477733155407E-2</v>
      </c>
    </row>
    <row r="533" spans="1:11" x14ac:dyDescent="0.3">
      <c r="A533" s="1">
        <v>43213</v>
      </c>
      <c r="B533">
        <v>65.272925999999998</v>
      </c>
      <c r="C533">
        <v>98.120002999999997</v>
      </c>
      <c r="D533">
        <v>11.814017</v>
      </c>
      <c r="E533">
        <v>3.49</v>
      </c>
      <c r="G533" s="1">
        <v>43213</v>
      </c>
      <c r="H533">
        <f t="shared" si="17"/>
        <v>-6.0993267383751171E-4</v>
      </c>
      <c r="I533">
        <f t="shared" si="17"/>
        <v>-1.5278136741325478E-3</v>
      </c>
      <c r="J533">
        <f t="shared" si="17"/>
        <v>1.4168795198214054E-2</v>
      </c>
      <c r="K533">
        <f t="shared" si="17"/>
        <v>-6.5795614545887324E-3</v>
      </c>
    </row>
    <row r="534" spans="1:11" x14ac:dyDescent="0.3">
      <c r="A534" s="1">
        <v>43214</v>
      </c>
      <c r="B534">
        <v>64.395781999999997</v>
      </c>
      <c r="C534">
        <v>96.379997000000003</v>
      </c>
      <c r="D534">
        <v>12.001967</v>
      </c>
      <c r="E534">
        <v>3.47</v>
      </c>
      <c r="G534" s="1">
        <v>43214</v>
      </c>
      <c r="H534">
        <f t="shared" si="17"/>
        <v>-1.3529206742581359E-2</v>
      </c>
      <c r="I534">
        <f t="shared" si="17"/>
        <v>-1.7892569879697999E-2</v>
      </c>
      <c r="J534">
        <f t="shared" si="17"/>
        <v>1.5783845167077225E-2</v>
      </c>
      <c r="K534">
        <f t="shared" si="17"/>
        <v>-5.7471422555679594E-3</v>
      </c>
    </row>
    <row r="535" spans="1:11" x14ac:dyDescent="0.3">
      <c r="A535" s="1">
        <v>43215</v>
      </c>
      <c r="B535">
        <v>63.883305</v>
      </c>
      <c r="C535">
        <v>96.220000999999996</v>
      </c>
      <c r="D535">
        <v>12.046718</v>
      </c>
      <c r="E535">
        <v>3.41</v>
      </c>
      <c r="G535" s="1">
        <v>43215</v>
      </c>
      <c r="H535">
        <f t="shared" si="17"/>
        <v>-7.9900744293541579E-3</v>
      </c>
      <c r="I535">
        <f t="shared" si="17"/>
        <v>-1.6614334212391784E-3</v>
      </c>
      <c r="J535">
        <f t="shared" si="17"/>
        <v>3.7217046715151856E-3</v>
      </c>
      <c r="K535">
        <f t="shared" si="17"/>
        <v>-1.744230266334237E-2</v>
      </c>
    </row>
    <row r="536" spans="1:11" x14ac:dyDescent="0.3">
      <c r="A536" s="1">
        <v>43216</v>
      </c>
      <c r="B536">
        <v>65.381332</v>
      </c>
      <c r="C536">
        <v>99.190002000000007</v>
      </c>
      <c r="D536">
        <v>12.234669</v>
      </c>
      <c r="E536">
        <v>3.44</v>
      </c>
      <c r="G536" s="1">
        <v>43216</v>
      </c>
      <c r="H536">
        <f t="shared" si="17"/>
        <v>2.3178714649819528E-2</v>
      </c>
      <c r="I536">
        <f t="shared" si="17"/>
        <v>3.0399976257067841E-2</v>
      </c>
      <c r="J536">
        <f t="shared" si="17"/>
        <v>1.5481385300427551E-2</v>
      </c>
      <c r="K536">
        <f t="shared" si="17"/>
        <v>8.7591800898815537E-3</v>
      </c>
    </row>
    <row r="537" spans="1:11" x14ac:dyDescent="0.3">
      <c r="A537" s="1">
        <v>43217</v>
      </c>
      <c r="B537">
        <v>64.839286999999999</v>
      </c>
      <c r="C537">
        <v>98.629997000000003</v>
      </c>
      <c r="D537">
        <v>12.404718000000001</v>
      </c>
      <c r="E537">
        <v>3.48</v>
      </c>
      <c r="G537" s="1">
        <v>43217</v>
      </c>
      <c r="H537">
        <f t="shared" si="17"/>
        <v>-8.3250737829134863E-3</v>
      </c>
      <c r="I537">
        <f t="shared" si="17"/>
        <v>-5.6617783720323061E-3</v>
      </c>
      <c r="J537">
        <f t="shared" si="17"/>
        <v>1.38032411225856E-2</v>
      </c>
      <c r="K537">
        <f t="shared" si="17"/>
        <v>1.1560822401076006E-2</v>
      </c>
    </row>
    <row r="538" spans="1:11" x14ac:dyDescent="0.3">
      <c r="A538" s="1">
        <v>43220</v>
      </c>
      <c r="B538">
        <v>65.391189999999995</v>
      </c>
      <c r="C538">
        <v>99.709998999999996</v>
      </c>
      <c r="D538">
        <v>12.216768999999999</v>
      </c>
      <c r="E538">
        <v>3.45</v>
      </c>
      <c r="G538" s="1">
        <v>43220</v>
      </c>
      <c r="H538">
        <f t="shared" si="17"/>
        <v>4.8935281594631617E-3</v>
      </c>
      <c r="I538">
        <f t="shared" si="17"/>
        <v>6.2876436504252751E-3</v>
      </c>
      <c r="J538">
        <f t="shared" si="17"/>
        <v>-8.8146189969447071E-3</v>
      </c>
      <c r="K538">
        <f t="shared" si="17"/>
        <v>-4.9987348553978501E-3</v>
      </c>
    </row>
    <row r="539" spans="1:11" x14ac:dyDescent="0.3">
      <c r="A539" s="1">
        <v>43221</v>
      </c>
      <c r="B539">
        <v>66.820244000000002</v>
      </c>
      <c r="C539">
        <v>104.300003</v>
      </c>
      <c r="D539">
        <v>12.395769</v>
      </c>
      <c r="E539">
        <v>3.52</v>
      </c>
      <c r="G539" s="1">
        <v>43221</v>
      </c>
      <c r="H539">
        <f t="shared" si="17"/>
        <v>2.1618548614366753E-2</v>
      </c>
      <c r="I539">
        <f t="shared" si="17"/>
        <v>4.5005427958292474E-2</v>
      </c>
      <c r="J539">
        <f t="shared" si="17"/>
        <v>1.4545688544048491E-2</v>
      </c>
      <c r="K539">
        <f t="shared" si="17"/>
        <v>2.0086758566737292E-2</v>
      </c>
    </row>
    <row r="540" spans="1:11" x14ac:dyDescent="0.3">
      <c r="A540" s="1">
        <v>43222</v>
      </c>
      <c r="B540">
        <v>67.401711000000006</v>
      </c>
      <c r="C540">
        <v>104.879997</v>
      </c>
      <c r="D540">
        <v>12.037768</v>
      </c>
      <c r="E540">
        <v>3.64</v>
      </c>
      <c r="G540" s="1">
        <v>43222</v>
      </c>
      <c r="H540">
        <f t="shared" si="17"/>
        <v>8.6643148294647983E-3</v>
      </c>
      <c r="I540">
        <f t="shared" si="17"/>
        <v>5.5454200814155008E-3</v>
      </c>
      <c r="J540">
        <f t="shared" si="17"/>
        <v>-2.9306164072808418E-2</v>
      </c>
      <c r="K540">
        <f t="shared" si="17"/>
        <v>3.3522692038643644E-2</v>
      </c>
    </row>
    <row r="541" spans="1:11" x14ac:dyDescent="0.3">
      <c r="A541" s="1">
        <v>43223</v>
      </c>
      <c r="B541">
        <v>65.854400999999996</v>
      </c>
      <c r="C541">
        <v>105.099998</v>
      </c>
      <c r="D541">
        <v>11.482867000000001</v>
      </c>
      <c r="E541">
        <v>3.64</v>
      </c>
      <c r="G541" s="1">
        <v>43223</v>
      </c>
      <c r="H541">
        <f t="shared" si="17"/>
        <v>-2.322414368372416E-2</v>
      </c>
      <c r="I541">
        <f t="shared" si="17"/>
        <v>2.0954480020844183E-3</v>
      </c>
      <c r="J541">
        <f t="shared" si="17"/>
        <v>-4.7192942247629828E-2</v>
      </c>
      <c r="K541">
        <f t="shared" si="17"/>
        <v>0</v>
      </c>
    </row>
    <row r="542" spans="1:11" x14ac:dyDescent="0.3">
      <c r="A542" s="1">
        <v>43224</v>
      </c>
      <c r="B542">
        <v>68.830757000000006</v>
      </c>
      <c r="C542">
        <v>108.760002</v>
      </c>
      <c r="D542">
        <v>11.635016999999999</v>
      </c>
      <c r="E542">
        <v>3.76</v>
      </c>
      <c r="G542" s="1">
        <v>43224</v>
      </c>
      <c r="H542">
        <f t="shared" si="17"/>
        <v>4.4204434792081873E-2</v>
      </c>
      <c r="I542">
        <f t="shared" si="17"/>
        <v>3.4231379299973899E-2</v>
      </c>
      <c r="J542">
        <f t="shared" si="17"/>
        <v>1.3163159474044657E-2</v>
      </c>
      <c r="K542">
        <f t="shared" si="17"/>
        <v>3.243527575315374E-2</v>
      </c>
    </row>
    <row r="543" spans="1:11" x14ac:dyDescent="0.3">
      <c r="A543" s="1">
        <v>43227</v>
      </c>
      <c r="B543">
        <v>69.353104000000002</v>
      </c>
      <c r="C543">
        <v>110.199997</v>
      </c>
      <c r="D543">
        <v>11.536568000000001</v>
      </c>
      <c r="E543">
        <v>3.77</v>
      </c>
      <c r="G543" s="1">
        <v>43227</v>
      </c>
      <c r="H543">
        <f t="shared" si="17"/>
        <v>4.3648891456365873E-3</v>
      </c>
      <c r="I543">
        <f t="shared" si="17"/>
        <v>7.5940216561325167E-3</v>
      </c>
      <c r="J543">
        <f t="shared" si="17"/>
        <v>-4.9060000570989781E-3</v>
      </c>
      <c r="K543">
        <f t="shared" si="17"/>
        <v>1.5334677519329002E-3</v>
      </c>
    </row>
    <row r="544" spans="1:11" x14ac:dyDescent="0.3">
      <c r="A544" s="1">
        <v>43228</v>
      </c>
      <c r="B544">
        <v>68.604088000000004</v>
      </c>
      <c r="C544">
        <v>111.300003</v>
      </c>
      <c r="D544">
        <v>11.447067000000001</v>
      </c>
      <c r="E544">
        <v>3.87</v>
      </c>
      <c r="G544" s="1">
        <v>43228</v>
      </c>
      <c r="H544">
        <f t="shared" si="17"/>
        <v>-1.0858779437680072E-2</v>
      </c>
      <c r="I544">
        <f t="shared" si="17"/>
        <v>9.9324157400934691E-3</v>
      </c>
      <c r="J544">
        <f t="shared" si="17"/>
        <v>-7.788276519932226E-3</v>
      </c>
      <c r="K544">
        <f t="shared" si="17"/>
        <v>2.6179505581771078E-2</v>
      </c>
    </row>
    <row r="545" spans="1:11" x14ac:dyDescent="0.3">
      <c r="A545" s="1">
        <v>43229</v>
      </c>
      <c r="B545">
        <v>70.279517999999996</v>
      </c>
      <c r="C545">
        <v>115.989998</v>
      </c>
      <c r="D545">
        <v>11.572368000000001</v>
      </c>
      <c r="E545">
        <v>3.9</v>
      </c>
      <c r="G545" s="1">
        <v>43229</v>
      </c>
      <c r="H545">
        <f t="shared" si="17"/>
        <v>2.4128280221165758E-2</v>
      </c>
      <c r="I545">
        <f t="shared" si="17"/>
        <v>4.1274678015242323E-2</v>
      </c>
      <c r="J545">
        <f t="shared" si="17"/>
        <v>1.0886647525824029E-2</v>
      </c>
      <c r="K545">
        <f t="shared" si="17"/>
        <v>7.7220460939103185E-3</v>
      </c>
    </row>
    <row r="546" spans="1:11" x14ac:dyDescent="0.3">
      <c r="A546" s="1">
        <v>43230</v>
      </c>
      <c r="B546">
        <v>71.846541999999999</v>
      </c>
      <c r="C546">
        <v>117.05999799999999</v>
      </c>
      <c r="D546">
        <v>11.661867000000001</v>
      </c>
      <c r="E546">
        <v>3.93</v>
      </c>
      <c r="G546" s="1">
        <v>43230</v>
      </c>
      <c r="H546">
        <f t="shared" si="17"/>
        <v>2.2052078308087912E-2</v>
      </c>
      <c r="I546">
        <f t="shared" si="17"/>
        <v>9.1826435269003713E-3</v>
      </c>
      <c r="J546">
        <f t="shared" si="17"/>
        <v>7.7041006661352617E-3</v>
      </c>
      <c r="K546">
        <f t="shared" si="17"/>
        <v>7.6628727455690972E-3</v>
      </c>
    </row>
    <row r="547" spans="1:11" x14ac:dyDescent="0.3">
      <c r="A547" s="1">
        <v>43231</v>
      </c>
      <c r="B547">
        <v>70.663878999999994</v>
      </c>
      <c r="C547">
        <v>116.089996</v>
      </c>
      <c r="D547">
        <v>11.375465999999999</v>
      </c>
      <c r="E547">
        <v>3.96</v>
      </c>
      <c r="G547" s="1">
        <v>43231</v>
      </c>
      <c r="H547">
        <f t="shared" si="17"/>
        <v>-1.6597946209707299E-2</v>
      </c>
      <c r="I547">
        <f t="shared" si="17"/>
        <v>-8.3208888839008746E-3</v>
      </c>
      <c r="J547">
        <f t="shared" si="17"/>
        <v>-2.486535714225192E-2</v>
      </c>
      <c r="K547">
        <f t="shared" si="17"/>
        <v>7.6045993852192125E-3</v>
      </c>
    </row>
    <row r="548" spans="1:11" x14ac:dyDescent="0.3">
      <c r="A548" s="1">
        <v>43234</v>
      </c>
      <c r="B548">
        <v>70.663878999999994</v>
      </c>
      <c r="C548">
        <v>114.400002</v>
      </c>
      <c r="D548">
        <v>11.867718999999999</v>
      </c>
      <c r="E548">
        <v>4</v>
      </c>
      <c r="G548" s="1">
        <v>43234</v>
      </c>
      <c r="H548">
        <f t="shared" si="17"/>
        <v>0</v>
      </c>
      <c r="I548">
        <f t="shared" si="17"/>
        <v>-8.4666231507878557E-3</v>
      </c>
      <c r="J548">
        <f t="shared" si="17"/>
        <v>2.4458343726038341E-2</v>
      </c>
      <c r="K548">
        <f t="shared" si="17"/>
        <v>5.8025641104652425E-3</v>
      </c>
    </row>
    <row r="549" spans="1:11" x14ac:dyDescent="0.3">
      <c r="A549" s="1">
        <v>43235</v>
      </c>
      <c r="B549">
        <v>69.155991</v>
      </c>
      <c r="C549">
        <v>113.470001</v>
      </c>
      <c r="D549">
        <v>12.091469</v>
      </c>
      <c r="E549">
        <v>4.07</v>
      </c>
      <c r="G549" s="1">
        <v>43235</v>
      </c>
      <c r="H549">
        <f t="shared" si="17"/>
        <v>-2.1569845010628471E-2</v>
      </c>
      <c r="I549">
        <f t="shared" si="17"/>
        <v>-8.1626028124148365E-3</v>
      </c>
      <c r="J549">
        <f t="shared" si="17"/>
        <v>1.8678137588527894E-2</v>
      </c>
      <c r="K549">
        <f t="shared" si="17"/>
        <v>1.7348638334613073E-2</v>
      </c>
    </row>
    <row r="550" spans="1:11" x14ac:dyDescent="0.3">
      <c r="A550" s="1">
        <v>43236</v>
      </c>
      <c r="B550">
        <v>69.313682999999997</v>
      </c>
      <c r="C550">
        <v>113.07</v>
      </c>
      <c r="D550">
        <v>12.127269</v>
      </c>
      <c r="E550">
        <v>4.0599999999999996</v>
      </c>
      <c r="G550" s="1">
        <v>43236</v>
      </c>
      <c r="H550">
        <f t="shared" si="17"/>
        <v>2.2776404914601543E-3</v>
      </c>
      <c r="I550">
        <f t="shared" si="17"/>
        <v>-3.531397668646311E-3</v>
      </c>
      <c r="J550">
        <f t="shared" si="17"/>
        <v>2.9563907149137108E-3</v>
      </c>
      <c r="K550">
        <f t="shared" si="17"/>
        <v>-2.4600258408625339E-3</v>
      </c>
    </row>
    <row r="551" spans="1:11" x14ac:dyDescent="0.3">
      <c r="A551" s="1">
        <v>43237</v>
      </c>
      <c r="B551">
        <v>70.624465999999998</v>
      </c>
      <c r="C551">
        <v>113.879997</v>
      </c>
      <c r="D551">
        <v>12.189919</v>
      </c>
      <c r="E551">
        <v>4.08</v>
      </c>
      <c r="G551" s="1">
        <v>43237</v>
      </c>
      <c r="H551">
        <f t="shared" si="17"/>
        <v>1.8734295782643604E-2</v>
      </c>
      <c r="I551">
        <f t="shared" si="17"/>
        <v>7.1381401191632533E-3</v>
      </c>
      <c r="J551">
        <f t="shared" si="17"/>
        <v>5.1527453435126344E-3</v>
      </c>
      <c r="K551">
        <f t="shared" si="17"/>
        <v>4.9140148024291626E-3</v>
      </c>
    </row>
    <row r="552" spans="1:11" x14ac:dyDescent="0.3">
      <c r="A552" s="1">
        <v>43238</v>
      </c>
      <c r="B552">
        <v>70.949684000000005</v>
      </c>
      <c r="C552">
        <v>115.80999799999999</v>
      </c>
      <c r="D552">
        <v>11.151717</v>
      </c>
      <c r="E552">
        <v>4.18</v>
      </c>
      <c r="G552" s="1">
        <v>43238</v>
      </c>
      <c r="H552">
        <f t="shared" si="17"/>
        <v>4.5943213793273856E-3</v>
      </c>
      <c r="I552">
        <f t="shared" si="17"/>
        <v>1.680566386030332E-2</v>
      </c>
      <c r="J552">
        <f t="shared" si="17"/>
        <v>-8.9015821598175199E-2</v>
      </c>
      <c r="K552">
        <f t="shared" si="17"/>
        <v>2.421425812059453E-2</v>
      </c>
    </row>
    <row r="553" spans="1:11" x14ac:dyDescent="0.3">
      <c r="A553" s="1">
        <v>43241</v>
      </c>
      <c r="B553">
        <v>70.417496</v>
      </c>
      <c r="C553">
        <v>115.959999</v>
      </c>
      <c r="D553">
        <v>11.438117</v>
      </c>
      <c r="E553">
        <v>4.09</v>
      </c>
      <c r="G553" s="1">
        <v>43241</v>
      </c>
      <c r="H553">
        <f t="shared" si="17"/>
        <v>-4.3469826103752886E-3</v>
      </c>
      <c r="I553">
        <f t="shared" si="17"/>
        <v>7.4731959219363807E-4</v>
      </c>
      <c r="J553">
        <f t="shared" si="17"/>
        <v>1.4640388901356258E-2</v>
      </c>
      <c r="K553">
        <f t="shared" si="17"/>
        <v>-1.2566765586112258E-2</v>
      </c>
    </row>
    <row r="554" spans="1:11" x14ac:dyDescent="0.3">
      <c r="A554" s="1">
        <v>43242</v>
      </c>
      <c r="B554">
        <v>70.318932000000004</v>
      </c>
      <c r="C554">
        <v>113.239998</v>
      </c>
      <c r="D554">
        <v>11.339667</v>
      </c>
      <c r="E554">
        <v>4.08</v>
      </c>
      <c r="G554" s="1">
        <v>43242</v>
      </c>
      <c r="H554">
        <f t="shared" si="17"/>
        <v>-1.4006894663355584E-3</v>
      </c>
      <c r="I554">
        <f t="shared" si="17"/>
        <v>-2.3735852847696345E-2</v>
      </c>
      <c r="J554">
        <f t="shared" si="17"/>
        <v>-8.644441712754046E-3</v>
      </c>
      <c r="K554">
        <f t="shared" si="17"/>
        <v>-2.4479816386400017E-3</v>
      </c>
    </row>
    <row r="555" spans="1:11" x14ac:dyDescent="0.3">
      <c r="A555" s="1">
        <v>43243</v>
      </c>
      <c r="B555">
        <v>70.703299999999999</v>
      </c>
      <c r="C555">
        <v>112.599998</v>
      </c>
      <c r="D555">
        <v>11.384418</v>
      </c>
      <c r="E555">
        <v>4.13</v>
      </c>
      <c r="G555" s="1">
        <v>43243</v>
      </c>
      <c r="H555">
        <f t="shared" si="17"/>
        <v>5.4511823611364894E-3</v>
      </c>
      <c r="I555">
        <f t="shared" si="17"/>
        <v>-5.6677446384944697E-3</v>
      </c>
      <c r="J555">
        <f t="shared" si="17"/>
        <v>3.9386455253599241E-3</v>
      </c>
      <c r="K555">
        <f t="shared" si="17"/>
        <v>1.2180418556871013E-2</v>
      </c>
    </row>
    <row r="556" spans="1:11" x14ac:dyDescent="0.3">
      <c r="A556" s="1">
        <v>43244</v>
      </c>
      <c r="B556">
        <v>69.776886000000005</v>
      </c>
      <c r="C556">
        <v>112.07</v>
      </c>
      <c r="D556">
        <v>11.402317</v>
      </c>
      <c r="E556">
        <v>4.1399999999999997</v>
      </c>
      <c r="G556" s="1">
        <v>43244</v>
      </c>
      <c r="H556">
        <f t="shared" si="17"/>
        <v>-1.3189439113878857E-2</v>
      </c>
      <c r="I556">
        <f t="shared" si="17"/>
        <v>-4.7180218796639001E-3</v>
      </c>
      <c r="J556">
        <f t="shared" si="17"/>
        <v>1.5710020484548783E-3</v>
      </c>
      <c r="K556">
        <f t="shared" si="17"/>
        <v>2.4183808642816527E-3</v>
      </c>
    </row>
    <row r="557" spans="1:11" x14ac:dyDescent="0.3">
      <c r="A557" s="1">
        <v>43245</v>
      </c>
      <c r="B557">
        <v>70.427345000000003</v>
      </c>
      <c r="C557">
        <v>112.019997</v>
      </c>
      <c r="D557">
        <v>11.339667</v>
      </c>
      <c r="E557">
        <v>4.17</v>
      </c>
      <c r="G557" s="1">
        <v>43245</v>
      </c>
      <c r="H557">
        <f t="shared" si="17"/>
        <v>9.2788022471173986E-3</v>
      </c>
      <c r="I557">
        <f t="shared" si="17"/>
        <v>-4.4627606318258125E-4</v>
      </c>
      <c r="J557">
        <f t="shared" si="17"/>
        <v>-5.5096475738146966E-3</v>
      </c>
      <c r="K557">
        <f t="shared" si="17"/>
        <v>7.2202479734870973E-3</v>
      </c>
    </row>
    <row r="558" spans="1:11" x14ac:dyDescent="0.3">
      <c r="A558" s="1">
        <v>43249</v>
      </c>
      <c r="B558">
        <v>69.619193999999993</v>
      </c>
      <c r="C558">
        <v>110.779999</v>
      </c>
      <c r="D558">
        <v>11.679767999999999</v>
      </c>
      <c r="E558">
        <v>4.18</v>
      </c>
      <c r="G558" s="1">
        <v>43249</v>
      </c>
      <c r="H558">
        <f t="shared" si="17"/>
        <v>-5.7706529296910171E-3</v>
      </c>
      <c r="I558">
        <f t="shared" si="17"/>
        <v>-5.5655782113481272E-3</v>
      </c>
      <c r="J558">
        <f t="shared" si="17"/>
        <v>1.4775590700015698E-2</v>
      </c>
      <c r="K558">
        <f t="shared" si="17"/>
        <v>1.1976053629774251E-3</v>
      </c>
    </row>
    <row r="559" spans="1:11" x14ac:dyDescent="0.3">
      <c r="A559" s="1">
        <v>43250</v>
      </c>
      <c r="B559">
        <v>69.668480000000002</v>
      </c>
      <c r="C559">
        <v>110.629997</v>
      </c>
      <c r="D559">
        <v>12.010918999999999</v>
      </c>
      <c r="E559">
        <v>4.32</v>
      </c>
      <c r="G559" s="1">
        <v>43250</v>
      </c>
      <c r="H559">
        <f t="shared" si="17"/>
        <v>7.0768648282485173E-4</v>
      </c>
      <c r="I559">
        <f t="shared" si="17"/>
        <v>-1.3549706486568906E-3</v>
      </c>
      <c r="J559">
        <f t="shared" si="17"/>
        <v>2.7958038542336874E-2</v>
      </c>
      <c r="K559">
        <f t="shared" si="17"/>
        <v>3.2944155719354058E-2</v>
      </c>
    </row>
    <row r="560" spans="1:11" x14ac:dyDescent="0.3">
      <c r="A560" s="1">
        <v>43251</v>
      </c>
      <c r="B560">
        <v>69.885300000000001</v>
      </c>
      <c r="C560">
        <v>112.08000199999999</v>
      </c>
      <c r="D560">
        <v>11.814017</v>
      </c>
      <c r="E560">
        <v>4.4000000000000004</v>
      </c>
      <c r="G560" s="1">
        <v>43251</v>
      </c>
      <c r="H560">
        <f t="shared" si="17"/>
        <v>3.1073350282497135E-3</v>
      </c>
      <c r="I560">
        <f t="shared" si="17"/>
        <v>1.3021646943747453E-2</v>
      </c>
      <c r="J560">
        <f t="shared" si="17"/>
        <v>-1.6529444876725981E-2</v>
      </c>
      <c r="K560">
        <f t="shared" si="17"/>
        <v>1.8349138668196617E-2</v>
      </c>
    </row>
    <row r="561" spans="1:11" x14ac:dyDescent="0.3">
      <c r="A561" s="1">
        <v>43252</v>
      </c>
      <c r="B561">
        <v>71.974663000000007</v>
      </c>
      <c r="C561">
        <v>114.589996</v>
      </c>
      <c r="D561">
        <v>12.279419000000001</v>
      </c>
      <c r="E561">
        <v>4.47</v>
      </c>
      <c r="G561" s="1">
        <v>43252</v>
      </c>
      <c r="H561">
        <f t="shared" si="17"/>
        <v>2.945882761162124E-2</v>
      </c>
      <c r="I561">
        <f t="shared" si="17"/>
        <v>2.2147585658148023E-2</v>
      </c>
      <c r="J561">
        <f t="shared" si="17"/>
        <v>3.8637901041411293E-2</v>
      </c>
      <c r="K561">
        <f t="shared" si="17"/>
        <v>1.5783867701261951E-2</v>
      </c>
    </row>
    <row r="562" spans="1:11" x14ac:dyDescent="0.3">
      <c r="A562" s="1">
        <v>43255</v>
      </c>
      <c r="B562">
        <v>71.738129000000001</v>
      </c>
      <c r="C562">
        <v>113.68</v>
      </c>
      <c r="D562">
        <v>12.744819</v>
      </c>
      <c r="E562">
        <v>4.41</v>
      </c>
      <c r="G562" s="1">
        <v>43255</v>
      </c>
      <c r="H562">
        <f t="shared" si="17"/>
        <v>-1.900500157083493E-3</v>
      </c>
      <c r="I562">
        <f t="shared" si="17"/>
        <v>-4.6032262492588637E-3</v>
      </c>
      <c r="J562">
        <f t="shared" si="17"/>
        <v>2.147756117824965E-2</v>
      </c>
      <c r="K562">
        <f t="shared" si="17"/>
        <v>-7.8021493986603603E-3</v>
      </c>
    </row>
    <row r="563" spans="1:11" x14ac:dyDescent="0.3">
      <c r="A563" s="1">
        <v>43256</v>
      </c>
      <c r="B563">
        <v>71.718413999999996</v>
      </c>
      <c r="C563">
        <v>113.260002</v>
      </c>
      <c r="D563">
        <v>13.067019</v>
      </c>
      <c r="E563">
        <v>4.43</v>
      </c>
      <c r="G563" s="1">
        <v>43256</v>
      </c>
      <c r="H563">
        <f t="shared" si="17"/>
        <v>-2.7485675747985046E-4</v>
      </c>
      <c r="I563">
        <f t="shared" si="17"/>
        <v>-3.7014054447015942E-3</v>
      </c>
      <c r="J563">
        <f t="shared" si="17"/>
        <v>2.4966585970962237E-2</v>
      </c>
      <c r="K563">
        <f t="shared" si="17"/>
        <v>4.5248945982895028E-3</v>
      </c>
    </row>
    <row r="564" spans="1:11" x14ac:dyDescent="0.3">
      <c r="A564" s="1">
        <v>43257</v>
      </c>
      <c r="B564">
        <v>73.709228999999993</v>
      </c>
      <c r="C564">
        <v>112.589996</v>
      </c>
      <c r="D564">
        <v>12.90592</v>
      </c>
      <c r="E564">
        <v>4.41</v>
      </c>
      <c r="G564" s="1">
        <v>43257</v>
      </c>
      <c r="H564">
        <f t="shared" si="17"/>
        <v>2.7380480519408015E-2</v>
      </c>
      <c r="I564">
        <f t="shared" si="17"/>
        <v>-5.9332120562389712E-3</v>
      </c>
      <c r="J564">
        <f t="shared" si="17"/>
        <v>-1.240530122334196E-2</v>
      </c>
      <c r="K564">
        <f t="shared" si="17"/>
        <v>-4.5248945982895774E-3</v>
      </c>
    </row>
    <row r="565" spans="1:11" x14ac:dyDescent="0.3">
      <c r="A565" s="1">
        <v>43258</v>
      </c>
      <c r="B565">
        <v>72.881362999999993</v>
      </c>
      <c r="C565">
        <v>113.41999800000001</v>
      </c>
      <c r="D565">
        <v>12.96857</v>
      </c>
      <c r="E565">
        <v>4.4400000000000004</v>
      </c>
      <c r="G565" s="1">
        <v>43258</v>
      </c>
      <c r="H565">
        <f t="shared" si="17"/>
        <v>-1.1295060483358448E-2</v>
      </c>
      <c r="I565">
        <f t="shared" si="17"/>
        <v>7.3448586644028098E-3</v>
      </c>
      <c r="J565">
        <f t="shared" si="17"/>
        <v>4.8426169894283857E-3</v>
      </c>
      <c r="K565">
        <f t="shared" si="17"/>
        <v>6.7796869853787691E-3</v>
      </c>
    </row>
    <row r="566" spans="1:11" x14ac:dyDescent="0.3">
      <c r="A566" s="1">
        <v>43259</v>
      </c>
      <c r="B566">
        <v>73.216460999999995</v>
      </c>
      <c r="C566">
        <v>113.41999800000001</v>
      </c>
      <c r="D566">
        <v>13.004369000000001</v>
      </c>
      <c r="E566">
        <v>4.38</v>
      </c>
      <c r="G566" s="1">
        <v>43259</v>
      </c>
      <c r="H566">
        <f t="shared" si="17"/>
        <v>4.5873179827188174E-3</v>
      </c>
      <c r="I566">
        <f t="shared" si="17"/>
        <v>0</v>
      </c>
      <c r="J566">
        <f t="shared" si="17"/>
        <v>2.7566401068364606E-3</v>
      </c>
      <c r="K566">
        <f t="shared" si="17"/>
        <v>-1.3605652055778709E-2</v>
      </c>
    </row>
    <row r="567" spans="1:11" x14ac:dyDescent="0.3">
      <c r="A567" s="1">
        <v>43262</v>
      </c>
      <c r="B567">
        <v>73.916199000000006</v>
      </c>
      <c r="C567">
        <v>113.32</v>
      </c>
      <c r="D567">
        <v>13.133035</v>
      </c>
      <c r="E567">
        <v>4.38</v>
      </c>
      <c r="G567" s="1">
        <v>43262</v>
      </c>
      <c r="H567">
        <f t="shared" si="17"/>
        <v>5.4916015049030773E-3</v>
      </c>
      <c r="I567">
        <f t="shared" si="17"/>
        <v>-5.0925179916044524E-4</v>
      </c>
      <c r="J567">
        <f t="shared" si="17"/>
        <v>5.6842638075590701E-3</v>
      </c>
      <c r="K567">
        <f t="shared" si="17"/>
        <v>0</v>
      </c>
    </row>
    <row r="568" spans="1:11" x14ac:dyDescent="0.3">
      <c r="A568" s="1">
        <v>43263</v>
      </c>
      <c r="B568">
        <v>74.842613</v>
      </c>
      <c r="C568">
        <v>114.699997</v>
      </c>
      <c r="D568">
        <v>12.912466</v>
      </c>
      <c r="E568">
        <v>4.3</v>
      </c>
      <c r="G568" s="1">
        <v>43263</v>
      </c>
      <c r="H568">
        <f t="shared" si="17"/>
        <v>1.245540972381904E-2</v>
      </c>
      <c r="I568">
        <f t="shared" si="17"/>
        <v>1.2104323017821429E-2</v>
      </c>
      <c r="J568">
        <f t="shared" si="17"/>
        <v>-1.6937610306895213E-2</v>
      </c>
      <c r="K568">
        <f t="shared" si="17"/>
        <v>-1.8433701688838022E-2</v>
      </c>
    </row>
    <row r="569" spans="1:11" x14ac:dyDescent="0.3">
      <c r="A569" s="1">
        <v>43264</v>
      </c>
      <c r="B569">
        <v>75.562056999999996</v>
      </c>
      <c r="C569">
        <v>118.459999</v>
      </c>
      <c r="D569">
        <v>12.250759</v>
      </c>
      <c r="E569">
        <v>4.29</v>
      </c>
      <c r="G569" s="1">
        <v>43264</v>
      </c>
      <c r="H569">
        <f t="shared" si="17"/>
        <v>9.566850380756893E-3</v>
      </c>
      <c r="I569">
        <f t="shared" si="17"/>
        <v>3.2255344427013742E-2</v>
      </c>
      <c r="J569">
        <f t="shared" si="17"/>
        <v>-5.2605307079817698E-2</v>
      </c>
      <c r="K569">
        <f t="shared" si="17"/>
        <v>-2.3282897595910735E-3</v>
      </c>
    </row>
    <row r="570" spans="1:11" x14ac:dyDescent="0.3">
      <c r="A570" s="1">
        <v>43265</v>
      </c>
      <c r="B570">
        <v>76.587035999999998</v>
      </c>
      <c r="C570">
        <v>121.839996</v>
      </c>
      <c r="D570">
        <v>11.809623</v>
      </c>
      <c r="E570">
        <v>4.37</v>
      </c>
      <c r="G570" s="1">
        <v>43265</v>
      </c>
      <c r="H570">
        <f t="shared" si="17"/>
        <v>1.3473553942137862E-2</v>
      </c>
      <c r="I570">
        <f t="shared" si="17"/>
        <v>2.8133333349813962E-2</v>
      </c>
      <c r="J570">
        <f t="shared" si="17"/>
        <v>-3.6673186655183973E-2</v>
      </c>
      <c r="K570">
        <f t="shared" si="17"/>
        <v>1.8476276167573212E-2</v>
      </c>
    </row>
    <row r="571" spans="1:11" x14ac:dyDescent="0.3">
      <c r="A571" s="1">
        <v>43266</v>
      </c>
      <c r="B571">
        <v>76.291374000000005</v>
      </c>
      <c r="C571">
        <v>121.510002</v>
      </c>
      <c r="D571">
        <v>12.829753</v>
      </c>
      <c r="E571">
        <v>4.33</v>
      </c>
      <c r="G571" s="1">
        <v>43266</v>
      </c>
      <c r="H571">
        <f t="shared" si="17"/>
        <v>-3.8679414394195743E-3</v>
      </c>
      <c r="I571">
        <f t="shared" si="17"/>
        <v>-2.7120953768939729E-3</v>
      </c>
      <c r="J571">
        <f t="shared" si="17"/>
        <v>8.2852219088690907E-2</v>
      </c>
      <c r="K571">
        <f t="shared" si="17"/>
        <v>-9.1954670931002746E-3</v>
      </c>
    </row>
    <row r="572" spans="1:11" x14ac:dyDescent="0.3">
      <c r="A572" s="1">
        <v>43269</v>
      </c>
      <c r="B572">
        <v>76.744727999999995</v>
      </c>
      <c r="C572">
        <v>120.69000200000001</v>
      </c>
      <c r="D572">
        <v>13.969358</v>
      </c>
      <c r="E572">
        <v>4.2699999999999996</v>
      </c>
      <c r="G572" s="1">
        <v>43269</v>
      </c>
      <c r="H572">
        <f t="shared" si="17"/>
        <v>3.4206937604052668E-3</v>
      </c>
      <c r="I572">
        <f t="shared" si="17"/>
        <v>-3.9094056301890098E-3</v>
      </c>
      <c r="J572">
        <f t="shared" si="17"/>
        <v>4.9132097934595408E-2</v>
      </c>
      <c r="K572">
        <f t="shared" si="17"/>
        <v>-8.0561809808864654E-3</v>
      </c>
    </row>
    <row r="573" spans="1:11" x14ac:dyDescent="0.3">
      <c r="A573" s="1">
        <v>43270</v>
      </c>
      <c r="B573">
        <v>76.123817000000003</v>
      </c>
      <c r="C573">
        <v>117.83000199999999</v>
      </c>
      <c r="D573">
        <v>14.474829</v>
      </c>
      <c r="E573">
        <v>4.2</v>
      </c>
      <c r="G573" s="1">
        <v>43270</v>
      </c>
      <c r="H573">
        <f t="shared" si="17"/>
        <v>-8.1235078748309614E-3</v>
      </c>
      <c r="I573">
        <f t="shared" si="17"/>
        <v>-2.3982366502332465E-2</v>
      </c>
      <c r="J573">
        <f t="shared" si="17"/>
        <v>3.5544993324082057E-2</v>
      </c>
      <c r="K573">
        <f t="shared" si="17"/>
        <v>-1.6529301951210471E-2</v>
      </c>
    </row>
    <row r="574" spans="1:11" x14ac:dyDescent="0.3">
      <c r="A574" s="1">
        <v>43271</v>
      </c>
      <c r="B574">
        <v>75.729598999999993</v>
      </c>
      <c r="C574">
        <v>118.010002</v>
      </c>
      <c r="D574">
        <v>14.438067</v>
      </c>
      <c r="E574">
        <v>4.22</v>
      </c>
      <c r="G574" s="1">
        <v>43271</v>
      </c>
      <c r="H574">
        <f t="shared" si="17"/>
        <v>-5.192097695139862E-3</v>
      </c>
      <c r="I574">
        <f t="shared" si="17"/>
        <v>1.5264588865182094E-3</v>
      </c>
      <c r="J574">
        <f t="shared" si="17"/>
        <v>-2.5429496796450265E-3</v>
      </c>
      <c r="K574">
        <f t="shared" si="17"/>
        <v>4.7506027585977988E-3</v>
      </c>
    </row>
    <row r="575" spans="1:11" x14ac:dyDescent="0.3">
      <c r="A575" s="1">
        <v>43272</v>
      </c>
      <c r="B575">
        <v>74.951019000000002</v>
      </c>
      <c r="C575">
        <v>116.5</v>
      </c>
      <c r="D575">
        <v>14.272640000000001</v>
      </c>
      <c r="E575">
        <v>4.17</v>
      </c>
      <c r="G575" s="1">
        <v>43272</v>
      </c>
      <c r="H575">
        <f t="shared" si="17"/>
        <v>-1.0334267797612985E-2</v>
      </c>
      <c r="I575">
        <f t="shared" si="17"/>
        <v>-1.2878110579618247E-2</v>
      </c>
      <c r="J575">
        <f t="shared" si="17"/>
        <v>-1.1523842356570224E-2</v>
      </c>
      <c r="K575">
        <f t="shared" si="17"/>
        <v>-1.1919092237210311E-2</v>
      </c>
    </row>
    <row r="576" spans="1:11" x14ac:dyDescent="0.3">
      <c r="A576" s="1">
        <v>43273</v>
      </c>
      <c r="B576">
        <v>74.882034000000004</v>
      </c>
      <c r="C576">
        <v>116.959999</v>
      </c>
      <c r="D576">
        <v>14.263450000000001</v>
      </c>
      <c r="E576">
        <v>4.2</v>
      </c>
      <c r="G576" s="1">
        <v>43273</v>
      </c>
      <c r="H576">
        <f t="shared" si="17"/>
        <v>-9.2082492471766138E-4</v>
      </c>
      <c r="I576">
        <f t="shared" si="17"/>
        <v>3.9407144457814826E-3</v>
      </c>
      <c r="J576">
        <f t="shared" si="17"/>
        <v>-6.4409667321028389E-4</v>
      </c>
      <c r="K576">
        <f t="shared" si="17"/>
        <v>7.168489478612497E-3</v>
      </c>
    </row>
    <row r="577" spans="1:11" x14ac:dyDescent="0.3">
      <c r="A577" s="1">
        <v>43276</v>
      </c>
      <c r="B577">
        <v>73.620521999999994</v>
      </c>
      <c r="C577">
        <v>116.730003</v>
      </c>
      <c r="D577">
        <v>13.886644</v>
      </c>
      <c r="E577">
        <v>4.08</v>
      </c>
      <c r="G577" s="1">
        <v>43276</v>
      </c>
      <c r="H577">
        <f t="shared" si="17"/>
        <v>-9.8092831904377526E-3</v>
      </c>
      <c r="I577">
        <f t="shared" si="17"/>
        <v>-1.136448236985554E-3</v>
      </c>
      <c r="J577">
        <f t="shared" si="17"/>
        <v>-1.5457286927805217E-2</v>
      </c>
      <c r="K577">
        <f t="shared" si="17"/>
        <v>-1.6735962216916419E-2</v>
      </c>
    </row>
    <row r="578" spans="1:11" x14ac:dyDescent="0.3">
      <c r="A578" s="1">
        <v>43277</v>
      </c>
      <c r="B578">
        <v>74.182288999999997</v>
      </c>
      <c r="C578">
        <v>115.910004</v>
      </c>
      <c r="D578">
        <v>13.757979000000001</v>
      </c>
      <c r="E578">
        <v>4.1100000000000003</v>
      </c>
      <c r="G578" s="1">
        <v>43277</v>
      </c>
      <c r="H578">
        <f t="shared" si="17"/>
        <v>7.6016105690356016E-3</v>
      </c>
      <c r="I578">
        <f t="shared" si="17"/>
        <v>-7.0495389547192864E-3</v>
      </c>
      <c r="J578">
        <f t="shared" si="17"/>
        <v>-9.3085681842137811E-3</v>
      </c>
      <c r="K578">
        <f t="shared" si="17"/>
        <v>7.3260400920728812E-3</v>
      </c>
    </row>
    <row r="579" spans="1:11" x14ac:dyDescent="0.3">
      <c r="A579" s="1">
        <v>43278</v>
      </c>
      <c r="B579">
        <v>72.359024000000005</v>
      </c>
      <c r="C579">
        <v>113.959999</v>
      </c>
      <c r="D579">
        <v>13.417935999999999</v>
      </c>
      <c r="E579">
        <v>3.98</v>
      </c>
      <c r="G579" s="1">
        <v>43278</v>
      </c>
      <c r="H579">
        <f t="shared" si="17"/>
        <v>-2.4885256638172579E-2</v>
      </c>
      <c r="I579">
        <f t="shared" si="17"/>
        <v>-1.696656155548764E-2</v>
      </c>
      <c r="J579">
        <f t="shared" si="17"/>
        <v>-2.5026627301014147E-2</v>
      </c>
      <c r="K579">
        <f t="shared" si="17"/>
        <v>-3.214120921179698E-2</v>
      </c>
    </row>
    <row r="580" spans="1:11" x14ac:dyDescent="0.3">
      <c r="A580" s="1">
        <v>43279</v>
      </c>
      <c r="B580">
        <v>74.911606000000006</v>
      </c>
      <c r="C580">
        <v>118.05999799999999</v>
      </c>
      <c r="D580">
        <v>13.675266000000001</v>
      </c>
      <c r="E580">
        <v>4.04</v>
      </c>
      <c r="G580" s="1">
        <v>43279</v>
      </c>
      <c r="H580">
        <f t="shared" si="17"/>
        <v>3.466865946903544E-2</v>
      </c>
      <c r="I580">
        <f t="shared" si="17"/>
        <v>3.534545201730576E-2</v>
      </c>
      <c r="J580">
        <f t="shared" si="17"/>
        <v>1.8996480255802063E-2</v>
      </c>
      <c r="K580">
        <f t="shared" ref="K580" si="18">LN(E580/E579)/SQRT($A580-$A579)</f>
        <v>1.496287267671232E-2</v>
      </c>
    </row>
    <row r="581" spans="1:11" x14ac:dyDescent="0.3">
      <c r="A581" s="1">
        <v>43280</v>
      </c>
      <c r="B581">
        <v>75.217117000000002</v>
      </c>
      <c r="C581">
        <v>118.360001</v>
      </c>
      <c r="D581">
        <v>13.390366</v>
      </c>
      <c r="E581">
        <v>4.07</v>
      </c>
      <c r="G581" s="1">
        <v>43280</v>
      </c>
      <c r="H581">
        <f t="shared" ref="H581:K644" si="19">LN(B581/B580)/SQRT($A581-$A580)</f>
        <v>4.0699929450322744E-3</v>
      </c>
      <c r="I581">
        <f t="shared" si="19"/>
        <v>2.5378831088046778E-3</v>
      </c>
      <c r="J581">
        <f t="shared" si="19"/>
        <v>-2.1053306512060381E-2</v>
      </c>
      <c r="K581">
        <f t="shared" si="19"/>
        <v>7.3983074814449254E-3</v>
      </c>
    </row>
    <row r="582" spans="1:11" x14ac:dyDescent="0.3">
      <c r="A582" s="1">
        <v>43283</v>
      </c>
      <c r="B582">
        <v>76.163246000000001</v>
      </c>
      <c r="C582">
        <v>119.870003</v>
      </c>
      <c r="D582">
        <v>13.013559000000001</v>
      </c>
      <c r="E582">
        <v>4.13</v>
      </c>
      <c r="G582" s="1">
        <v>43283</v>
      </c>
      <c r="H582">
        <f t="shared" si="19"/>
        <v>7.2169855430039035E-3</v>
      </c>
      <c r="I582">
        <f t="shared" si="19"/>
        <v>7.3190758665475893E-3</v>
      </c>
      <c r="J582">
        <f t="shared" si="19"/>
        <v>-1.647970089621691E-2</v>
      </c>
      <c r="K582">
        <f t="shared" si="19"/>
        <v>8.4491791202007342E-3</v>
      </c>
    </row>
    <row r="583" spans="1:11" x14ac:dyDescent="0.3">
      <c r="A583" s="1">
        <v>43284</v>
      </c>
      <c r="B583">
        <v>74.783478000000002</v>
      </c>
      <c r="C583">
        <v>118.150002</v>
      </c>
      <c r="D583">
        <v>12.912466</v>
      </c>
      <c r="E583">
        <v>4.1399999999999997</v>
      </c>
      <c r="G583" s="1">
        <v>43284</v>
      </c>
      <c r="H583">
        <f t="shared" si="19"/>
        <v>-1.8282032143798071E-2</v>
      </c>
      <c r="I583">
        <f t="shared" si="19"/>
        <v>-1.4452826685569804E-2</v>
      </c>
      <c r="J583">
        <f t="shared" si="19"/>
        <v>-7.7986125801137087E-3</v>
      </c>
      <c r="K583">
        <f t="shared" si="19"/>
        <v>2.4183808642816527E-3</v>
      </c>
    </row>
    <row r="584" spans="1:11" x14ac:dyDescent="0.3">
      <c r="A584" s="1">
        <v>43286</v>
      </c>
      <c r="B584">
        <v>75.088997000000006</v>
      </c>
      <c r="C584">
        <v>120.82</v>
      </c>
      <c r="D584">
        <v>13.445506999999999</v>
      </c>
      <c r="E584">
        <v>4.13</v>
      </c>
      <c r="G584" s="1">
        <v>43286</v>
      </c>
      <c r="H584">
        <f t="shared" si="19"/>
        <v>2.8829157046006055E-3</v>
      </c>
      <c r="I584">
        <f t="shared" si="19"/>
        <v>1.5801583823411718E-2</v>
      </c>
      <c r="J584">
        <f t="shared" si="19"/>
        <v>2.8603739871303185E-2</v>
      </c>
      <c r="K584">
        <f t="shared" si="19"/>
        <v>-1.7100535086252513E-3</v>
      </c>
    </row>
    <row r="585" spans="1:11" x14ac:dyDescent="0.3">
      <c r="A585" s="1">
        <v>43287</v>
      </c>
      <c r="B585">
        <v>76.074546999999995</v>
      </c>
      <c r="C585">
        <v>123.44000200000001</v>
      </c>
      <c r="D585">
        <v>13.923406</v>
      </c>
      <c r="E585">
        <v>4.22</v>
      </c>
      <c r="G585" s="1">
        <v>43287</v>
      </c>
      <c r="H585">
        <f t="shared" si="19"/>
        <v>1.3039704397274103E-2</v>
      </c>
      <c r="I585">
        <f t="shared" si="19"/>
        <v>2.145338954651374E-2</v>
      </c>
      <c r="J585">
        <f t="shared" si="19"/>
        <v>3.4926310688669124E-2</v>
      </c>
      <c r="K585">
        <f t="shared" si="19"/>
        <v>2.1557721074979056E-2</v>
      </c>
    </row>
    <row r="586" spans="1:11" x14ac:dyDescent="0.3">
      <c r="A586" s="1">
        <v>43290</v>
      </c>
      <c r="B586">
        <v>75.729598999999993</v>
      </c>
      <c r="C586">
        <v>121.970001</v>
      </c>
      <c r="D586">
        <v>14.217498000000001</v>
      </c>
      <c r="E586">
        <v>4.24</v>
      </c>
      <c r="G586" s="1">
        <v>43290</v>
      </c>
      <c r="H586">
        <f t="shared" si="19"/>
        <v>-2.6238567085584566E-3</v>
      </c>
      <c r="I586">
        <f t="shared" si="19"/>
        <v>-6.9167158093012149E-3</v>
      </c>
      <c r="J586">
        <f t="shared" si="19"/>
        <v>1.2067862300381741E-2</v>
      </c>
      <c r="K586">
        <f t="shared" si="19"/>
        <v>2.7297935922460494E-3</v>
      </c>
    </row>
    <row r="587" spans="1:11" x14ac:dyDescent="0.3">
      <c r="A587" s="1">
        <v>43291</v>
      </c>
      <c r="B587">
        <v>75.088997000000006</v>
      </c>
      <c r="C587">
        <v>121.150002</v>
      </c>
      <c r="D587">
        <v>13.656885000000001</v>
      </c>
      <c r="E587">
        <v>4.1900000000000004</v>
      </c>
      <c r="G587" s="1">
        <v>43291</v>
      </c>
      <c r="H587">
        <f t="shared" si="19"/>
        <v>-8.4950512662703651E-3</v>
      </c>
      <c r="I587">
        <f t="shared" si="19"/>
        <v>-6.7456572828890407E-3</v>
      </c>
      <c r="J587">
        <f t="shared" si="19"/>
        <v>-4.0229669456439784E-2</v>
      </c>
      <c r="K587">
        <f t="shared" si="19"/>
        <v>-1.1862535309819944E-2</v>
      </c>
    </row>
    <row r="588" spans="1:11" x14ac:dyDescent="0.3">
      <c r="A588" s="1">
        <v>43292</v>
      </c>
      <c r="B588">
        <v>77.474029999999999</v>
      </c>
      <c r="C588">
        <v>122.739998</v>
      </c>
      <c r="D588">
        <v>13.509838999999999</v>
      </c>
      <c r="E588">
        <v>4.26</v>
      </c>
      <c r="G588" s="1">
        <v>43292</v>
      </c>
      <c r="H588">
        <f t="shared" si="19"/>
        <v>3.1268746709622659E-2</v>
      </c>
      <c r="I588">
        <f t="shared" si="19"/>
        <v>1.3038816895349192E-2</v>
      </c>
      <c r="J588">
        <f t="shared" si="19"/>
        <v>-1.082555526800796E-2</v>
      </c>
      <c r="K588">
        <f t="shared" si="19"/>
        <v>1.6568426347232487E-2</v>
      </c>
    </row>
    <row r="589" spans="1:11" x14ac:dyDescent="0.3">
      <c r="A589" s="1">
        <v>43293</v>
      </c>
      <c r="B589">
        <v>80.194145000000006</v>
      </c>
      <c r="C589">
        <v>126.239998</v>
      </c>
      <c r="D589">
        <v>13.868264999999999</v>
      </c>
      <c r="E589">
        <v>4.4000000000000004</v>
      </c>
      <c r="G589" s="1">
        <v>43293</v>
      </c>
      <c r="H589">
        <f t="shared" si="19"/>
        <v>3.45077237923061E-2</v>
      </c>
      <c r="I589">
        <f t="shared" si="19"/>
        <v>2.8116560588380645E-2</v>
      </c>
      <c r="J589">
        <f t="shared" si="19"/>
        <v>2.6184901577098872E-2</v>
      </c>
      <c r="K589">
        <f t="shared" si="19"/>
        <v>3.2335380642936451E-2</v>
      </c>
    </row>
    <row r="590" spans="1:11" x14ac:dyDescent="0.3">
      <c r="A590" s="1">
        <v>43294</v>
      </c>
      <c r="B590">
        <v>80.322265999999999</v>
      </c>
      <c r="C590">
        <v>126.349998</v>
      </c>
      <c r="D590">
        <v>14.042882000000001</v>
      </c>
      <c r="E590">
        <v>4.34</v>
      </c>
      <c r="G590" s="1">
        <v>43294</v>
      </c>
      <c r="H590">
        <f t="shared" si="19"/>
        <v>1.596360476914339E-3</v>
      </c>
      <c r="I590">
        <f t="shared" si="19"/>
        <v>8.7097675043178602E-4</v>
      </c>
      <c r="J590">
        <f t="shared" si="19"/>
        <v>1.2512511808045884E-2</v>
      </c>
      <c r="K590">
        <f t="shared" si="19"/>
        <v>-1.3730192811902131E-2</v>
      </c>
    </row>
    <row r="591" spans="1:11" x14ac:dyDescent="0.3">
      <c r="A591" s="1">
        <v>43297</v>
      </c>
      <c r="B591">
        <v>79.070625000000007</v>
      </c>
      <c r="C591">
        <v>125.889999</v>
      </c>
      <c r="D591">
        <v>13.987738999999999</v>
      </c>
      <c r="E591">
        <v>4.25</v>
      </c>
      <c r="G591" s="1">
        <v>43297</v>
      </c>
      <c r="H591">
        <f t="shared" si="19"/>
        <v>-9.0675326544200734E-3</v>
      </c>
      <c r="I591">
        <f t="shared" si="19"/>
        <v>-2.105778972818374E-3</v>
      </c>
      <c r="J591">
        <f t="shared" si="19"/>
        <v>-2.2715777123838024E-3</v>
      </c>
      <c r="K591">
        <f t="shared" si="19"/>
        <v>-1.2098585725323579E-2</v>
      </c>
    </row>
    <row r="592" spans="1:11" x14ac:dyDescent="0.3">
      <c r="A592" s="1">
        <v>43298</v>
      </c>
      <c r="B592">
        <v>79.780212000000006</v>
      </c>
      <c r="C592">
        <v>126.68</v>
      </c>
      <c r="D592">
        <v>13.399556</v>
      </c>
      <c r="E592">
        <v>4.3099999999999996</v>
      </c>
      <c r="G592" s="1">
        <v>43298</v>
      </c>
      <c r="H592">
        <f t="shared" si="19"/>
        <v>8.9340633412130568E-3</v>
      </c>
      <c r="I592">
        <f t="shared" si="19"/>
        <v>6.2557198357138513E-3</v>
      </c>
      <c r="J592">
        <f t="shared" si="19"/>
        <v>-4.2959588097054073E-2</v>
      </c>
      <c r="K592">
        <f t="shared" si="19"/>
        <v>1.4018921179330778E-2</v>
      </c>
    </row>
    <row r="593" spans="1:11" x14ac:dyDescent="0.3">
      <c r="A593" s="1">
        <v>43299</v>
      </c>
      <c r="B593">
        <v>80.095580999999996</v>
      </c>
      <c r="C593">
        <v>126.80999799999999</v>
      </c>
      <c r="D593">
        <v>13.399556</v>
      </c>
      <c r="E593">
        <v>4.3</v>
      </c>
      <c r="G593" s="1">
        <v>43299</v>
      </c>
      <c r="H593">
        <f t="shared" si="19"/>
        <v>3.9451802318219154E-3</v>
      </c>
      <c r="I593">
        <f t="shared" si="19"/>
        <v>1.0256658047422072E-3</v>
      </c>
      <c r="J593">
        <f t="shared" si="19"/>
        <v>0</v>
      </c>
      <c r="K593">
        <f t="shared" si="19"/>
        <v>-2.3228814161396385E-3</v>
      </c>
    </row>
    <row r="594" spans="1:11" x14ac:dyDescent="0.3">
      <c r="A594" s="1">
        <v>43300</v>
      </c>
      <c r="B594">
        <v>79.445121999999998</v>
      </c>
      <c r="C594">
        <v>127.410004</v>
      </c>
      <c r="D594">
        <v>13.712028</v>
      </c>
      <c r="E594">
        <v>4.28</v>
      </c>
      <c r="G594" s="1">
        <v>43300</v>
      </c>
      <c r="H594">
        <f t="shared" si="19"/>
        <v>-8.154190020399783E-3</v>
      </c>
      <c r="I594">
        <f t="shared" si="19"/>
        <v>4.7203769128177815E-3</v>
      </c>
      <c r="J594">
        <f t="shared" si="19"/>
        <v>2.3051831780786632E-2</v>
      </c>
      <c r="K594">
        <f t="shared" si="19"/>
        <v>-4.6620131058111901E-3</v>
      </c>
    </row>
    <row r="595" spans="1:11" x14ac:dyDescent="0.3">
      <c r="A595" s="1">
        <v>43301</v>
      </c>
      <c r="B595">
        <v>78.499001000000007</v>
      </c>
      <c r="C595">
        <v>126.610001</v>
      </c>
      <c r="D595">
        <v>13.859074</v>
      </c>
      <c r="E595">
        <v>4.25</v>
      </c>
      <c r="G595" s="1">
        <v>43301</v>
      </c>
      <c r="H595">
        <f t="shared" si="19"/>
        <v>-1.1980595400012516E-2</v>
      </c>
      <c r="I595">
        <f t="shared" si="19"/>
        <v>-6.2987609575669602E-3</v>
      </c>
      <c r="J595">
        <f t="shared" si="19"/>
        <v>1.0666776702653884E-2</v>
      </c>
      <c r="K595">
        <f t="shared" si="19"/>
        <v>-7.0340266573800476E-3</v>
      </c>
    </row>
    <row r="596" spans="1:11" x14ac:dyDescent="0.3">
      <c r="A596" s="1">
        <v>43304</v>
      </c>
      <c r="B596">
        <v>78.597556999999995</v>
      </c>
      <c r="C596">
        <v>126.800003</v>
      </c>
      <c r="D596">
        <v>13.684457</v>
      </c>
      <c r="E596">
        <v>4.1900000000000004</v>
      </c>
      <c r="G596" s="1">
        <v>43304</v>
      </c>
      <c r="H596">
        <f t="shared" si="19"/>
        <v>7.2441231456286178E-4</v>
      </c>
      <c r="I596">
        <f t="shared" si="19"/>
        <v>8.65772658311372E-4</v>
      </c>
      <c r="J596">
        <f t="shared" si="19"/>
        <v>-7.3205227480874335E-3</v>
      </c>
      <c r="K596">
        <f t="shared" si="19"/>
        <v>-8.2089098888709234E-3</v>
      </c>
    </row>
    <row r="597" spans="1:11" x14ac:dyDescent="0.3">
      <c r="A597" s="1">
        <v>43305</v>
      </c>
      <c r="B597">
        <v>77.276916999999997</v>
      </c>
      <c r="C597">
        <v>125.160004</v>
      </c>
      <c r="D597">
        <v>13.583363</v>
      </c>
      <c r="E597">
        <v>4.1399999999999997</v>
      </c>
      <c r="G597" s="1">
        <v>43305</v>
      </c>
      <c r="H597">
        <f t="shared" si="19"/>
        <v>-1.6945322311046413E-2</v>
      </c>
      <c r="I597">
        <f t="shared" si="19"/>
        <v>-1.3018114902658017E-2</v>
      </c>
      <c r="J597">
        <f t="shared" si="19"/>
        <v>-7.4149281598862686E-3</v>
      </c>
      <c r="K597">
        <f t="shared" si="19"/>
        <v>-1.2004946096823486E-2</v>
      </c>
    </row>
    <row r="598" spans="1:11" x14ac:dyDescent="0.3">
      <c r="A598" s="1">
        <v>43306</v>
      </c>
      <c r="B598">
        <v>78.301888000000005</v>
      </c>
      <c r="C598">
        <v>127.839996</v>
      </c>
      <c r="D598">
        <v>13.335222999999999</v>
      </c>
      <c r="E598">
        <v>4.2300000000000004</v>
      </c>
      <c r="G598" s="1">
        <v>43306</v>
      </c>
      <c r="H598">
        <f t="shared" si="19"/>
        <v>1.317641987816834E-2</v>
      </c>
      <c r="I598">
        <f t="shared" si="19"/>
        <v>2.1186499969079394E-2</v>
      </c>
      <c r="J598">
        <f t="shared" si="19"/>
        <v>-1.8436854661669281E-2</v>
      </c>
      <c r="K598">
        <f t="shared" si="19"/>
        <v>2.1506205220963682E-2</v>
      </c>
    </row>
    <row r="599" spans="1:11" x14ac:dyDescent="0.3">
      <c r="A599" s="1">
        <v>43307</v>
      </c>
      <c r="B599">
        <v>76.527901</v>
      </c>
      <c r="C599">
        <v>125.33000199999999</v>
      </c>
      <c r="D599">
        <v>13.610934</v>
      </c>
      <c r="E599">
        <v>4.21</v>
      </c>
      <c r="G599" s="1">
        <v>43307</v>
      </c>
      <c r="H599">
        <f t="shared" si="19"/>
        <v>-2.2916321801360891E-2</v>
      </c>
      <c r="I599">
        <f t="shared" si="19"/>
        <v>-1.9829176147550785E-2</v>
      </c>
      <c r="J599">
        <f t="shared" si="19"/>
        <v>2.0464559915216844E-2</v>
      </c>
      <c r="K599">
        <f t="shared" si="19"/>
        <v>-4.7393453638966705E-3</v>
      </c>
    </row>
    <row r="600" spans="1:11" x14ac:dyDescent="0.3">
      <c r="A600" s="1">
        <v>43308</v>
      </c>
      <c r="B600">
        <v>74.270988000000003</v>
      </c>
      <c r="C600">
        <v>122.58000199999999</v>
      </c>
      <c r="D600">
        <v>13.629315</v>
      </c>
      <c r="E600">
        <v>4.05</v>
      </c>
      <c r="G600" s="1">
        <v>43308</v>
      </c>
      <c r="H600">
        <f t="shared" si="19"/>
        <v>-2.9934988886167638E-2</v>
      </c>
      <c r="I600">
        <f t="shared" si="19"/>
        <v>-2.218638020784109E-2</v>
      </c>
      <c r="J600">
        <f t="shared" si="19"/>
        <v>1.3495473400218715E-3</v>
      </c>
      <c r="K600">
        <f t="shared" si="19"/>
        <v>-3.8745766575842291E-2</v>
      </c>
    </row>
    <row r="601" spans="1:11" x14ac:dyDescent="0.3">
      <c r="A601" s="1">
        <v>43311</v>
      </c>
      <c r="B601">
        <v>71.698707999999996</v>
      </c>
      <c r="C601">
        <v>113.110001</v>
      </c>
      <c r="D601">
        <v>13.509838999999999</v>
      </c>
      <c r="E601">
        <v>3.84</v>
      </c>
      <c r="G601" s="1">
        <v>43311</v>
      </c>
      <c r="H601">
        <f t="shared" si="19"/>
        <v>-2.0350255509441553E-2</v>
      </c>
      <c r="I601">
        <f t="shared" si="19"/>
        <v>-4.6420745071603604E-2</v>
      </c>
      <c r="J601">
        <f t="shared" si="19"/>
        <v>-5.0834264317754386E-3</v>
      </c>
      <c r="K601">
        <f t="shared" si="19"/>
        <v>-3.0740734790307186E-2</v>
      </c>
    </row>
    <row r="602" spans="1:11" x14ac:dyDescent="0.3">
      <c r="A602" s="1">
        <v>43312</v>
      </c>
      <c r="B602">
        <v>72.359024000000005</v>
      </c>
      <c r="C602">
        <v>113.019997</v>
      </c>
      <c r="D602">
        <v>13.243319</v>
      </c>
      <c r="E602">
        <v>3.79</v>
      </c>
      <c r="G602" s="1">
        <v>43312</v>
      </c>
      <c r="H602">
        <f t="shared" si="19"/>
        <v>9.1674444037293489E-3</v>
      </c>
      <c r="I602">
        <f t="shared" si="19"/>
        <v>-7.9603772651850875E-4</v>
      </c>
      <c r="J602">
        <f t="shared" si="19"/>
        <v>-1.9925035950403087E-2</v>
      </c>
      <c r="K602">
        <f t="shared" si="19"/>
        <v>-1.3106347505300434E-2</v>
      </c>
    </row>
    <row r="603" spans="1:11" x14ac:dyDescent="0.3">
      <c r="A603" s="1">
        <v>43313</v>
      </c>
      <c r="B603">
        <v>72.023940999999994</v>
      </c>
      <c r="C603">
        <v>112.239998</v>
      </c>
      <c r="D603">
        <v>13.537411000000001</v>
      </c>
      <c r="E603">
        <v>3.85</v>
      </c>
      <c r="G603" s="1">
        <v>43313</v>
      </c>
      <c r="H603">
        <f t="shared" si="19"/>
        <v>-4.6415946866955613E-3</v>
      </c>
      <c r="I603">
        <f t="shared" si="19"/>
        <v>-6.9253496824764225E-3</v>
      </c>
      <c r="J603">
        <f t="shared" si="19"/>
        <v>2.1963839122685274E-2</v>
      </c>
      <c r="K603">
        <f t="shared" si="19"/>
        <v>1.5707129205357877E-2</v>
      </c>
    </row>
    <row r="604" spans="1:11" x14ac:dyDescent="0.3">
      <c r="A604" s="1">
        <v>43314</v>
      </c>
      <c r="B604">
        <v>72.989777000000004</v>
      </c>
      <c r="C604">
        <v>113.239998</v>
      </c>
      <c r="D604">
        <v>13.436316</v>
      </c>
      <c r="E604">
        <v>4.0599999999999996</v>
      </c>
      <c r="G604" s="1">
        <v>43314</v>
      </c>
      <c r="H604">
        <f t="shared" si="19"/>
        <v>1.332081261137826E-2</v>
      </c>
      <c r="I604">
        <f t="shared" si="19"/>
        <v>8.870024606848978E-3</v>
      </c>
      <c r="J604">
        <f t="shared" si="19"/>
        <v>-7.4958475970177798E-3</v>
      </c>
      <c r="K604">
        <f t="shared" si="19"/>
        <v>5.3109825313948332E-2</v>
      </c>
    </row>
    <row r="605" spans="1:11" x14ac:dyDescent="0.3">
      <c r="A605" s="1">
        <v>43315</v>
      </c>
      <c r="B605">
        <v>70.289367999999996</v>
      </c>
      <c r="C605">
        <v>123.410004</v>
      </c>
      <c r="D605">
        <v>13.647696</v>
      </c>
      <c r="E605">
        <v>3.99</v>
      </c>
      <c r="G605" s="1">
        <v>43315</v>
      </c>
      <c r="H605">
        <f t="shared" si="19"/>
        <v>-3.7698840420106516E-2</v>
      </c>
      <c r="I605">
        <f t="shared" si="19"/>
        <v>8.6002735295280824E-2</v>
      </c>
      <c r="J605">
        <f t="shared" si="19"/>
        <v>1.5609525797421269E-2</v>
      </c>
      <c r="K605">
        <f t="shared" si="19"/>
        <v>-1.7391742711868996E-2</v>
      </c>
    </row>
    <row r="606" spans="1:11" x14ac:dyDescent="0.3">
      <c r="A606" s="1">
        <v>43318</v>
      </c>
      <c r="B606">
        <v>69.550208999999995</v>
      </c>
      <c r="C606">
        <v>121.32</v>
      </c>
      <c r="D606">
        <v>13.656885000000001</v>
      </c>
      <c r="E606">
        <v>3.96</v>
      </c>
      <c r="G606" s="1">
        <v>43318</v>
      </c>
      <c r="H606">
        <f t="shared" si="19"/>
        <v>-6.1035313642301501E-3</v>
      </c>
      <c r="I606">
        <f t="shared" si="19"/>
        <v>-9.8614284190485079E-3</v>
      </c>
      <c r="J606">
        <f t="shared" si="19"/>
        <v>3.8859939464882658E-4</v>
      </c>
      <c r="K606">
        <f t="shared" si="19"/>
        <v>-4.3573812052178163E-3</v>
      </c>
    </row>
    <row r="607" spans="1:11" x14ac:dyDescent="0.3">
      <c r="A607" s="1">
        <v>43319</v>
      </c>
      <c r="B607">
        <v>69.215134000000006</v>
      </c>
      <c r="C607">
        <v>122.209999</v>
      </c>
      <c r="D607">
        <v>13.895835999999999</v>
      </c>
      <c r="E607">
        <v>3.95</v>
      </c>
      <c r="G607" s="1">
        <v>43319</v>
      </c>
      <c r="H607">
        <f t="shared" si="19"/>
        <v>-4.8293852629307157E-3</v>
      </c>
      <c r="I607">
        <f t="shared" si="19"/>
        <v>7.3091854468923644E-3</v>
      </c>
      <c r="J607">
        <f t="shared" si="19"/>
        <v>1.7345436841101753E-2</v>
      </c>
      <c r="K607">
        <f t="shared" si="19"/>
        <v>-2.5284463533586377E-3</v>
      </c>
    </row>
    <row r="608" spans="1:11" x14ac:dyDescent="0.3">
      <c r="A608" s="1">
        <v>43320</v>
      </c>
      <c r="B608">
        <v>68.998305999999999</v>
      </c>
      <c r="C608">
        <v>124.949997</v>
      </c>
      <c r="D608">
        <v>14.015309</v>
      </c>
      <c r="E608">
        <v>3.95</v>
      </c>
      <c r="G608" s="1">
        <v>43320</v>
      </c>
      <c r="H608">
        <f t="shared" si="19"/>
        <v>-3.137584563109171E-3</v>
      </c>
      <c r="I608">
        <f t="shared" si="19"/>
        <v>2.2172765004084622E-2</v>
      </c>
      <c r="J608">
        <f t="shared" si="19"/>
        <v>8.5610052678623001E-3</v>
      </c>
      <c r="K608">
        <f t="shared" si="19"/>
        <v>0</v>
      </c>
    </row>
    <row r="609" spans="1:11" x14ac:dyDescent="0.3">
      <c r="A609" s="1">
        <v>43321</v>
      </c>
      <c r="B609">
        <v>69.481216000000003</v>
      </c>
      <c r="C609">
        <v>125.199997</v>
      </c>
      <c r="D609">
        <v>13.978548</v>
      </c>
      <c r="E609">
        <v>3.86</v>
      </c>
      <c r="G609" s="1">
        <v>43321</v>
      </c>
      <c r="H609">
        <f t="shared" si="19"/>
        <v>6.9744890877713149E-3</v>
      </c>
      <c r="I609">
        <f t="shared" si="19"/>
        <v>1.9988014329791995E-3</v>
      </c>
      <c r="J609">
        <f t="shared" si="19"/>
        <v>-2.6263634290042311E-3</v>
      </c>
      <c r="K609">
        <f t="shared" si="19"/>
        <v>-2.3048395436291131E-2</v>
      </c>
    </row>
    <row r="610" spans="1:11" x14ac:dyDescent="0.3">
      <c r="A610" s="1">
        <v>43322</v>
      </c>
      <c r="B610">
        <v>69.58963</v>
      </c>
      <c r="C610">
        <v>128.800003</v>
      </c>
      <c r="D610">
        <v>14.079642</v>
      </c>
      <c r="E610">
        <v>3.82</v>
      </c>
      <c r="G610" s="1">
        <v>43322</v>
      </c>
      <c r="H610">
        <f t="shared" si="19"/>
        <v>1.5591193277351477E-3</v>
      </c>
      <c r="I610">
        <f t="shared" si="19"/>
        <v>2.834840225784193E-2</v>
      </c>
      <c r="J610">
        <f t="shared" si="19"/>
        <v>7.2060555196626803E-3</v>
      </c>
      <c r="K610">
        <f t="shared" si="19"/>
        <v>-1.0416760858255715E-2</v>
      </c>
    </row>
    <row r="611" spans="1:11" x14ac:dyDescent="0.3">
      <c r="A611" s="1">
        <v>43325</v>
      </c>
      <c r="B611">
        <v>69.500930999999994</v>
      </c>
      <c r="C611">
        <v>128.10000600000001</v>
      </c>
      <c r="D611">
        <v>13.978548</v>
      </c>
      <c r="E611">
        <v>3.81</v>
      </c>
      <c r="G611" s="1">
        <v>43325</v>
      </c>
      <c r="H611">
        <f t="shared" si="19"/>
        <v>-7.363605136191068E-4</v>
      </c>
      <c r="I611">
        <f t="shared" si="19"/>
        <v>-3.1463171849632292E-3</v>
      </c>
      <c r="J611">
        <f t="shared" si="19"/>
        <v>-4.1604180940726246E-3</v>
      </c>
      <c r="K611">
        <f t="shared" si="19"/>
        <v>-1.5133698552142246E-3</v>
      </c>
    </row>
    <row r="612" spans="1:11" x14ac:dyDescent="0.3">
      <c r="A612" s="1">
        <v>43326</v>
      </c>
      <c r="B612">
        <v>70.259810999999999</v>
      </c>
      <c r="C612">
        <v>129.08999600000001</v>
      </c>
      <c r="D612">
        <v>14.24507</v>
      </c>
      <c r="E612">
        <v>3.76</v>
      </c>
      <c r="G612" s="1">
        <v>43326</v>
      </c>
      <c r="H612">
        <f t="shared" si="19"/>
        <v>1.0859808661044962E-2</v>
      </c>
      <c r="I612">
        <f t="shared" si="19"/>
        <v>7.6985487913889712E-3</v>
      </c>
      <c r="J612">
        <f t="shared" si="19"/>
        <v>1.8887013192091691E-2</v>
      </c>
      <c r="K612">
        <f t="shared" si="19"/>
        <v>-1.3210231736806575E-2</v>
      </c>
    </row>
    <row r="613" spans="1:11" x14ac:dyDescent="0.3">
      <c r="A613" s="1">
        <v>43327</v>
      </c>
      <c r="B613">
        <v>68.308411000000007</v>
      </c>
      <c r="C613">
        <v>125.949997</v>
      </c>
      <c r="D613">
        <v>14.171547</v>
      </c>
      <c r="E613">
        <v>3.7</v>
      </c>
      <c r="G613" s="1">
        <v>43327</v>
      </c>
      <c r="H613">
        <f t="shared" si="19"/>
        <v>-2.8167049953842824E-2</v>
      </c>
      <c r="I613">
        <f t="shared" si="19"/>
        <v>-2.4624825552840776E-2</v>
      </c>
      <c r="J613">
        <f t="shared" si="19"/>
        <v>-5.1746598872777459E-3</v>
      </c>
      <c r="K613">
        <f t="shared" si="19"/>
        <v>-1.608613775162427E-2</v>
      </c>
    </row>
    <row r="614" spans="1:11" x14ac:dyDescent="0.3">
      <c r="A614" s="1">
        <v>43328</v>
      </c>
      <c r="B614">
        <v>68.682929999999999</v>
      </c>
      <c r="C614">
        <v>125.94000200000001</v>
      </c>
      <c r="D614">
        <v>13.987738999999999</v>
      </c>
      <c r="E614">
        <v>3.7</v>
      </c>
      <c r="G614" s="1">
        <v>43328</v>
      </c>
      <c r="H614">
        <f t="shared" si="19"/>
        <v>5.467789866716543E-3</v>
      </c>
      <c r="I614">
        <f t="shared" si="19"/>
        <v>-7.9360038468521634E-5</v>
      </c>
      <c r="J614">
        <f t="shared" si="19"/>
        <v>-1.3055061878826567E-2</v>
      </c>
      <c r="K614">
        <f t="shared" si="19"/>
        <v>0</v>
      </c>
    </row>
    <row r="615" spans="1:11" x14ac:dyDescent="0.3">
      <c r="A615" s="1">
        <v>43329</v>
      </c>
      <c r="B615">
        <v>68.150734</v>
      </c>
      <c r="C615">
        <v>124.300003</v>
      </c>
      <c r="D615">
        <v>14.088832999999999</v>
      </c>
      <c r="E615">
        <v>3.72</v>
      </c>
      <c r="G615" s="1">
        <v>43329</v>
      </c>
      <c r="H615">
        <f t="shared" si="19"/>
        <v>-7.7787682943540127E-3</v>
      </c>
      <c r="I615">
        <f t="shared" si="19"/>
        <v>-1.3107596289352515E-2</v>
      </c>
      <c r="J615">
        <f t="shared" si="19"/>
        <v>7.2013376054588206E-3</v>
      </c>
      <c r="K615">
        <f t="shared" si="19"/>
        <v>5.390848634876373E-3</v>
      </c>
    </row>
    <row r="616" spans="1:11" x14ac:dyDescent="0.3">
      <c r="A616" s="1">
        <v>43332</v>
      </c>
      <c r="B616">
        <v>67.933907000000005</v>
      </c>
      <c r="C616">
        <v>124.879997</v>
      </c>
      <c r="D616">
        <v>14.566732</v>
      </c>
      <c r="E616">
        <v>3.74</v>
      </c>
      <c r="G616" s="1">
        <v>43332</v>
      </c>
      <c r="H616">
        <f t="shared" si="19"/>
        <v>-1.8398142778340801E-3</v>
      </c>
      <c r="I616">
        <f t="shared" si="19"/>
        <v>2.687698023608443E-3</v>
      </c>
      <c r="J616">
        <f t="shared" si="19"/>
        <v>1.9259135252498488E-2</v>
      </c>
      <c r="K616">
        <f t="shared" si="19"/>
        <v>3.095719316058313E-3</v>
      </c>
    </row>
    <row r="617" spans="1:11" x14ac:dyDescent="0.3">
      <c r="A617" s="1">
        <v>43333</v>
      </c>
      <c r="B617">
        <v>68.653366000000005</v>
      </c>
      <c r="C617">
        <v>126.41999800000001</v>
      </c>
      <c r="D617">
        <v>15.154916</v>
      </c>
      <c r="E617">
        <v>3.74</v>
      </c>
      <c r="G617" s="1">
        <v>43333</v>
      </c>
      <c r="H617">
        <f t="shared" si="19"/>
        <v>1.0534885691921828E-2</v>
      </c>
      <c r="I617">
        <f t="shared" si="19"/>
        <v>1.2256429039756826E-2</v>
      </c>
      <c r="J617">
        <f t="shared" si="19"/>
        <v>3.9584669219997655E-2</v>
      </c>
      <c r="K617">
        <f t="shared" si="19"/>
        <v>0</v>
      </c>
    </row>
    <row r="618" spans="1:11" x14ac:dyDescent="0.3">
      <c r="A618" s="1">
        <v>43334</v>
      </c>
      <c r="B618">
        <v>70.397780999999995</v>
      </c>
      <c r="C618">
        <v>129.229996</v>
      </c>
      <c r="D618">
        <v>15.605245</v>
      </c>
      <c r="E618">
        <v>4.03</v>
      </c>
      <c r="G618" s="1">
        <v>43334</v>
      </c>
      <c r="H618">
        <f t="shared" si="19"/>
        <v>2.5091580450605437E-2</v>
      </c>
      <c r="I618">
        <f t="shared" si="19"/>
        <v>2.1984050360663233E-2</v>
      </c>
      <c r="J618">
        <f t="shared" si="19"/>
        <v>2.9282107926388322E-2</v>
      </c>
      <c r="K618">
        <f t="shared" si="19"/>
        <v>7.4680764532151125E-2</v>
      </c>
    </row>
    <row r="619" spans="1:11" x14ac:dyDescent="0.3">
      <c r="A619" s="1">
        <v>43335</v>
      </c>
      <c r="B619">
        <v>70.141541000000004</v>
      </c>
      <c r="C619">
        <v>130.679993</v>
      </c>
      <c r="D619">
        <v>15.403055999999999</v>
      </c>
      <c r="E619">
        <v>3.93</v>
      </c>
      <c r="G619" s="1">
        <v>43335</v>
      </c>
      <c r="H619">
        <f t="shared" si="19"/>
        <v>-3.6465279651590608E-3</v>
      </c>
      <c r="I619">
        <f t="shared" si="19"/>
        <v>1.1157801582370955E-2</v>
      </c>
      <c r="J619">
        <f t="shared" si="19"/>
        <v>-1.3041144404517216E-2</v>
      </c>
      <c r="K619">
        <f t="shared" si="19"/>
        <v>-2.5126950077421759E-2</v>
      </c>
    </row>
    <row r="620" spans="1:11" x14ac:dyDescent="0.3">
      <c r="A620" s="1">
        <v>43336</v>
      </c>
      <c r="B620">
        <v>73.019340999999997</v>
      </c>
      <c r="C620">
        <v>134.009995</v>
      </c>
      <c r="D620">
        <v>15.210057000000001</v>
      </c>
      <c r="E620">
        <v>3.94</v>
      </c>
      <c r="G620" s="1">
        <v>43336</v>
      </c>
      <c r="H620">
        <f t="shared" si="19"/>
        <v>4.0209136446375783E-2</v>
      </c>
      <c r="I620">
        <f t="shared" si="19"/>
        <v>2.5162853554582532E-2</v>
      </c>
      <c r="J620">
        <f t="shared" si="19"/>
        <v>-1.260907749240703E-2</v>
      </c>
      <c r="K620">
        <f t="shared" si="19"/>
        <v>2.5412974286725481E-3</v>
      </c>
    </row>
    <row r="621" spans="1:11" x14ac:dyDescent="0.3">
      <c r="A621" s="1">
        <v>43339</v>
      </c>
      <c r="B621">
        <v>73.019340999999997</v>
      </c>
      <c r="C621">
        <v>133.36999499999999</v>
      </c>
      <c r="D621">
        <v>13.519030000000001</v>
      </c>
      <c r="E621">
        <v>3.94</v>
      </c>
      <c r="G621" s="1">
        <v>43339</v>
      </c>
      <c r="H621">
        <f t="shared" si="19"/>
        <v>0</v>
      </c>
      <c r="I621">
        <f t="shared" si="19"/>
        <v>-2.7638932737748308E-3</v>
      </c>
      <c r="J621">
        <f t="shared" si="19"/>
        <v>-6.8045654783806073E-2</v>
      </c>
      <c r="K621">
        <f t="shared" si="19"/>
        <v>0</v>
      </c>
    </row>
    <row r="622" spans="1:11" x14ac:dyDescent="0.3">
      <c r="A622" s="1">
        <v>43340</v>
      </c>
      <c r="B622">
        <v>72.930640999999994</v>
      </c>
      <c r="C622">
        <v>133.66000399999999</v>
      </c>
      <c r="D622">
        <v>12.894085</v>
      </c>
      <c r="E622">
        <v>4.04</v>
      </c>
      <c r="G622" s="1">
        <v>43340</v>
      </c>
      <c r="H622">
        <f t="shared" si="19"/>
        <v>-1.2154850546055756E-3</v>
      </c>
      <c r="I622">
        <f t="shared" si="19"/>
        <v>2.172108864991171E-3</v>
      </c>
      <c r="J622">
        <f t="shared" si="19"/>
        <v>-4.7329643398719493E-2</v>
      </c>
      <c r="K622">
        <f t="shared" si="19"/>
        <v>2.506396866321622E-2</v>
      </c>
    </row>
    <row r="623" spans="1:11" x14ac:dyDescent="0.3">
      <c r="A623" s="1">
        <v>43341</v>
      </c>
      <c r="B623">
        <v>73.827499000000003</v>
      </c>
      <c r="C623">
        <v>136.08999600000001</v>
      </c>
      <c r="D623">
        <v>12.976798</v>
      </c>
      <c r="E623">
        <v>4.1500000000000004</v>
      </c>
      <c r="G623" s="1">
        <v>43341</v>
      </c>
      <c r="H623">
        <f t="shared" si="19"/>
        <v>1.2222411171301949E-2</v>
      </c>
      <c r="I623">
        <f t="shared" si="19"/>
        <v>1.8017110170308794E-2</v>
      </c>
      <c r="J623">
        <f t="shared" si="19"/>
        <v>6.3943145524224029E-3</v>
      </c>
      <c r="K623">
        <f t="shared" si="19"/>
        <v>2.6863642269548252E-2</v>
      </c>
    </row>
    <row r="624" spans="1:11" x14ac:dyDescent="0.3">
      <c r="A624" s="1">
        <v>43342</v>
      </c>
      <c r="B624">
        <v>73.029197999999994</v>
      </c>
      <c r="C624">
        <v>134.63999899999999</v>
      </c>
      <c r="D624">
        <v>12.480518999999999</v>
      </c>
      <c r="E624">
        <v>4.17</v>
      </c>
      <c r="G624" s="1">
        <v>43342</v>
      </c>
      <c r="H624">
        <f t="shared" si="19"/>
        <v>-1.087194359537204E-2</v>
      </c>
      <c r="I624">
        <f t="shared" si="19"/>
        <v>-1.0711859724574852E-2</v>
      </c>
      <c r="J624">
        <f t="shared" si="19"/>
        <v>-3.8994045017508007E-2</v>
      </c>
      <c r="K624">
        <f t="shared" si="19"/>
        <v>4.8077015681030778E-3</v>
      </c>
    </row>
    <row r="625" spans="1:11" x14ac:dyDescent="0.3">
      <c r="A625" s="1">
        <v>43343</v>
      </c>
      <c r="B625">
        <v>71.058098000000001</v>
      </c>
      <c r="C625">
        <v>133.55999800000001</v>
      </c>
      <c r="D625">
        <v>12.195618</v>
      </c>
      <c r="E625">
        <v>4.16</v>
      </c>
      <c r="G625" s="1">
        <v>43343</v>
      </c>
      <c r="H625">
        <f t="shared" si="19"/>
        <v>-2.736150966189347E-2</v>
      </c>
      <c r="I625">
        <f t="shared" si="19"/>
        <v>-8.0537423544266781E-3</v>
      </c>
      <c r="J625">
        <f t="shared" si="19"/>
        <v>-2.309224172440907E-2</v>
      </c>
      <c r="K625">
        <f t="shared" si="19"/>
        <v>-2.4009615375381503E-3</v>
      </c>
    </row>
    <row r="626" spans="1:11" x14ac:dyDescent="0.3">
      <c r="A626" s="1">
        <v>43347</v>
      </c>
      <c r="B626">
        <v>71.925385000000006</v>
      </c>
      <c r="C626">
        <v>134.529999</v>
      </c>
      <c r="D626">
        <v>12.912466</v>
      </c>
      <c r="E626">
        <v>4.16</v>
      </c>
      <c r="G626" s="1">
        <v>43347</v>
      </c>
      <c r="H626">
        <f t="shared" si="19"/>
        <v>6.0657190499103283E-3</v>
      </c>
      <c r="I626">
        <f t="shared" si="19"/>
        <v>3.6182074816274107E-3</v>
      </c>
      <c r="J626">
        <f t="shared" si="19"/>
        <v>2.8558247222099181E-2</v>
      </c>
      <c r="K626">
        <f t="shared" si="19"/>
        <v>0</v>
      </c>
    </row>
    <row r="627" spans="1:11" x14ac:dyDescent="0.3">
      <c r="A627" s="1">
        <v>43348</v>
      </c>
      <c r="B627">
        <v>70.614600999999993</v>
      </c>
      <c r="C627">
        <v>128.89999399999999</v>
      </c>
      <c r="D627">
        <v>14.943538</v>
      </c>
      <c r="E627">
        <v>4.0199999999999996</v>
      </c>
      <c r="G627" s="1">
        <v>43348</v>
      </c>
      <c r="H627">
        <f t="shared" si="19"/>
        <v>-1.8392326073848025E-2</v>
      </c>
      <c r="I627">
        <f t="shared" si="19"/>
        <v>-4.2750351666736172E-2</v>
      </c>
      <c r="J627">
        <f t="shared" si="19"/>
        <v>0.14608576425620026</v>
      </c>
      <c r="K627">
        <f t="shared" si="19"/>
        <v>-3.4233171642242329E-2</v>
      </c>
    </row>
    <row r="628" spans="1:11" x14ac:dyDescent="0.3">
      <c r="A628" s="1">
        <v>43349</v>
      </c>
      <c r="B628">
        <v>70.920119999999997</v>
      </c>
      <c r="C628">
        <v>130.35000600000001</v>
      </c>
      <c r="D628">
        <v>14.833252</v>
      </c>
      <c r="E628">
        <v>3.97</v>
      </c>
      <c r="G628" s="1">
        <v>43349</v>
      </c>
      <c r="H628">
        <f t="shared" si="19"/>
        <v>4.3172371044619328E-3</v>
      </c>
      <c r="I628">
        <f t="shared" si="19"/>
        <v>1.1186323011999991E-2</v>
      </c>
      <c r="J628">
        <f t="shared" si="19"/>
        <v>-7.4075482480516945E-3</v>
      </c>
      <c r="K628">
        <f t="shared" si="19"/>
        <v>-1.2515807931830533E-2</v>
      </c>
    </row>
    <row r="629" spans="1:11" x14ac:dyDescent="0.3">
      <c r="A629" s="1">
        <v>43350</v>
      </c>
      <c r="B629">
        <v>72.506859000000006</v>
      </c>
      <c r="C629">
        <v>130.53999300000001</v>
      </c>
      <c r="D629">
        <v>14.824061</v>
      </c>
      <c r="E629">
        <v>3.94</v>
      </c>
      <c r="G629" s="1">
        <v>43350</v>
      </c>
      <c r="H629">
        <f t="shared" si="19"/>
        <v>2.2126991030277786E-2</v>
      </c>
      <c r="I629">
        <f t="shared" si="19"/>
        <v>1.4564531742303913E-3</v>
      </c>
      <c r="J629">
        <f t="shared" si="19"/>
        <v>-6.198134196608603E-4</v>
      </c>
      <c r="K629">
        <f t="shared" si="19"/>
        <v>-7.5853713892566118E-3</v>
      </c>
    </row>
    <row r="630" spans="1:11" x14ac:dyDescent="0.3">
      <c r="A630" s="1">
        <v>43353</v>
      </c>
      <c r="B630">
        <v>73.186890000000005</v>
      </c>
      <c r="C630">
        <v>129.16000399999999</v>
      </c>
      <c r="D630">
        <v>14.704587999999999</v>
      </c>
      <c r="E630">
        <v>4</v>
      </c>
      <c r="G630" s="1">
        <v>43353</v>
      </c>
      <c r="H630">
        <f t="shared" si="19"/>
        <v>5.3896469107945627E-3</v>
      </c>
      <c r="I630">
        <f t="shared" si="19"/>
        <v>-6.1358839346995937E-3</v>
      </c>
      <c r="J630">
        <f t="shared" si="19"/>
        <v>-4.6719472405589019E-3</v>
      </c>
      <c r="K630">
        <f t="shared" si="19"/>
        <v>8.7258628580657808E-3</v>
      </c>
    </row>
    <row r="631" spans="1:11" x14ac:dyDescent="0.3">
      <c r="A631" s="1">
        <v>43354</v>
      </c>
      <c r="B631">
        <v>78.351166000000006</v>
      </c>
      <c r="C631">
        <v>133.91999799999999</v>
      </c>
      <c r="D631">
        <v>14.851634000000001</v>
      </c>
      <c r="E631">
        <v>4.01</v>
      </c>
      <c r="G631" s="1">
        <v>43354</v>
      </c>
      <c r="H631">
        <f t="shared" si="19"/>
        <v>6.8184544064724018E-2</v>
      </c>
      <c r="I631">
        <f t="shared" si="19"/>
        <v>3.6190614947461654E-2</v>
      </c>
      <c r="J631">
        <f t="shared" si="19"/>
        <v>9.9503389330871904E-3</v>
      </c>
      <c r="K631">
        <f t="shared" si="19"/>
        <v>2.4968801985871458E-3</v>
      </c>
    </row>
    <row r="632" spans="1:11" x14ac:dyDescent="0.3">
      <c r="A632" s="1">
        <v>43355</v>
      </c>
      <c r="B632">
        <v>79.356421999999995</v>
      </c>
      <c r="C632">
        <v>133.479996</v>
      </c>
      <c r="D632">
        <v>15.311152</v>
      </c>
      <c r="E632">
        <v>4.03</v>
      </c>
      <c r="G632" s="1">
        <v>43355</v>
      </c>
      <c r="H632">
        <f t="shared" si="19"/>
        <v>1.2748525643435593E-2</v>
      </c>
      <c r="I632">
        <f t="shared" si="19"/>
        <v>-3.2909678907393678E-3</v>
      </c>
      <c r="J632">
        <f t="shared" si="19"/>
        <v>3.0471558911301058E-2</v>
      </c>
      <c r="K632">
        <f t="shared" si="19"/>
        <v>4.9751346401139289E-3</v>
      </c>
    </row>
    <row r="633" spans="1:11" x14ac:dyDescent="0.3">
      <c r="A633" s="1">
        <v>43356</v>
      </c>
      <c r="B633">
        <v>79.267723000000004</v>
      </c>
      <c r="C633">
        <v>136.259995</v>
      </c>
      <c r="D633">
        <v>15.660386000000001</v>
      </c>
      <c r="E633">
        <v>3.98</v>
      </c>
      <c r="G633" s="1">
        <v>43356</v>
      </c>
      <c r="H633">
        <f t="shared" si="19"/>
        <v>-1.118354450323631E-3</v>
      </c>
      <c r="I633">
        <f t="shared" si="19"/>
        <v>2.0613164734830398E-2</v>
      </c>
      <c r="J633">
        <f t="shared" si="19"/>
        <v>2.2552887268815429E-2</v>
      </c>
      <c r="K633">
        <f t="shared" si="19"/>
        <v>-1.2484556662245396E-2</v>
      </c>
    </row>
    <row r="634" spans="1:11" x14ac:dyDescent="0.3">
      <c r="A634" s="1">
        <v>43357</v>
      </c>
      <c r="B634">
        <v>80.095580999999996</v>
      </c>
      <c r="C634">
        <v>134.11000100000001</v>
      </c>
      <c r="D634">
        <v>15.430628</v>
      </c>
      <c r="E634">
        <v>4.0199999999999996</v>
      </c>
      <c r="G634" s="1">
        <v>43357</v>
      </c>
      <c r="H634">
        <f t="shared" si="19"/>
        <v>1.0389662188728215E-2</v>
      </c>
      <c r="I634">
        <f t="shared" si="19"/>
        <v>-1.5904422471552614E-2</v>
      </c>
      <c r="J634">
        <f t="shared" si="19"/>
        <v>-1.477997356355774E-2</v>
      </c>
      <c r="K634">
        <f t="shared" si="19"/>
        <v>1.0000083334583179E-2</v>
      </c>
    </row>
    <row r="635" spans="1:11" x14ac:dyDescent="0.3">
      <c r="A635" s="1">
        <v>43360</v>
      </c>
      <c r="B635">
        <v>77.740127999999999</v>
      </c>
      <c r="C635">
        <v>131.479996</v>
      </c>
      <c r="D635">
        <v>15.618690000000001</v>
      </c>
      <c r="E635">
        <v>3.95</v>
      </c>
      <c r="G635" s="1">
        <v>43360</v>
      </c>
      <c r="H635">
        <f t="shared" si="19"/>
        <v>-1.7233392892383795E-2</v>
      </c>
      <c r="I635">
        <f t="shared" si="19"/>
        <v>-1.1434796092427275E-2</v>
      </c>
      <c r="J635">
        <f t="shared" si="19"/>
        <v>6.9939683767675049E-3</v>
      </c>
      <c r="K635">
        <f t="shared" si="19"/>
        <v>-1.0141921727201127E-2</v>
      </c>
    </row>
    <row r="636" spans="1:11" x14ac:dyDescent="0.3">
      <c r="A636" s="1">
        <v>43361</v>
      </c>
      <c r="B636">
        <v>78.479279000000005</v>
      </c>
      <c r="C636">
        <v>132.720001</v>
      </c>
      <c r="D636">
        <v>15.515255</v>
      </c>
      <c r="E636">
        <v>4.0199999999999996</v>
      </c>
      <c r="G636" s="1">
        <v>43361</v>
      </c>
      <c r="H636">
        <f t="shared" si="19"/>
        <v>9.4630562241373711E-3</v>
      </c>
      <c r="I636">
        <f t="shared" si="19"/>
        <v>9.3869350437082427E-3</v>
      </c>
      <c r="J636">
        <f t="shared" si="19"/>
        <v>-6.6445405844734124E-3</v>
      </c>
      <c r="K636">
        <f t="shared" si="19"/>
        <v>1.7566323717899065E-2</v>
      </c>
    </row>
    <row r="637" spans="1:11" x14ac:dyDescent="0.3">
      <c r="A637" s="1">
        <v>43362</v>
      </c>
      <c r="B637">
        <v>78.430008000000001</v>
      </c>
      <c r="C637">
        <v>130.570007</v>
      </c>
      <c r="D637">
        <v>15.609287999999999</v>
      </c>
      <c r="E637">
        <v>3.92</v>
      </c>
      <c r="G637" s="1">
        <v>43362</v>
      </c>
      <c r="H637">
        <f t="shared" si="19"/>
        <v>-6.2801893452506903E-4</v>
      </c>
      <c r="I637">
        <f t="shared" si="19"/>
        <v>-1.6332118385812791E-2</v>
      </c>
      <c r="J637">
        <f t="shared" si="19"/>
        <v>6.0423882271168948E-3</v>
      </c>
      <c r="K637">
        <f t="shared" si="19"/>
        <v>-2.5190248828558404E-2</v>
      </c>
    </row>
    <row r="638" spans="1:11" x14ac:dyDescent="0.3">
      <c r="A638" s="1">
        <v>43363</v>
      </c>
      <c r="B638">
        <v>79.484549999999999</v>
      </c>
      <c r="C638">
        <v>130.949997</v>
      </c>
      <c r="D638">
        <v>15.505853</v>
      </c>
      <c r="E638">
        <v>3.96</v>
      </c>
      <c r="G638" s="1">
        <v>43363</v>
      </c>
      <c r="H638">
        <f t="shared" si="19"/>
        <v>1.3356053924898257E-2</v>
      </c>
      <c r="I638">
        <f t="shared" si="19"/>
        <v>2.9060130131775058E-3</v>
      </c>
      <c r="J638">
        <f t="shared" si="19"/>
        <v>-6.6485561491581848E-3</v>
      </c>
      <c r="K638">
        <f t="shared" si="19"/>
        <v>1.0152371464017908E-2</v>
      </c>
    </row>
    <row r="639" spans="1:11" x14ac:dyDescent="0.3">
      <c r="A639" s="1">
        <v>43364</v>
      </c>
      <c r="B639">
        <v>79.129745</v>
      </c>
      <c r="C639">
        <v>132.070007</v>
      </c>
      <c r="D639">
        <v>15.534062</v>
      </c>
      <c r="E639">
        <v>3.92</v>
      </c>
      <c r="G639" s="1">
        <v>43364</v>
      </c>
      <c r="H639">
        <f t="shared" si="19"/>
        <v>-4.4738160805225385E-3</v>
      </c>
      <c r="I639">
        <f t="shared" si="19"/>
        <v>8.5165900136943001E-3</v>
      </c>
      <c r="J639">
        <f t="shared" si="19"/>
        <v>1.8175956838841234E-3</v>
      </c>
      <c r="K639">
        <f t="shared" si="19"/>
        <v>-1.0152371464017962E-2</v>
      </c>
    </row>
    <row r="640" spans="1:11" x14ac:dyDescent="0.3">
      <c r="A640" s="1">
        <v>43367</v>
      </c>
      <c r="B640">
        <v>79.435271999999998</v>
      </c>
      <c r="C640">
        <v>134.88000500000001</v>
      </c>
      <c r="D640">
        <v>14.593743999999999</v>
      </c>
      <c r="E640">
        <v>3.93</v>
      </c>
      <c r="G640" s="1">
        <v>43367</v>
      </c>
      <c r="H640">
        <f t="shared" si="19"/>
        <v>2.2249083351643731E-3</v>
      </c>
      <c r="I640">
        <f t="shared" si="19"/>
        <v>1.2155182269263954E-2</v>
      </c>
      <c r="J640">
        <f t="shared" si="19"/>
        <v>-3.6051031082606336E-2</v>
      </c>
      <c r="K640">
        <f t="shared" si="19"/>
        <v>1.4709568955282898E-3</v>
      </c>
    </row>
    <row r="641" spans="1:11" x14ac:dyDescent="0.3">
      <c r="A641" s="1">
        <v>43368</v>
      </c>
      <c r="B641">
        <v>79.366280000000003</v>
      </c>
      <c r="C641">
        <v>135.550003</v>
      </c>
      <c r="D641">
        <v>15.063903</v>
      </c>
      <c r="E641">
        <v>3.97</v>
      </c>
      <c r="G641" s="1">
        <v>43368</v>
      </c>
      <c r="H641">
        <f t="shared" si="19"/>
        <v>-8.6890843914113117E-4</v>
      </c>
      <c r="I641">
        <f t="shared" si="19"/>
        <v>4.955066753195945E-3</v>
      </c>
      <c r="J641">
        <f t="shared" si="19"/>
        <v>3.1708408407159445E-2</v>
      </c>
      <c r="K641">
        <f t="shared" si="19"/>
        <v>1.0126668817929268E-2</v>
      </c>
    </row>
    <row r="642" spans="1:11" x14ac:dyDescent="0.3">
      <c r="A642" s="1">
        <v>43369</v>
      </c>
      <c r="B642">
        <v>80.391250999999997</v>
      </c>
      <c r="C642">
        <v>134.529999</v>
      </c>
      <c r="D642">
        <v>14.659566</v>
      </c>
      <c r="E642">
        <v>3.95</v>
      </c>
      <c r="G642" s="1">
        <v>43369</v>
      </c>
      <c r="H642">
        <f t="shared" si="19"/>
        <v>1.2831758945530234E-2</v>
      </c>
      <c r="I642">
        <f t="shared" si="19"/>
        <v>-7.5533830125636709E-3</v>
      </c>
      <c r="J642">
        <f t="shared" si="19"/>
        <v>-2.7208260486675295E-2</v>
      </c>
      <c r="K642">
        <f t="shared" si="19"/>
        <v>-5.0505157860685915E-3</v>
      </c>
    </row>
    <row r="643" spans="1:11" x14ac:dyDescent="0.3">
      <c r="A643" s="1">
        <v>43370</v>
      </c>
      <c r="B643">
        <v>81.672470000000004</v>
      </c>
      <c r="C643">
        <v>137.070007</v>
      </c>
      <c r="D643">
        <v>14.621953</v>
      </c>
      <c r="E643">
        <v>3.96</v>
      </c>
      <c r="G643" s="1">
        <v>43370</v>
      </c>
      <c r="H643">
        <f t="shared" si="19"/>
        <v>1.5811628720569904E-2</v>
      </c>
      <c r="I643">
        <f t="shared" si="19"/>
        <v>1.8704580247920294E-2</v>
      </c>
      <c r="J643">
        <f t="shared" si="19"/>
        <v>-2.5690621232729886E-3</v>
      </c>
      <c r="K643">
        <f t="shared" si="19"/>
        <v>2.5284463533586906E-3</v>
      </c>
    </row>
    <row r="644" spans="1:11" x14ac:dyDescent="0.3">
      <c r="A644" s="1">
        <v>43371</v>
      </c>
      <c r="B644">
        <v>81.987846000000005</v>
      </c>
      <c r="C644">
        <v>137.990005</v>
      </c>
      <c r="D644">
        <v>14.358665</v>
      </c>
      <c r="E644">
        <v>4.01</v>
      </c>
      <c r="G644" s="1">
        <v>43371</v>
      </c>
      <c r="H644">
        <f t="shared" si="19"/>
        <v>3.8540361900825906E-3</v>
      </c>
      <c r="I644">
        <f t="shared" si="19"/>
        <v>6.6894596858865065E-3</v>
      </c>
      <c r="J644">
        <f t="shared" si="19"/>
        <v>-1.8170436806791646E-2</v>
      </c>
      <c r="K644">
        <f t="shared" ref="K644" si="20">LN(E644/E643)/SQRT($A644-$A643)</f>
        <v>1.2547216052088556E-2</v>
      </c>
    </row>
    <row r="645" spans="1:11" x14ac:dyDescent="0.3">
      <c r="A645" s="1">
        <v>43374</v>
      </c>
      <c r="B645">
        <v>82.076537999999999</v>
      </c>
      <c r="C645">
        <v>137.41000399999999</v>
      </c>
      <c r="D645">
        <v>14.368067</v>
      </c>
      <c r="E645">
        <v>4.01</v>
      </c>
      <c r="G645" s="1">
        <v>43374</v>
      </c>
      <c r="H645">
        <f t="shared" ref="H645:K708" si="21">LN(B645/B644)/SQRT($A645-$A644)</f>
        <v>6.2422268398187593E-4</v>
      </c>
      <c r="I645">
        <f t="shared" si="21"/>
        <v>-2.4318389079121972E-3</v>
      </c>
      <c r="J645">
        <f t="shared" si="21"/>
        <v>3.7792307351516922E-4</v>
      </c>
      <c r="K645">
        <f t="shared" si="21"/>
        <v>0</v>
      </c>
    </row>
    <row r="646" spans="1:11" x14ac:dyDescent="0.3">
      <c r="A646" s="1">
        <v>43375</v>
      </c>
      <c r="B646">
        <v>82.184951999999996</v>
      </c>
      <c r="C646">
        <v>134.38000500000001</v>
      </c>
      <c r="D646">
        <v>13.982536</v>
      </c>
      <c r="E646">
        <v>4.0199999999999996</v>
      </c>
      <c r="G646" s="1">
        <v>43375</v>
      </c>
      <c r="H646">
        <f t="shared" si="21"/>
        <v>1.3200174397799745E-3</v>
      </c>
      <c r="I646">
        <f t="shared" si="21"/>
        <v>-2.2297541753724243E-2</v>
      </c>
      <c r="J646">
        <f t="shared" si="21"/>
        <v>-2.719905233211161E-2</v>
      </c>
      <c r="K646">
        <f t="shared" si="21"/>
        <v>2.4906613124518304E-3</v>
      </c>
    </row>
    <row r="647" spans="1:11" x14ac:dyDescent="0.3">
      <c r="A647" s="1">
        <v>43376</v>
      </c>
      <c r="B647">
        <v>81.820296999999997</v>
      </c>
      <c r="C647">
        <v>136.11000100000001</v>
      </c>
      <c r="D647">
        <v>14.029552000000001</v>
      </c>
      <c r="E647">
        <v>4.0999999999999996</v>
      </c>
      <c r="G647" s="1">
        <v>43376</v>
      </c>
      <c r="H647">
        <f t="shared" si="21"/>
        <v>-4.4468771961347362E-3</v>
      </c>
      <c r="I647">
        <f t="shared" si="21"/>
        <v>1.2791744991059895E-2</v>
      </c>
      <c r="J647">
        <f t="shared" si="21"/>
        <v>3.3568396721785233E-3</v>
      </c>
      <c r="K647">
        <f t="shared" si="21"/>
        <v>1.9705071079332337E-2</v>
      </c>
    </row>
    <row r="648" spans="1:11" x14ac:dyDescent="0.3">
      <c r="A648" s="1">
        <v>43377</v>
      </c>
      <c r="B648">
        <v>79.198738000000006</v>
      </c>
      <c r="C648">
        <v>131.88000500000001</v>
      </c>
      <c r="D648">
        <v>13.93552</v>
      </c>
      <c r="E648">
        <v>4.1399999999999997</v>
      </c>
      <c r="G648" s="1">
        <v>43377</v>
      </c>
      <c r="H648">
        <f t="shared" si="21"/>
        <v>-3.2564978064006572E-2</v>
      </c>
      <c r="I648">
        <f t="shared" si="21"/>
        <v>-3.1570933574196915E-2</v>
      </c>
      <c r="J648">
        <f t="shared" si="21"/>
        <v>-6.7249856811540951E-3</v>
      </c>
      <c r="K648">
        <f t="shared" si="21"/>
        <v>9.7088141269609032E-3</v>
      </c>
    </row>
    <row r="649" spans="1:11" x14ac:dyDescent="0.3">
      <c r="A649" s="1">
        <v>43378</v>
      </c>
      <c r="B649">
        <v>78.439864999999998</v>
      </c>
      <c r="C649">
        <v>130.60000600000001</v>
      </c>
      <c r="D649">
        <v>13.803877</v>
      </c>
      <c r="E649">
        <v>4.0199999999999996</v>
      </c>
      <c r="G649" s="1">
        <v>43378</v>
      </c>
      <c r="H649">
        <f t="shared" si="21"/>
        <v>-9.6280840840117458E-3</v>
      </c>
      <c r="I649">
        <f t="shared" si="21"/>
        <v>-9.7531933326474064E-3</v>
      </c>
      <c r="J649">
        <f t="shared" si="21"/>
        <v>-9.4914816128733471E-3</v>
      </c>
      <c r="K649">
        <f t="shared" si="21"/>
        <v>-2.9413885206293341E-2</v>
      </c>
    </row>
    <row r="650" spans="1:11" x14ac:dyDescent="0.3">
      <c r="A650" s="1">
        <v>43381</v>
      </c>
      <c r="B650">
        <v>76.508185999999995</v>
      </c>
      <c r="C650">
        <v>126.82</v>
      </c>
      <c r="D650">
        <v>14.085972</v>
      </c>
      <c r="E650">
        <v>3.88</v>
      </c>
      <c r="G650" s="1">
        <v>43381</v>
      </c>
      <c r="H650">
        <f t="shared" si="21"/>
        <v>-1.4395962585723844E-2</v>
      </c>
      <c r="I650">
        <f t="shared" si="21"/>
        <v>-1.6957068686383355E-2</v>
      </c>
      <c r="J650">
        <f t="shared" si="21"/>
        <v>1.1679746176164978E-2</v>
      </c>
      <c r="K650">
        <f t="shared" si="21"/>
        <v>-2.0465190074591955E-2</v>
      </c>
    </row>
    <row r="651" spans="1:11" x14ac:dyDescent="0.3">
      <c r="A651" s="1">
        <v>43382</v>
      </c>
      <c r="B651">
        <v>76.518044000000003</v>
      </c>
      <c r="C651">
        <v>127.949997</v>
      </c>
      <c r="D651">
        <v>13.879102</v>
      </c>
      <c r="E651">
        <v>4.3600000000000003</v>
      </c>
      <c r="G651" s="1">
        <v>43382</v>
      </c>
      <c r="H651">
        <f t="shared" si="21"/>
        <v>1.2884065710367412E-4</v>
      </c>
      <c r="I651">
        <f t="shared" si="21"/>
        <v>8.8707808872531633E-3</v>
      </c>
      <c r="J651">
        <f t="shared" si="21"/>
        <v>-1.4795152952597737E-2</v>
      </c>
      <c r="K651">
        <f t="shared" si="21"/>
        <v>0.11663690372576088</v>
      </c>
    </row>
    <row r="652" spans="1:11" x14ac:dyDescent="0.3">
      <c r="A652" s="1">
        <v>43383</v>
      </c>
      <c r="B652">
        <v>72.516716000000002</v>
      </c>
      <c r="C652">
        <v>122.25</v>
      </c>
      <c r="D652">
        <v>13.944924</v>
      </c>
      <c r="E652">
        <v>4.22</v>
      </c>
      <c r="G652" s="1">
        <v>43383</v>
      </c>
      <c r="H652">
        <f t="shared" si="21"/>
        <v>-5.3709481499023853E-2</v>
      </c>
      <c r="I652">
        <f t="shared" si="21"/>
        <v>-4.5571410804157289E-2</v>
      </c>
      <c r="J652">
        <f t="shared" si="21"/>
        <v>4.7313155031778829E-3</v>
      </c>
      <c r="K652">
        <f t="shared" si="21"/>
        <v>-3.2636929313022658E-2</v>
      </c>
    </row>
    <row r="653" spans="1:11" x14ac:dyDescent="0.3">
      <c r="A653" s="1">
        <v>43384</v>
      </c>
      <c r="B653">
        <v>72.782805999999994</v>
      </c>
      <c r="C653">
        <v>122.260002</v>
      </c>
      <c r="D653">
        <v>13.785069</v>
      </c>
      <c r="E653">
        <v>4.18</v>
      </c>
      <c r="G653" s="1">
        <v>43384</v>
      </c>
      <c r="H653">
        <f t="shared" si="21"/>
        <v>3.662645187032357E-3</v>
      </c>
      <c r="I653">
        <f t="shared" si="21"/>
        <v>8.1812604177791912E-5</v>
      </c>
      <c r="J653">
        <f t="shared" si="21"/>
        <v>-1.1529521178599353E-2</v>
      </c>
      <c r="K653">
        <f t="shared" si="21"/>
        <v>-9.5238815112554786E-3</v>
      </c>
    </row>
    <row r="654" spans="1:11" x14ac:dyDescent="0.3">
      <c r="A654" s="1">
        <v>43385</v>
      </c>
      <c r="B654">
        <v>76.793998999999999</v>
      </c>
      <c r="C654">
        <v>129.050003</v>
      </c>
      <c r="D654">
        <v>13.916715</v>
      </c>
      <c r="E654">
        <v>4.2</v>
      </c>
      <c r="G654" s="1">
        <v>43385</v>
      </c>
      <c r="H654">
        <f t="shared" si="21"/>
        <v>5.3646753091100001E-2</v>
      </c>
      <c r="I654">
        <f t="shared" si="21"/>
        <v>5.4050008452266873E-2</v>
      </c>
      <c r="J654">
        <f t="shared" si="21"/>
        <v>9.5045857726867022E-3</v>
      </c>
      <c r="K654">
        <f t="shared" si="21"/>
        <v>4.7732787526578117E-3</v>
      </c>
    </row>
    <row r="655" spans="1:11" x14ac:dyDescent="0.3">
      <c r="A655" s="1">
        <v>43388</v>
      </c>
      <c r="B655">
        <v>74.576515000000001</v>
      </c>
      <c r="C655">
        <v>127.779999</v>
      </c>
      <c r="D655">
        <v>13.99194</v>
      </c>
      <c r="E655">
        <v>4.26</v>
      </c>
      <c r="G655" s="1">
        <v>43388</v>
      </c>
      <c r="H655">
        <f t="shared" si="21"/>
        <v>-1.6916855809510155E-2</v>
      </c>
      <c r="I655">
        <f t="shared" si="21"/>
        <v>-5.7099491654413245E-3</v>
      </c>
      <c r="J655">
        <f t="shared" si="21"/>
        <v>3.1123878365853929E-3</v>
      </c>
      <c r="K655">
        <f t="shared" si="21"/>
        <v>8.1895028309626021E-3</v>
      </c>
    </row>
    <row r="656" spans="1:11" x14ac:dyDescent="0.3">
      <c r="A656" s="1">
        <v>43389</v>
      </c>
      <c r="B656">
        <v>77.592292999999998</v>
      </c>
      <c r="C656">
        <v>132.020004</v>
      </c>
      <c r="D656">
        <v>14.377470000000001</v>
      </c>
      <c r="E656">
        <v>4.28</v>
      </c>
      <c r="G656" s="1">
        <v>43389</v>
      </c>
      <c r="H656">
        <f t="shared" si="21"/>
        <v>3.964245993313216E-2</v>
      </c>
      <c r="I656">
        <f t="shared" si="21"/>
        <v>3.2643429210817518E-2</v>
      </c>
      <c r="J656">
        <f t="shared" si="21"/>
        <v>2.7180948467518253E-2</v>
      </c>
      <c r="K656">
        <f t="shared" si="21"/>
        <v>4.6838493124264375E-3</v>
      </c>
    </row>
    <row r="657" spans="1:11" x14ac:dyDescent="0.3">
      <c r="A657" s="1">
        <v>43390</v>
      </c>
      <c r="B657">
        <v>77.168503000000001</v>
      </c>
      <c r="C657">
        <v>132.05999800000001</v>
      </c>
      <c r="D657">
        <v>14.405678999999999</v>
      </c>
      <c r="E657">
        <v>4.2</v>
      </c>
      <c r="G657" s="1">
        <v>43390</v>
      </c>
      <c r="H657">
        <f t="shared" si="21"/>
        <v>-5.4767236953254814E-3</v>
      </c>
      <c r="I657">
        <f t="shared" si="21"/>
        <v>3.0289306273001269E-4</v>
      </c>
      <c r="J657">
        <f t="shared" si="21"/>
        <v>1.9601058266150743E-3</v>
      </c>
      <c r="K657">
        <f t="shared" si="21"/>
        <v>-1.8868484304382805E-2</v>
      </c>
    </row>
    <row r="658" spans="1:11" x14ac:dyDescent="0.3">
      <c r="A658" s="1">
        <v>43391</v>
      </c>
      <c r="B658">
        <v>70.772284999999997</v>
      </c>
      <c r="C658">
        <v>126.870003</v>
      </c>
      <c r="D658">
        <v>14.161197</v>
      </c>
      <c r="E658">
        <v>4.03</v>
      </c>
      <c r="G658" s="1">
        <v>43391</v>
      </c>
      <c r="H658">
        <f t="shared" si="21"/>
        <v>-8.6523912292295432E-2</v>
      </c>
      <c r="I658">
        <f t="shared" si="21"/>
        <v>-4.0093385823035288E-2</v>
      </c>
      <c r="J658">
        <f t="shared" si="21"/>
        <v>-1.7116885245484388E-2</v>
      </c>
      <c r="K658">
        <f t="shared" si="21"/>
        <v>-4.1318149330730976E-2</v>
      </c>
    </row>
    <row r="659" spans="1:11" x14ac:dyDescent="0.3">
      <c r="A659" s="1">
        <v>43392</v>
      </c>
      <c r="B659">
        <v>68.742064999999997</v>
      </c>
      <c r="C659">
        <v>122.449997</v>
      </c>
      <c r="D659">
        <v>13.850891000000001</v>
      </c>
      <c r="E659">
        <v>4</v>
      </c>
      <c r="G659" s="1">
        <v>43392</v>
      </c>
      <c r="H659">
        <f t="shared" si="21"/>
        <v>-2.9106157555310569E-2</v>
      </c>
      <c r="I659">
        <f t="shared" si="21"/>
        <v>-3.5460204900378094E-2</v>
      </c>
      <c r="J659">
        <f t="shared" si="21"/>
        <v>-2.2156055897001425E-2</v>
      </c>
      <c r="K659">
        <f t="shared" si="21"/>
        <v>-7.472014838701066E-3</v>
      </c>
    </row>
    <row r="660" spans="1:11" x14ac:dyDescent="0.3">
      <c r="A660" s="1">
        <v>43395</v>
      </c>
      <c r="B660">
        <v>68.771621999999994</v>
      </c>
      <c r="C660">
        <v>120.510002</v>
      </c>
      <c r="D660">
        <v>14.217616</v>
      </c>
      <c r="E660">
        <v>4.0599999999999996</v>
      </c>
      <c r="G660" s="1">
        <v>43395</v>
      </c>
      <c r="H660">
        <f t="shared" si="21"/>
        <v>2.4818972629569997E-4</v>
      </c>
      <c r="I660">
        <f t="shared" si="21"/>
        <v>-9.2202868375222593E-3</v>
      </c>
      <c r="J660">
        <f t="shared" si="21"/>
        <v>1.5087430643650456E-2</v>
      </c>
      <c r="K660">
        <f t="shared" si="21"/>
        <v>8.5959444311269114E-3</v>
      </c>
    </row>
    <row r="661" spans="1:11" x14ac:dyDescent="0.3">
      <c r="A661" s="1">
        <v>43396</v>
      </c>
      <c r="B661">
        <v>67.983192000000003</v>
      </c>
      <c r="C661">
        <v>118.779999</v>
      </c>
      <c r="D661">
        <v>14.358665</v>
      </c>
      <c r="E661">
        <v>3.95</v>
      </c>
      <c r="G661" s="1">
        <v>43396</v>
      </c>
      <c r="H661">
        <f t="shared" si="21"/>
        <v>-1.1530690767152518E-2</v>
      </c>
      <c r="I661">
        <f t="shared" si="21"/>
        <v>-1.4459719466645067E-2</v>
      </c>
      <c r="J661">
        <f t="shared" si="21"/>
        <v>9.8718336000393845E-3</v>
      </c>
      <c r="K661">
        <f t="shared" si="21"/>
        <v>-2.7467394700610683E-2</v>
      </c>
    </row>
    <row r="662" spans="1:11" x14ac:dyDescent="0.3">
      <c r="A662" s="1">
        <v>43397</v>
      </c>
      <c r="B662">
        <v>66.278191000000007</v>
      </c>
      <c r="C662">
        <v>110.970001</v>
      </c>
      <c r="D662">
        <v>14.1706</v>
      </c>
      <c r="E662">
        <v>3.8</v>
      </c>
      <c r="G662" s="1">
        <v>43397</v>
      </c>
      <c r="H662">
        <f t="shared" si="21"/>
        <v>-2.539959926763323E-2</v>
      </c>
      <c r="I662">
        <f t="shared" si="21"/>
        <v>-6.8013130644871661E-2</v>
      </c>
      <c r="J662">
        <f t="shared" si="21"/>
        <v>-1.3184196940328968E-2</v>
      </c>
      <c r="K662">
        <f t="shared" si="21"/>
        <v>-3.8714512180690511E-2</v>
      </c>
    </row>
    <row r="663" spans="1:11" x14ac:dyDescent="0.3">
      <c r="A663" s="1">
        <v>43398</v>
      </c>
      <c r="B663">
        <v>69.303825000000003</v>
      </c>
      <c r="C663">
        <v>120.699997</v>
      </c>
      <c r="D663">
        <v>13.578198</v>
      </c>
      <c r="E663">
        <v>3.9</v>
      </c>
      <c r="G663" s="1">
        <v>43398</v>
      </c>
      <c r="H663">
        <f t="shared" si="21"/>
        <v>4.4639200593128543E-2</v>
      </c>
      <c r="I663">
        <f t="shared" si="21"/>
        <v>8.4048199724556197E-2</v>
      </c>
      <c r="J663">
        <f t="shared" si="21"/>
        <v>-4.2703977598413809E-2</v>
      </c>
      <c r="K663">
        <f t="shared" si="21"/>
        <v>2.5975486403260736E-2</v>
      </c>
    </row>
    <row r="664" spans="1:11" x14ac:dyDescent="0.3">
      <c r="A664" s="1">
        <v>43399</v>
      </c>
      <c r="B664">
        <v>67.845207000000002</v>
      </c>
      <c r="C664">
        <v>120.05999799999999</v>
      </c>
      <c r="D664">
        <v>12.891767</v>
      </c>
      <c r="E664">
        <v>3.83</v>
      </c>
      <c r="G664" s="1">
        <v>43399</v>
      </c>
      <c r="H664">
        <f t="shared" si="21"/>
        <v>-2.1271356812316317E-2</v>
      </c>
      <c r="I664">
        <f t="shared" si="21"/>
        <v>-5.3165020831137172E-3</v>
      </c>
      <c r="J664">
        <f t="shared" si="21"/>
        <v>-5.1876527619695391E-2</v>
      </c>
      <c r="K664">
        <f t="shared" si="21"/>
        <v>-1.8111749943046058E-2</v>
      </c>
    </row>
    <row r="665" spans="1:11" x14ac:dyDescent="0.3">
      <c r="A665" s="1">
        <v>43402</v>
      </c>
      <c r="B665">
        <v>64.277518999999998</v>
      </c>
      <c r="C665">
        <v>111.720001</v>
      </c>
      <c r="D665">
        <v>13.662827999999999</v>
      </c>
      <c r="E665">
        <v>3.62</v>
      </c>
      <c r="G665" s="1">
        <v>43402</v>
      </c>
      <c r="H665">
        <f t="shared" si="21"/>
        <v>-3.1187768320202716E-2</v>
      </c>
      <c r="I665">
        <f t="shared" si="21"/>
        <v>-4.1566824034734093E-2</v>
      </c>
      <c r="J665">
        <f t="shared" si="21"/>
        <v>3.3538259798026326E-2</v>
      </c>
      <c r="K665">
        <f t="shared" si="21"/>
        <v>-3.2557230485649263E-2</v>
      </c>
    </row>
    <row r="666" spans="1:11" x14ac:dyDescent="0.3">
      <c r="A666" s="1">
        <v>43403</v>
      </c>
      <c r="B666">
        <v>66.504868000000002</v>
      </c>
      <c r="C666">
        <v>124.010002</v>
      </c>
      <c r="D666">
        <v>13.794473</v>
      </c>
      <c r="E666">
        <v>3.67</v>
      </c>
      <c r="G666" s="1">
        <v>43403</v>
      </c>
      <c r="H666">
        <f t="shared" si="21"/>
        <v>3.4065204629837136E-2</v>
      </c>
      <c r="I666">
        <f t="shared" si="21"/>
        <v>0.10436647361448778</v>
      </c>
      <c r="J666">
        <f t="shared" si="21"/>
        <v>9.5891441585433876E-3</v>
      </c>
      <c r="K666">
        <f t="shared" si="21"/>
        <v>1.3717636228799126E-2</v>
      </c>
    </row>
    <row r="667" spans="1:11" x14ac:dyDescent="0.3">
      <c r="A667" s="1">
        <v>43404</v>
      </c>
      <c r="B667">
        <v>68.052177</v>
      </c>
      <c r="C667">
        <v>128.86999499999999</v>
      </c>
      <c r="D667">
        <v>13.728650999999999</v>
      </c>
      <c r="E667">
        <v>3.64</v>
      </c>
      <c r="G667" s="1">
        <v>43404</v>
      </c>
      <c r="H667">
        <f t="shared" si="21"/>
        <v>2.2999571778603897E-2</v>
      </c>
      <c r="I667">
        <f t="shared" si="21"/>
        <v>3.8441881859096971E-2</v>
      </c>
      <c r="J667">
        <f t="shared" si="21"/>
        <v>-4.7830417424119063E-3</v>
      </c>
      <c r="K667">
        <f t="shared" si="21"/>
        <v>-8.207980417829509E-3</v>
      </c>
    </row>
    <row r="668" spans="1:11" x14ac:dyDescent="0.3">
      <c r="A668" s="1">
        <v>43405</v>
      </c>
      <c r="B668">
        <v>68.318275</v>
      </c>
      <c r="C668">
        <v>128.91000399999999</v>
      </c>
      <c r="D668">
        <v>14.43389</v>
      </c>
      <c r="E668">
        <v>3.66</v>
      </c>
      <c r="G668" s="1">
        <v>43405</v>
      </c>
      <c r="H668">
        <f t="shared" si="21"/>
        <v>3.9025805637956682E-3</v>
      </c>
      <c r="I668">
        <f t="shared" si="21"/>
        <v>3.1041198290375662E-4</v>
      </c>
      <c r="J668">
        <f t="shared" si="21"/>
        <v>5.0093950776011517E-2</v>
      </c>
      <c r="K668">
        <f t="shared" si="21"/>
        <v>5.4794657646255705E-3</v>
      </c>
    </row>
    <row r="669" spans="1:11" x14ac:dyDescent="0.3">
      <c r="A669" s="1">
        <v>43406</v>
      </c>
      <c r="B669">
        <v>67.993042000000003</v>
      </c>
      <c r="C669">
        <v>128.36999499999999</v>
      </c>
      <c r="D669">
        <v>14.678372</v>
      </c>
      <c r="E669">
        <v>3.76</v>
      </c>
      <c r="G669" s="1">
        <v>43406</v>
      </c>
      <c r="H669">
        <f t="shared" si="21"/>
        <v>-4.7719239212320325E-3</v>
      </c>
      <c r="I669">
        <f t="shared" si="21"/>
        <v>-4.1978373374893562E-3</v>
      </c>
      <c r="J669">
        <f t="shared" si="21"/>
        <v>1.6796204128105542E-2</v>
      </c>
      <c r="K669">
        <f t="shared" si="21"/>
        <v>2.695580998852808E-2</v>
      </c>
    </row>
    <row r="670" spans="1:11" x14ac:dyDescent="0.3">
      <c r="A670" s="1">
        <v>43409</v>
      </c>
      <c r="B670">
        <v>63.410235999999998</v>
      </c>
      <c r="C670">
        <v>126.699997</v>
      </c>
      <c r="D670">
        <v>14.095374</v>
      </c>
      <c r="E670">
        <v>3.71</v>
      </c>
      <c r="G670" s="1">
        <v>43409</v>
      </c>
      <c r="H670">
        <f t="shared" si="21"/>
        <v>-4.0287546179880916E-2</v>
      </c>
      <c r="I670">
        <f t="shared" si="21"/>
        <v>-7.560180359945717E-3</v>
      </c>
      <c r="J670">
        <f t="shared" si="21"/>
        <v>-2.3399116949045399E-2</v>
      </c>
      <c r="K670">
        <f t="shared" si="21"/>
        <v>-7.7290346934161406E-3</v>
      </c>
    </row>
    <row r="671" spans="1:11" x14ac:dyDescent="0.3">
      <c r="A671" s="1">
        <v>43410</v>
      </c>
      <c r="B671">
        <v>63.321541000000003</v>
      </c>
      <c r="C671">
        <v>123.68</v>
      </c>
      <c r="D671">
        <v>14.057760999999999</v>
      </c>
      <c r="E671">
        <v>3.71</v>
      </c>
      <c r="G671" s="1">
        <v>43410</v>
      </c>
      <c r="H671">
        <f t="shared" si="21"/>
        <v>-1.3997280963119522E-3</v>
      </c>
      <c r="I671">
        <f t="shared" si="21"/>
        <v>-2.4124478810001682E-2</v>
      </c>
      <c r="J671">
        <f t="shared" si="21"/>
        <v>-2.6720308327257995E-3</v>
      </c>
      <c r="K671">
        <f t="shared" si="21"/>
        <v>0</v>
      </c>
    </row>
    <row r="672" spans="1:11" x14ac:dyDescent="0.3">
      <c r="A672" s="1">
        <v>43411</v>
      </c>
      <c r="B672">
        <v>64.149399000000003</v>
      </c>
      <c r="C672">
        <v>125.80999799999999</v>
      </c>
      <c r="D672">
        <v>14.010745999999999</v>
      </c>
      <c r="E672">
        <v>3.89</v>
      </c>
      <c r="G672" s="1">
        <v>43411</v>
      </c>
      <c r="H672">
        <f t="shared" si="21"/>
        <v>1.2989150931430622E-2</v>
      </c>
      <c r="I672">
        <f t="shared" si="21"/>
        <v>1.7075231626939979E-2</v>
      </c>
      <c r="J672">
        <f t="shared" si="21"/>
        <v>-3.3500210017841877E-3</v>
      </c>
      <c r="K672">
        <f t="shared" si="21"/>
        <v>4.7377281011011116E-2</v>
      </c>
    </row>
    <row r="673" spans="1:11" x14ac:dyDescent="0.3">
      <c r="A673" s="1">
        <v>43412</v>
      </c>
      <c r="B673">
        <v>61.882641</v>
      </c>
      <c r="C673">
        <v>119.139999</v>
      </c>
      <c r="D673">
        <v>13.973133000000001</v>
      </c>
      <c r="E673">
        <v>3.79</v>
      </c>
      <c r="G673" s="1">
        <v>43412</v>
      </c>
      <c r="H673">
        <f t="shared" si="21"/>
        <v>-3.5975018177002292E-2</v>
      </c>
      <c r="I673">
        <f t="shared" si="21"/>
        <v>-5.4473552658997081E-2</v>
      </c>
      <c r="J673">
        <f t="shared" si="21"/>
        <v>-2.6881922016939895E-3</v>
      </c>
      <c r="K673">
        <f t="shared" si="21"/>
        <v>-2.6043138536019979E-2</v>
      </c>
    </row>
    <row r="674" spans="1:11" x14ac:dyDescent="0.3">
      <c r="A674" s="1">
        <v>43413</v>
      </c>
      <c r="B674">
        <v>54.215060999999999</v>
      </c>
      <c r="C674">
        <v>113.050003</v>
      </c>
      <c r="D674">
        <v>13.766264</v>
      </c>
      <c r="E674">
        <v>3.61</v>
      </c>
      <c r="G674" s="1">
        <v>43413</v>
      </c>
      <c r="H674">
        <f t="shared" si="21"/>
        <v>-0.13228095610019217</v>
      </c>
      <c r="I674">
        <f t="shared" si="21"/>
        <v>-5.246903854614561E-2</v>
      </c>
      <c r="J674">
        <f t="shared" si="21"/>
        <v>-1.4915452933410284E-2</v>
      </c>
      <c r="K674">
        <f t="shared" si="21"/>
        <v>-4.8658246749545435E-2</v>
      </c>
    </row>
    <row r="675" spans="1:11" x14ac:dyDescent="0.3">
      <c r="A675" s="1">
        <v>43416</v>
      </c>
      <c r="B675">
        <v>53.111252</v>
      </c>
      <c r="C675">
        <v>109.029999</v>
      </c>
      <c r="D675">
        <v>13.051621000000001</v>
      </c>
      <c r="E675">
        <v>3.54</v>
      </c>
      <c r="G675" s="1">
        <v>43416</v>
      </c>
      <c r="H675">
        <f t="shared" si="21"/>
        <v>-1.1876060512836359E-2</v>
      </c>
      <c r="I675">
        <f t="shared" si="21"/>
        <v>-2.0904213985054522E-2</v>
      </c>
      <c r="J675">
        <f t="shared" si="21"/>
        <v>-3.0777746604995392E-2</v>
      </c>
      <c r="K675">
        <f t="shared" si="21"/>
        <v>-1.1305121716718306E-2</v>
      </c>
    </row>
    <row r="676" spans="1:11" x14ac:dyDescent="0.3">
      <c r="A676" s="1">
        <v>43417</v>
      </c>
      <c r="B676">
        <v>51.790615000000003</v>
      </c>
      <c r="C676">
        <v>107</v>
      </c>
      <c r="D676">
        <v>13.051621000000001</v>
      </c>
      <c r="E676">
        <v>3.52</v>
      </c>
      <c r="G676" s="1">
        <v>43417</v>
      </c>
      <c r="H676">
        <f t="shared" si="21"/>
        <v>-2.5179852626768747E-2</v>
      </c>
      <c r="I676">
        <f t="shared" si="21"/>
        <v>-1.8794230084596592E-2</v>
      </c>
      <c r="J676">
        <f t="shared" si="21"/>
        <v>0</v>
      </c>
      <c r="K676">
        <f t="shared" si="21"/>
        <v>-5.6657375356774196E-3</v>
      </c>
    </row>
    <row r="677" spans="1:11" x14ac:dyDescent="0.3">
      <c r="A677" s="1">
        <v>43418</v>
      </c>
      <c r="B677">
        <v>50.854340000000001</v>
      </c>
      <c r="C677">
        <v>106.57</v>
      </c>
      <c r="D677">
        <v>12.186527</v>
      </c>
      <c r="E677">
        <v>3.5</v>
      </c>
      <c r="G677" s="1">
        <v>43418</v>
      </c>
      <c r="H677">
        <f t="shared" si="21"/>
        <v>-1.8243487326189918E-2</v>
      </c>
      <c r="I677">
        <f t="shared" si="21"/>
        <v>-4.0267882290414211E-3</v>
      </c>
      <c r="J677">
        <f t="shared" si="21"/>
        <v>-6.8581343374625139E-2</v>
      </c>
      <c r="K677">
        <f t="shared" si="21"/>
        <v>-5.6980211146377786E-3</v>
      </c>
    </row>
    <row r="678" spans="1:11" x14ac:dyDescent="0.3">
      <c r="A678" s="1">
        <v>43419</v>
      </c>
      <c r="B678">
        <v>52.786017999999999</v>
      </c>
      <c r="C678">
        <v>113.05999799999999</v>
      </c>
      <c r="D678">
        <v>12.346382</v>
      </c>
      <c r="E678">
        <v>3.57</v>
      </c>
      <c r="G678" s="1">
        <v>43419</v>
      </c>
      <c r="H678">
        <f t="shared" si="21"/>
        <v>3.7280877119210805E-2</v>
      </c>
      <c r="I678">
        <f t="shared" si="21"/>
        <v>5.9116587324557497E-2</v>
      </c>
      <c r="J678">
        <f t="shared" si="21"/>
        <v>1.3032067449089284E-2</v>
      </c>
      <c r="K678">
        <f t="shared" si="21"/>
        <v>1.980262729617973E-2</v>
      </c>
    </row>
    <row r="679" spans="1:11" x14ac:dyDescent="0.3">
      <c r="A679" s="1">
        <v>43420</v>
      </c>
      <c r="B679">
        <v>50.203876000000001</v>
      </c>
      <c r="C679">
        <v>113.93</v>
      </c>
      <c r="D679">
        <v>12.026674</v>
      </c>
      <c r="E679">
        <v>3.6</v>
      </c>
      <c r="G679" s="1">
        <v>43420</v>
      </c>
      <c r="H679">
        <f t="shared" si="21"/>
        <v>-5.015411016520132E-2</v>
      </c>
      <c r="I679">
        <f t="shared" si="21"/>
        <v>7.6655911526022635E-3</v>
      </c>
      <c r="J679">
        <f t="shared" si="21"/>
        <v>-2.6236048406339339E-2</v>
      </c>
      <c r="K679">
        <f t="shared" si="21"/>
        <v>8.3682496705165792E-3</v>
      </c>
    </row>
    <row r="680" spans="1:11" x14ac:dyDescent="0.3">
      <c r="A680" s="1">
        <v>43423</v>
      </c>
      <c r="B680">
        <v>48.42989</v>
      </c>
      <c r="C680">
        <v>106</v>
      </c>
      <c r="D680">
        <v>12.252351000000001</v>
      </c>
      <c r="E680">
        <v>3.44</v>
      </c>
      <c r="G680" s="1">
        <v>43423</v>
      </c>
      <c r="H680">
        <f t="shared" si="21"/>
        <v>-2.077020467419249E-2</v>
      </c>
      <c r="I680">
        <f t="shared" si="21"/>
        <v>-4.1653010571451377E-2</v>
      </c>
      <c r="J680">
        <f t="shared" si="21"/>
        <v>1.0733415313594914E-2</v>
      </c>
      <c r="K680">
        <f t="shared" si="21"/>
        <v>-2.6247713911215349E-2</v>
      </c>
    </row>
    <row r="681" spans="1:11" x14ac:dyDescent="0.3">
      <c r="A681" s="1">
        <v>43424</v>
      </c>
      <c r="B681">
        <v>48.548152999999999</v>
      </c>
      <c r="C681">
        <v>104.720001</v>
      </c>
      <c r="D681">
        <v>11.547112</v>
      </c>
      <c r="E681">
        <v>3.49</v>
      </c>
      <c r="G681" s="1">
        <v>43424</v>
      </c>
      <c r="H681">
        <f t="shared" si="21"/>
        <v>2.4389656661657671E-3</v>
      </c>
      <c r="I681">
        <f t="shared" si="21"/>
        <v>-1.2148962961148518E-2</v>
      </c>
      <c r="J681">
        <f t="shared" si="21"/>
        <v>-5.9282474532385332E-2</v>
      </c>
      <c r="K681">
        <f t="shared" si="21"/>
        <v>1.4430264829028837E-2</v>
      </c>
    </row>
    <row r="682" spans="1:11" x14ac:dyDescent="0.3">
      <c r="A682" s="1">
        <v>43425</v>
      </c>
      <c r="B682">
        <v>50.115177000000003</v>
      </c>
      <c r="C682">
        <v>106.839996</v>
      </c>
      <c r="D682">
        <v>12.891767</v>
      </c>
      <c r="E682">
        <v>3.49</v>
      </c>
      <c r="G682" s="1">
        <v>43425</v>
      </c>
      <c r="H682">
        <f t="shared" si="21"/>
        <v>3.1767745587982107E-2</v>
      </c>
      <c r="I682">
        <f t="shared" si="21"/>
        <v>2.0042219651679474E-2</v>
      </c>
      <c r="J682">
        <f t="shared" si="21"/>
        <v>0.11015352815444035</v>
      </c>
      <c r="K682">
        <f t="shared" si="21"/>
        <v>0</v>
      </c>
    </row>
    <row r="683" spans="1:11" x14ac:dyDescent="0.3">
      <c r="A683" s="1">
        <v>43427</v>
      </c>
      <c r="B683">
        <v>49.326740000000001</v>
      </c>
      <c r="C683">
        <v>105.5</v>
      </c>
      <c r="D683">
        <v>12.694300999999999</v>
      </c>
      <c r="E683">
        <v>3.48</v>
      </c>
      <c r="G683" s="1">
        <v>43427</v>
      </c>
      <c r="H683">
        <f t="shared" si="21"/>
        <v>-1.1212994454024617E-2</v>
      </c>
      <c r="I683">
        <f t="shared" si="21"/>
        <v>-8.9246760335813091E-3</v>
      </c>
      <c r="J683">
        <f t="shared" si="21"/>
        <v>-1.0914714993393552E-2</v>
      </c>
      <c r="K683">
        <f t="shared" si="21"/>
        <v>-2.0290021990299091E-3</v>
      </c>
    </row>
    <row r="684" spans="1:11" x14ac:dyDescent="0.3">
      <c r="A684" s="1">
        <v>43430</v>
      </c>
      <c r="B684">
        <v>50.174312999999998</v>
      </c>
      <c r="C684">
        <v>110.44000200000001</v>
      </c>
      <c r="D684">
        <v>13.709845</v>
      </c>
      <c r="E684">
        <v>3.54</v>
      </c>
      <c r="G684" s="1">
        <v>43430</v>
      </c>
      <c r="H684">
        <f t="shared" si="21"/>
        <v>9.8362443647189626E-3</v>
      </c>
      <c r="I684">
        <f t="shared" si="21"/>
        <v>2.6420386778055433E-2</v>
      </c>
      <c r="J684">
        <f t="shared" si="21"/>
        <v>4.44334744480901E-2</v>
      </c>
      <c r="K684">
        <f t="shared" si="21"/>
        <v>9.8694757016359966E-3</v>
      </c>
    </row>
    <row r="685" spans="1:11" x14ac:dyDescent="0.3">
      <c r="A685" s="1">
        <v>43431</v>
      </c>
      <c r="B685">
        <v>50.016624</v>
      </c>
      <c r="C685">
        <v>109.55999799999999</v>
      </c>
      <c r="D685">
        <v>13.841488999999999</v>
      </c>
      <c r="E685">
        <v>3.51</v>
      </c>
      <c r="G685" s="1">
        <v>43431</v>
      </c>
      <c r="H685">
        <f t="shared" si="21"/>
        <v>-3.147772342017555E-3</v>
      </c>
      <c r="I685">
        <f t="shared" si="21"/>
        <v>-8.0000790312946199E-3</v>
      </c>
      <c r="J685">
        <f t="shared" si="21"/>
        <v>9.5563432137156235E-3</v>
      </c>
      <c r="K685">
        <f t="shared" si="21"/>
        <v>-8.5106896679087302E-3</v>
      </c>
    </row>
    <row r="686" spans="1:11" x14ac:dyDescent="0.3">
      <c r="A686" s="1">
        <v>43432</v>
      </c>
      <c r="B686">
        <v>50.282722</v>
      </c>
      <c r="C686">
        <v>110.629997</v>
      </c>
      <c r="D686">
        <v>14.114182</v>
      </c>
      <c r="E686">
        <v>3.61</v>
      </c>
      <c r="G686" s="1">
        <v>43432</v>
      </c>
      <c r="H686">
        <f t="shared" si="21"/>
        <v>5.3060889215134181E-3</v>
      </c>
      <c r="I686">
        <f t="shared" si="21"/>
        <v>9.7189467893611988E-3</v>
      </c>
      <c r="J686">
        <f t="shared" si="21"/>
        <v>1.9509576385681782E-2</v>
      </c>
      <c r="K686">
        <f t="shared" si="21"/>
        <v>2.8091734867015085E-2</v>
      </c>
    </row>
    <row r="687" spans="1:11" x14ac:dyDescent="0.3">
      <c r="A687" s="1">
        <v>43433</v>
      </c>
      <c r="B687">
        <v>51.800471999999999</v>
      </c>
      <c r="C687">
        <v>111.910004</v>
      </c>
      <c r="D687">
        <v>13.75686</v>
      </c>
      <c r="E687">
        <v>3.64</v>
      </c>
      <c r="G687" s="1">
        <v>43433</v>
      </c>
      <c r="H687">
        <f t="shared" si="21"/>
        <v>2.9737742102603399E-2</v>
      </c>
      <c r="I687">
        <f t="shared" si="21"/>
        <v>1.1503739643542288E-2</v>
      </c>
      <c r="J687">
        <f t="shared" si="21"/>
        <v>-2.5642498703645256E-2</v>
      </c>
      <c r="K687">
        <f t="shared" si="21"/>
        <v>8.2759093038598814E-3</v>
      </c>
    </row>
    <row r="688" spans="1:11" x14ac:dyDescent="0.3">
      <c r="A688" s="1">
        <v>43434</v>
      </c>
      <c r="B688">
        <v>49.159199000000001</v>
      </c>
      <c r="C688">
        <v>109.66999800000001</v>
      </c>
      <c r="D688">
        <v>12.844749999999999</v>
      </c>
      <c r="E688">
        <v>3.62</v>
      </c>
      <c r="G688" s="1">
        <v>43434</v>
      </c>
      <c r="H688">
        <f t="shared" si="21"/>
        <v>-5.2335270362689562E-2</v>
      </c>
      <c r="I688">
        <f t="shared" si="21"/>
        <v>-2.0219174037353307E-2</v>
      </c>
      <c r="J688">
        <f t="shared" si="21"/>
        <v>-6.860244124328671E-2</v>
      </c>
      <c r="K688">
        <f t="shared" si="21"/>
        <v>-5.5096558109695845E-3</v>
      </c>
    </row>
    <row r="689" spans="1:11" x14ac:dyDescent="0.3">
      <c r="A689" s="1">
        <v>43437</v>
      </c>
      <c r="B689">
        <v>45.926594000000001</v>
      </c>
      <c r="C689">
        <v>103.459999</v>
      </c>
      <c r="D689">
        <v>13.042218</v>
      </c>
      <c r="E689">
        <v>3.65</v>
      </c>
      <c r="G689" s="1">
        <v>43437</v>
      </c>
      <c r="H689">
        <f t="shared" si="21"/>
        <v>-3.9271164142508787E-2</v>
      </c>
      <c r="I689">
        <f t="shared" si="21"/>
        <v>-3.365419961762519E-2</v>
      </c>
      <c r="J689">
        <f t="shared" si="21"/>
        <v>8.8083250479305819E-3</v>
      </c>
      <c r="K689">
        <f t="shared" si="21"/>
        <v>4.7649536149027109E-3</v>
      </c>
    </row>
    <row r="690" spans="1:11" x14ac:dyDescent="0.3">
      <c r="A690" s="1">
        <v>43438</v>
      </c>
      <c r="B690">
        <v>45.847752</v>
      </c>
      <c r="C690">
        <v>101.69000200000001</v>
      </c>
      <c r="D690">
        <v>12.694300999999999</v>
      </c>
      <c r="E690">
        <v>3.55</v>
      </c>
      <c r="G690" s="1">
        <v>43438</v>
      </c>
      <c r="H690">
        <f t="shared" si="21"/>
        <v>-1.7181712064909726E-3</v>
      </c>
      <c r="I690">
        <f t="shared" si="21"/>
        <v>-1.7256065439134487E-2</v>
      </c>
      <c r="J690">
        <f t="shared" si="21"/>
        <v>-2.7038481465968461E-2</v>
      </c>
      <c r="K690">
        <f t="shared" si="21"/>
        <v>-2.7779564107075706E-2</v>
      </c>
    </row>
    <row r="691" spans="1:11" x14ac:dyDescent="0.3">
      <c r="A691" s="1">
        <v>43440</v>
      </c>
      <c r="B691">
        <v>47.454197000000001</v>
      </c>
      <c r="C691">
        <v>106.199997</v>
      </c>
      <c r="D691">
        <v>12.750719</v>
      </c>
      <c r="E691">
        <v>3.63</v>
      </c>
      <c r="G691" s="1">
        <v>43440</v>
      </c>
      <c r="H691">
        <f t="shared" si="21"/>
        <v>2.4351911907130409E-2</v>
      </c>
      <c r="I691">
        <f t="shared" si="21"/>
        <v>3.0684963178947977E-2</v>
      </c>
      <c r="J691">
        <f t="shared" si="21"/>
        <v>3.1356717940172235E-3</v>
      </c>
      <c r="K691">
        <f t="shared" si="21"/>
        <v>1.5757906289655392E-2</v>
      </c>
    </row>
    <row r="692" spans="1:11" x14ac:dyDescent="0.3">
      <c r="A692" s="1">
        <v>43441</v>
      </c>
      <c r="B692">
        <v>46.547488999999999</v>
      </c>
      <c r="C692">
        <v>102.66999800000001</v>
      </c>
      <c r="D692">
        <v>12.863557999999999</v>
      </c>
      <c r="E692">
        <v>3.6</v>
      </c>
      <c r="G692" s="1">
        <v>43441</v>
      </c>
      <c r="H692">
        <f t="shared" si="21"/>
        <v>-1.9291911875129058E-2</v>
      </c>
      <c r="I692">
        <f t="shared" si="21"/>
        <v>-3.3804138728264203E-2</v>
      </c>
      <c r="J692">
        <f t="shared" si="21"/>
        <v>8.810690222254558E-3</v>
      </c>
      <c r="K692">
        <f t="shared" si="21"/>
        <v>-8.2988028146950658E-3</v>
      </c>
    </row>
    <row r="693" spans="1:11" x14ac:dyDescent="0.3">
      <c r="A693" s="1">
        <v>43444</v>
      </c>
      <c r="B693">
        <v>47.188099000000001</v>
      </c>
      <c r="C693">
        <v>105.239998</v>
      </c>
      <c r="D693">
        <v>12.795855</v>
      </c>
      <c r="E693">
        <v>3.67</v>
      </c>
      <c r="G693" s="1">
        <v>43444</v>
      </c>
      <c r="H693">
        <f t="shared" si="21"/>
        <v>7.8916049335140386E-3</v>
      </c>
      <c r="I693">
        <f t="shared" si="21"/>
        <v>1.4274116688081857E-2</v>
      </c>
      <c r="J693">
        <f t="shared" si="21"/>
        <v>-3.0467131873917392E-3</v>
      </c>
      <c r="K693">
        <f t="shared" si="21"/>
        <v>1.1118505600563168E-2</v>
      </c>
    </row>
    <row r="694" spans="1:11" x14ac:dyDescent="0.3">
      <c r="A694" s="1">
        <v>43445</v>
      </c>
      <c r="B694">
        <v>47.503470999999998</v>
      </c>
      <c r="C694">
        <v>105.41999800000001</v>
      </c>
      <c r="D694">
        <v>12.525043</v>
      </c>
      <c r="E694">
        <v>3.64</v>
      </c>
      <c r="G694" s="1">
        <v>43445</v>
      </c>
      <c r="H694">
        <f t="shared" si="21"/>
        <v>6.661061086644454E-3</v>
      </c>
      <c r="I694">
        <f t="shared" si="21"/>
        <v>1.708915287417718E-3</v>
      </c>
      <c r="J694">
        <f t="shared" si="21"/>
        <v>-2.13912102581542E-2</v>
      </c>
      <c r="K694">
        <f t="shared" si="21"/>
        <v>-8.207980417829509E-3</v>
      </c>
    </row>
    <row r="695" spans="1:11" x14ac:dyDescent="0.3">
      <c r="A695" s="1">
        <v>43446</v>
      </c>
      <c r="B695">
        <v>47.749862999999998</v>
      </c>
      <c r="C695">
        <v>104.19000200000001</v>
      </c>
      <c r="D695">
        <v>12.795855</v>
      </c>
      <c r="E695">
        <v>3.75</v>
      </c>
      <c r="G695" s="1">
        <v>43446</v>
      </c>
      <c r="H695">
        <f t="shared" si="21"/>
        <v>5.1734157576213665E-3</v>
      </c>
      <c r="I695">
        <f t="shared" si="21"/>
        <v>-1.1736177835536205E-2</v>
      </c>
      <c r="J695">
        <f t="shared" si="21"/>
        <v>2.139121025815411E-2</v>
      </c>
      <c r="K695">
        <f t="shared" si="21"/>
        <v>2.977215833367005E-2</v>
      </c>
    </row>
    <row r="696" spans="1:11" x14ac:dyDescent="0.3">
      <c r="A696" s="1">
        <v>43447</v>
      </c>
      <c r="B696">
        <v>47.808990000000001</v>
      </c>
      <c r="C696">
        <v>105.900002</v>
      </c>
      <c r="D696">
        <v>12.370293999999999</v>
      </c>
      <c r="E696">
        <v>3.72</v>
      </c>
      <c r="G696" s="1">
        <v>43447</v>
      </c>
      <c r="H696">
        <f t="shared" si="21"/>
        <v>1.2374993145976589E-3</v>
      </c>
      <c r="I696">
        <f t="shared" si="21"/>
        <v>1.6279096873309459E-2</v>
      </c>
      <c r="J696">
        <f t="shared" si="21"/>
        <v>-3.3823337056302485E-2</v>
      </c>
      <c r="K696">
        <f t="shared" si="21"/>
        <v>-8.0321716972641538E-3</v>
      </c>
    </row>
    <row r="697" spans="1:11" x14ac:dyDescent="0.3">
      <c r="A697" s="1">
        <v>43448</v>
      </c>
      <c r="B697">
        <v>47.059975000000001</v>
      </c>
      <c r="C697">
        <v>103.459999</v>
      </c>
      <c r="D697">
        <v>12.341278000000001</v>
      </c>
      <c r="E697">
        <v>3.71</v>
      </c>
      <c r="G697" s="1">
        <v>43448</v>
      </c>
      <c r="H697">
        <f t="shared" si="21"/>
        <v>-1.5790845064917E-2</v>
      </c>
      <c r="I697">
        <f t="shared" si="21"/>
        <v>-2.3310216583304146E-2</v>
      </c>
      <c r="J697">
        <f t="shared" si="21"/>
        <v>-2.3483745457340056E-3</v>
      </c>
      <c r="K697">
        <f t="shared" si="21"/>
        <v>-2.6917916657115256E-3</v>
      </c>
    </row>
    <row r="698" spans="1:11" x14ac:dyDescent="0.3">
      <c r="A698" s="1">
        <v>43451</v>
      </c>
      <c r="B698">
        <v>46.399661999999999</v>
      </c>
      <c r="C698">
        <v>102.19000200000001</v>
      </c>
      <c r="D698">
        <v>12.234887000000001</v>
      </c>
      <c r="E698">
        <v>3.7</v>
      </c>
      <c r="G698" s="1">
        <v>43451</v>
      </c>
      <c r="H698">
        <f t="shared" si="21"/>
        <v>-8.1583503657558822E-3</v>
      </c>
      <c r="I698">
        <f t="shared" si="21"/>
        <v>-7.1309742533648707E-3</v>
      </c>
      <c r="J698">
        <f t="shared" si="21"/>
        <v>-4.9987665858318457E-3</v>
      </c>
      <c r="K698">
        <f t="shared" si="21"/>
        <v>-1.5583012677055175E-3</v>
      </c>
    </row>
    <row r="699" spans="1:11" x14ac:dyDescent="0.3">
      <c r="A699" s="1">
        <v>43452</v>
      </c>
      <c r="B699">
        <v>46.636192000000001</v>
      </c>
      <c r="C699">
        <v>103.43</v>
      </c>
      <c r="D699">
        <v>12.312262</v>
      </c>
      <c r="E699">
        <v>3.68</v>
      </c>
      <c r="G699" s="1">
        <v>43452</v>
      </c>
      <c r="H699">
        <f t="shared" si="21"/>
        <v>5.0847173308168217E-3</v>
      </c>
      <c r="I699">
        <f t="shared" si="21"/>
        <v>1.2061210194208145E-2</v>
      </c>
      <c r="J699">
        <f t="shared" si="21"/>
        <v>6.3042153090955098E-3</v>
      </c>
      <c r="K699">
        <f t="shared" si="21"/>
        <v>-5.4200674693392556E-3</v>
      </c>
    </row>
    <row r="700" spans="1:11" x14ac:dyDescent="0.3">
      <c r="A700" s="1">
        <v>43453</v>
      </c>
      <c r="B700">
        <v>45.660496000000002</v>
      </c>
      <c r="C700">
        <v>103.050003</v>
      </c>
      <c r="D700">
        <v>12.167185</v>
      </c>
      <c r="E700">
        <v>3.69</v>
      </c>
      <c r="G700" s="1">
        <v>43453</v>
      </c>
      <c r="H700">
        <f t="shared" si="21"/>
        <v>-2.114338811139381E-2</v>
      </c>
      <c r="I700">
        <f t="shared" si="21"/>
        <v>-3.6807189411632055E-3</v>
      </c>
      <c r="J700">
        <f t="shared" si="21"/>
        <v>-1.1853102609551611E-2</v>
      </c>
      <c r="K700">
        <f t="shared" si="21"/>
        <v>2.7137058715961042E-3</v>
      </c>
    </row>
    <row r="701" spans="1:11" x14ac:dyDescent="0.3">
      <c r="A701" s="1">
        <v>43454</v>
      </c>
      <c r="B701">
        <v>46.370089999999998</v>
      </c>
      <c r="C701">
        <v>102.099998</v>
      </c>
      <c r="D701">
        <v>12.022107</v>
      </c>
      <c r="E701">
        <v>3.59</v>
      </c>
      <c r="G701" s="1">
        <v>43454</v>
      </c>
      <c r="H701">
        <f t="shared" si="21"/>
        <v>1.5421135369214904E-2</v>
      </c>
      <c r="I701">
        <f t="shared" si="21"/>
        <v>-9.2616308665680498E-3</v>
      </c>
      <c r="J701">
        <f t="shared" si="21"/>
        <v>-1.1995368825869251E-2</v>
      </c>
      <c r="K701">
        <f t="shared" si="21"/>
        <v>-2.7474255552248351E-2</v>
      </c>
    </row>
    <row r="702" spans="1:11" x14ac:dyDescent="0.3">
      <c r="A702" s="1">
        <v>43455</v>
      </c>
      <c r="B702">
        <v>45.187430999999997</v>
      </c>
      <c r="C702">
        <v>101.370003</v>
      </c>
      <c r="D702">
        <v>11.56753</v>
      </c>
      <c r="E702">
        <v>3.63</v>
      </c>
      <c r="G702" s="1">
        <v>43455</v>
      </c>
      <c r="H702">
        <f t="shared" si="21"/>
        <v>-2.5835666364693862E-2</v>
      </c>
      <c r="I702">
        <f t="shared" si="21"/>
        <v>-7.1754865931186887E-3</v>
      </c>
      <c r="J702">
        <f t="shared" si="21"/>
        <v>-3.8545169657974658E-2</v>
      </c>
      <c r="K702">
        <f t="shared" si="21"/>
        <v>1.1080445776571959E-2</v>
      </c>
    </row>
    <row r="703" spans="1:11" x14ac:dyDescent="0.3">
      <c r="A703" s="1">
        <v>43458</v>
      </c>
      <c r="B703">
        <v>43.354312999999998</v>
      </c>
      <c r="C703">
        <v>98.760002</v>
      </c>
      <c r="D703">
        <v>11.287046</v>
      </c>
      <c r="E703">
        <v>3.62</v>
      </c>
      <c r="G703" s="1">
        <v>43458</v>
      </c>
      <c r="H703">
        <f t="shared" si="21"/>
        <v>-2.3909680931708362E-2</v>
      </c>
      <c r="I703">
        <f t="shared" si="21"/>
        <v>-1.505991287714158E-2</v>
      </c>
      <c r="J703">
        <f t="shared" si="21"/>
        <v>-1.4171835324475796E-2</v>
      </c>
      <c r="K703">
        <f t="shared" si="21"/>
        <v>-1.5926914077951722E-3</v>
      </c>
    </row>
    <row r="704" spans="1:11" x14ac:dyDescent="0.3">
      <c r="A704" s="1">
        <v>43460</v>
      </c>
      <c r="B704">
        <v>45.749195</v>
      </c>
      <c r="C704">
        <v>104.629997</v>
      </c>
      <c r="D704">
        <v>11.993091</v>
      </c>
      <c r="E704">
        <v>3.82</v>
      </c>
      <c r="G704" s="1">
        <v>43460</v>
      </c>
      <c r="H704">
        <f t="shared" si="21"/>
        <v>3.8019721058043222E-2</v>
      </c>
      <c r="I704">
        <f t="shared" si="21"/>
        <v>4.0826651312488388E-2</v>
      </c>
      <c r="J704">
        <f t="shared" si="21"/>
        <v>4.290373048625911E-2</v>
      </c>
      <c r="K704">
        <f t="shared" si="21"/>
        <v>3.8025654831484929E-2</v>
      </c>
    </row>
    <row r="705" spans="1:11" x14ac:dyDescent="0.3">
      <c r="A705" s="1">
        <v>43461</v>
      </c>
      <c r="B705">
        <v>46.360236999999998</v>
      </c>
      <c r="C705">
        <v>106.150002</v>
      </c>
      <c r="D705">
        <v>11.780310999999999</v>
      </c>
      <c r="E705">
        <v>3.88</v>
      </c>
      <c r="G705" s="1">
        <v>43461</v>
      </c>
      <c r="H705">
        <f t="shared" si="21"/>
        <v>1.3267934685833765E-2</v>
      </c>
      <c r="I705">
        <f t="shared" si="21"/>
        <v>1.4422918270036614E-2</v>
      </c>
      <c r="J705">
        <f t="shared" si="21"/>
        <v>-1.790115542625758E-2</v>
      </c>
      <c r="K705">
        <f t="shared" si="21"/>
        <v>1.5584731016698329E-2</v>
      </c>
    </row>
    <row r="706" spans="1:11" x14ac:dyDescent="0.3">
      <c r="A706" s="1">
        <v>43462</v>
      </c>
      <c r="B706">
        <v>46.123702999999999</v>
      </c>
      <c r="C706">
        <v>104.57</v>
      </c>
      <c r="D706">
        <v>11.877027999999999</v>
      </c>
      <c r="E706">
        <v>3.89</v>
      </c>
      <c r="G706" s="1">
        <v>43462</v>
      </c>
      <c r="H706">
        <f t="shared" si="21"/>
        <v>-5.1151478999983306E-3</v>
      </c>
      <c r="I706">
        <f t="shared" si="21"/>
        <v>-1.4996503380030024E-2</v>
      </c>
      <c r="J706">
        <f t="shared" si="21"/>
        <v>8.1765357329428717E-3</v>
      </c>
      <c r="K706">
        <f t="shared" si="21"/>
        <v>2.5740039951728426E-3</v>
      </c>
    </row>
    <row r="707" spans="1:11" x14ac:dyDescent="0.3">
      <c r="A707" s="1">
        <v>43465</v>
      </c>
      <c r="B707">
        <v>45.897025999999997</v>
      </c>
      <c r="C707">
        <v>102.94000200000001</v>
      </c>
      <c r="D707">
        <v>12.205871999999999</v>
      </c>
      <c r="E707">
        <v>3.93</v>
      </c>
      <c r="G707" s="1">
        <v>43465</v>
      </c>
      <c r="H707">
        <f t="shared" si="21"/>
        <v>-2.84440893049934E-3</v>
      </c>
      <c r="I707">
        <f t="shared" si="21"/>
        <v>-9.0703978708030729E-3</v>
      </c>
      <c r="J707">
        <f t="shared" si="21"/>
        <v>1.5768032331990998E-2</v>
      </c>
      <c r="K707">
        <f t="shared" si="21"/>
        <v>5.9064481284901472E-3</v>
      </c>
    </row>
    <row r="708" spans="1:11" x14ac:dyDescent="0.3">
      <c r="A708" s="1">
        <v>43467</v>
      </c>
      <c r="B708">
        <v>46.350380000000001</v>
      </c>
      <c r="C708">
        <v>104.010002</v>
      </c>
      <c r="D708">
        <v>12.641105</v>
      </c>
      <c r="E708">
        <v>3.98</v>
      </c>
      <c r="G708" s="1">
        <v>43467</v>
      </c>
      <c r="H708">
        <f t="shared" si="21"/>
        <v>6.9502717202746369E-3</v>
      </c>
      <c r="I708">
        <f t="shared" si="21"/>
        <v>7.3120172339515305E-3</v>
      </c>
      <c r="J708">
        <f t="shared" si="21"/>
        <v>2.4774658718168113E-2</v>
      </c>
      <c r="K708">
        <f t="shared" ref="K708" si="22">LN(E708/E707)/SQRT($A708-$A707)</f>
        <v>8.9395221142994762E-3</v>
      </c>
    </row>
    <row r="709" spans="1:11" x14ac:dyDescent="0.3">
      <c r="A709" s="1">
        <v>43468</v>
      </c>
      <c r="B709">
        <v>44.704514000000003</v>
      </c>
      <c r="C709">
        <v>99.150002000000001</v>
      </c>
      <c r="D709">
        <v>12.544387</v>
      </c>
      <c r="E709">
        <v>3.92</v>
      </c>
      <c r="G709" s="1">
        <v>43468</v>
      </c>
      <c r="H709">
        <f t="shared" ref="H709:K772" si="23">LN(B709/B708)/SQRT($A709-$A708)</f>
        <v>-3.6155009607015925E-2</v>
      </c>
      <c r="I709">
        <f t="shared" si="23"/>
        <v>-4.7853192456699743E-2</v>
      </c>
      <c r="J709">
        <f t="shared" si="23"/>
        <v>-7.6804912485857668E-3</v>
      </c>
      <c r="K709">
        <f t="shared" si="23"/>
        <v>-1.5190165493975233E-2</v>
      </c>
    </row>
    <row r="710" spans="1:11" x14ac:dyDescent="0.3">
      <c r="A710" s="1">
        <v>43469</v>
      </c>
      <c r="B710">
        <v>46.488357999999998</v>
      </c>
      <c r="C710">
        <v>101.699997</v>
      </c>
      <c r="D710">
        <v>14.739896</v>
      </c>
      <c r="E710">
        <v>4.0199999999999996</v>
      </c>
      <c r="G710" s="1">
        <v>43469</v>
      </c>
      <c r="H710">
        <f t="shared" si="23"/>
        <v>3.9127434794223134E-2</v>
      </c>
      <c r="I710">
        <f t="shared" si="23"/>
        <v>2.5393398418726589E-2</v>
      </c>
      <c r="J710">
        <f t="shared" si="23"/>
        <v>0.16128451657014467</v>
      </c>
      <c r="K710">
        <f t="shared" si="23"/>
        <v>2.5190248828558495E-2</v>
      </c>
    </row>
    <row r="711" spans="1:11" x14ac:dyDescent="0.3">
      <c r="A711" s="1">
        <v>43472</v>
      </c>
      <c r="B711">
        <v>47.799140999999999</v>
      </c>
      <c r="C711">
        <v>104.410004</v>
      </c>
      <c r="D711">
        <v>14.972020000000001</v>
      </c>
      <c r="E711">
        <v>4.07</v>
      </c>
      <c r="G711" s="1">
        <v>43472</v>
      </c>
      <c r="H711">
        <f t="shared" si="23"/>
        <v>1.6053658961916087E-2</v>
      </c>
      <c r="I711">
        <f t="shared" si="23"/>
        <v>1.5183285006199511E-2</v>
      </c>
      <c r="J711">
        <f t="shared" si="23"/>
        <v>9.0212681374721021E-3</v>
      </c>
      <c r="K711">
        <f t="shared" si="23"/>
        <v>7.1366825785695621E-3</v>
      </c>
    </row>
    <row r="712" spans="1:11" x14ac:dyDescent="0.3">
      <c r="A712" s="1">
        <v>43473</v>
      </c>
      <c r="B712">
        <v>49.247897999999999</v>
      </c>
      <c r="C712">
        <v>107.91999800000001</v>
      </c>
      <c r="D712">
        <v>15.291192000000001</v>
      </c>
      <c r="E712">
        <v>4.1399999999999997</v>
      </c>
      <c r="G712" s="1">
        <v>43473</v>
      </c>
      <c r="H712">
        <f t="shared" si="23"/>
        <v>2.9859017879588331E-2</v>
      </c>
      <c r="I712">
        <f t="shared" si="23"/>
        <v>3.3064698754729407E-2</v>
      </c>
      <c r="J712">
        <f t="shared" si="23"/>
        <v>2.1093850484745016E-2</v>
      </c>
      <c r="K712">
        <f t="shared" si="23"/>
        <v>1.7052788382719262E-2</v>
      </c>
    </row>
    <row r="713" spans="1:11" x14ac:dyDescent="0.3">
      <c r="A713" s="1">
        <v>43474</v>
      </c>
      <c r="B713">
        <v>50.095469999999999</v>
      </c>
      <c r="C713">
        <v>107.459999</v>
      </c>
      <c r="D713">
        <v>15.455612</v>
      </c>
      <c r="E713">
        <v>4.2699999999999996</v>
      </c>
      <c r="G713" s="1">
        <v>43474</v>
      </c>
      <c r="H713">
        <f t="shared" si="23"/>
        <v>1.7063898336857116E-2</v>
      </c>
      <c r="I713">
        <f t="shared" si="23"/>
        <v>-4.2715173723670685E-3</v>
      </c>
      <c r="J713">
        <f t="shared" si="23"/>
        <v>1.0695197282482602E-2</v>
      </c>
      <c r="K713">
        <f t="shared" si="23"/>
        <v>3.0918039403310092E-2</v>
      </c>
    </row>
    <row r="714" spans="1:11" x14ac:dyDescent="0.3">
      <c r="A714" s="1">
        <v>43475</v>
      </c>
      <c r="B714">
        <v>50.607951999999997</v>
      </c>
      <c r="C714">
        <v>110</v>
      </c>
      <c r="D714">
        <v>15.436268999999999</v>
      </c>
      <c r="E714">
        <v>4.29</v>
      </c>
      <c r="G714" s="1">
        <v>43475</v>
      </c>
      <c r="H714">
        <f t="shared" si="23"/>
        <v>1.0178133255113877E-2</v>
      </c>
      <c r="I714">
        <f t="shared" si="23"/>
        <v>2.3361689797529075E-2</v>
      </c>
      <c r="J714">
        <f t="shared" si="23"/>
        <v>-1.2523033173610764E-3</v>
      </c>
      <c r="K714">
        <f t="shared" si="23"/>
        <v>4.6729056993924231E-3</v>
      </c>
    </row>
    <row r="715" spans="1:11" x14ac:dyDescent="0.3">
      <c r="A715" s="1">
        <v>43476</v>
      </c>
      <c r="B715">
        <v>45.867462000000003</v>
      </c>
      <c r="C715">
        <v>109.029999</v>
      </c>
      <c r="D715">
        <v>15.329879</v>
      </c>
      <c r="E715">
        <v>4.3099999999999996</v>
      </c>
      <c r="G715" s="1">
        <v>43476</v>
      </c>
      <c r="H715">
        <f t="shared" si="23"/>
        <v>-9.8352741299122914E-2</v>
      </c>
      <c r="I715">
        <f t="shared" si="23"/>
        <v>-8.8573012459134178E-3</v>
      </c>
      <c r="J715">
        <f t="shared" si="23"/>
        <v>-6.9160704856828506E-3</v>
      </c>
      <c r="K715">
        <f t="shared" si="23"/>
        <v>4.6511711757306591E-3</v>
      </c>
    </row>
    <row r="716" spans="1:11" x14ac:dyDescent="0.3">
      <c r="A716" s="1">
        <v>43479</v>
      </c>
      <c r="B716">
        <v>46.606625000000001</v>
      </c>
      <c r="C716">
        <v>104.980003</v>
      </c>
      <c r="D716">
        <v>15.12677</v>
      </c>
      <c r="E716">
        <v>4.24</v>
      </c>
      <c r="G716" s="1">
        <v>43479</v>
      </c>
      <c r="H716">
        <f t="shared" si="23"/>
        <v>9.2299380259603658E-3</v>
      </c>
      <c r="I716">
        <f t="shared" si="23"/>
        <v>-2.1854543746674955E-2</v>
      </c>
      <c r="J716">
        <f t="shared" si="23"/>
        <v>-7.7005697007499103E-3</v>
      </c>
      <c r="K716">
        <f t="shared" si="23"/>
        <v>-9.4538998511096983E-3</v>
      </c>
    </row>
    <row r="717" spans="1:11" x14ac:dyDescent="0.3">
      <c r="A717" s="1">
        <v>43480</v>
      </c>
      <c r="B717">
        <v>46.163128</v>
      </c>
      <c r="C717">
        <v>106.489998</v>
      </c>
      <c r="D717">
        <v>15.020379</v>
      </c>
      <c r="E717">
        <v>4.2699999999999996</v>
      </c>
      <c r="G717" s="1">
        <v>43480</v>
      </c>
      <c r="H717">
        <f t="shared" si="23"/>
        <v>-9.5613142067085197E-3</v>
      </c>
      <c r="I717">
        <f t="shared" si="23"/>
        <v>1.4281180845160932E-2</v>
      </c>
      <c r="J717">
        <f t="shared" si="23"/>
        <v>-7.0581428231487921E-3</v>
      </c>
      <c r="K717">
        <f t="shared" si="23"/>
        <v>7.0505579966665417E-3</v>
      </c>
    </row>
    <row r="718" spans="1:11" x14ac:dyDescent="0.3">
      <c r="A718" s="1">
        <v>43481</v>
      </c>
      <c r="B718">
        <v>46.448936000000003</v>
      </c>
      <c r="C718">
        <v>105.93</v>
      </c>
      <c r="D718">
        <v>15.165457999999999</v>
      </c>
      <c r="E718">
        <v>4.29</v>
      </c>
      <c r="G718" s="1">
        <v>43481</v>
      </c>
      <c r="H718">
        <f t="shared" si="23"/>
        <v>6.1721744445367276E-3</v>
      </c>
      <c r="I718">
        <f t="shared" si="23"/>
        <v>-5.2725666377812308E-3</v>
      </c>
      <c r="J718">
        <f t="shared" si="23"/>
        <v>9.6124627652242698E-3</v>
      </c>
      <c r="K718">
        <f t="shared" si="23"/>
        <v>4.6729056993924231E-3</v>
      </c>
    </row>
    <row r="719" spans="1:11" x14ac:dyDescent="0.3">
      <c r="A719" s="1">
        <v>43482</v>
      </c>
      <c r="B719">
        <v>46.695323999999999</v>
      </c>
      <c r="C719">
        <v>105.370003</v>
      </c>
      <c r="D719">
        <v>15.252504</v>
      </c>
      <c r="E719">
        <v>4.28</v>
      </c>
      <c r="G719" s="1">
        <v>43482</v>
      </c>
      <c r="H719">
        <f t="shared" si="23"/>
        <v>5.290472535425271E-3</v>
      </c>
      <c r="I719">
        <f t="shared" si="23"/>
        <v>-5.300504525867159E-3</v>
      </c>
      <c r="J719">
        <f t="shared" si="23"/>
        <v>5.7233444904238109E-3</v>
      </c>
      <c r="K719">
        <f t="shared" si="23"/>
        <v>-2.3337233462201001E-3</v>
      </c>
    </row>
    <row r="720" spans="1:11" x14ac:dyDescent="0.3">
      <c r="A720" s="1">
        <v>43483</v>
      </c>
      <c r="B720">
        <v>47.946972000000002</v>
      </c>
      <c r="C720">
        <v>108.260002</v>
      </c>
      <c r="D720">
        <v>15.407254</v>
      </c>
      <c r="E720">
        <v>4.26</v>
      </c>
      <c r="G720" s="1">
        <v>43483</v>
      </c>
      <c r="H720">
        <f t="shared" si="23"/>
        <v>2.6451619039794604E-2</v>
      </c>
      <c r="I720">
        <f t="shared" si="23"/>
        <v>2.7057765760337988E-2</v>
      </c>
      <c r="J720">
        <f t="shared" si="23"/>
        <v>1.0094751180670405E-2</v>
      </c>
      <c r="K720">
        <f t="shared" si="23"/>
        <v>-4.6838493124264262E-3</v>
      </c>
    </row>
    <row r="721" spans="1:11" x14ac:dyDescent="0.3">
      <c r="A721" s="1">
        <v>43487</v>
      </c>
      <c r="B721">
        <v>46.379947999999999</v>
      </c>
      <c r="C721">
        <v>107.33000199999999</v>
      </c>
      <c r="D721">
        <v>14.768912</v>
      </c>
      <c r="E721">
        <v>4.33</v>
      </c>
      <c r="G721" s="1">
        <v>43487</v>
      </c>
      <c r="H721">
        <f t="shared" si="23"/>
        <v>-1.6614219783980134E-2</v>
      </c>
      <c r="I721">
        <f t="shared" si="23"/>
        <v>-4.3137703576618704E-3</v>
      </c>
      <c r="J721">
        <f t="shared" si="23"/>
        <v>-2.1157003238304228E-2</v>
      </c>
      <c r="K721">
        <f t="shared" si="23"/>
        <v>8.1491908665597742E-3</v>
      </c>
    </row>
    <row r="722" spans="1:11" x14ac:dyDescent="0.3">
      <c r="A722" s="1">
        <v>43488</v>
      </c>
      <c r="B722">
        <v>45.354976999999998</v>
      </c>
      <c r="C722">
        <v>99.809997999999993</v>
      </c>
      <c r="D722">
        <v>14.972020000000001</v>
      </c>
      <c r="E722">
        <v>4.26</v>
      </c>
      <c r="G722" s="1">
        <v>43488</v>
      </c>
      <c r="H722">
        <f t="shared" si="23"/>
        <v>-2.2347293697630964E-2</v>
      </c>
      <c r="I722">
        <f t="shared" si="23"/>
        <v>-7.2639860467129475E-2</v>
      </c>
      <c r="J722">
        <f t="shared" si="23"/>
        <v>1.3658694868179104E-2</v>
      </c>
      <c r="K722">
        <f t="shared" si="23"/>
        <v>-1.6298381733119531E-2</v>
      </c>
    </row>
    <row r="723" spans="1:11" x14ac:dyDescent="0.3">
      <c r="A723" s="1">
        <v>43489</v>
      </c>
      <c r="B723">
        <v>46.586910000000003</v>
      </c>
      <c r="C723">
        <v>101.489998</v>
      </c>
      <c r="D723">
        <v>15.28152</v>
      </c>
      <c r="E723">
        <v>4.41</v>
      </c>
      <c r="G723" s="1">
        <v>43489</v>
      </c>
      <c r="H723">
        <f t="shared" si="23"/>
        <v>2.6799683427683439E-2</v>
      </c>
      <c r="I723">
        <f t="shared" si="23"/>
        <v>1.6691893093929211E-2</v>
      </c>
      <c r="J723">
        <f t="shared" si="23"/>
        <v>2.0461129362545013E-2</v>
      </c>
      <c r="K723">
        <f t="shared" si="23"/>
        <v>3.4605529177475738E-2</v>
      </c>
    </row>
    <row r="724" spans="1:11" x14ac:dyDescent="0.3">
      <c r="A724" s="1">
        <v>43490</v>
      </c>
      <c r="B724">
        <v>47.109253000000002</v>
      </c>
      <c r="C724">
        <v>103.699997</v>
      </c>
      <c r="D724">
        <v>15.378238</v>
      </c>
      <c r="E724">
        <v>4.38</v>
      </c>
      <c r="G724" s="1">
        <v>43490</v>
      </c>
      <c r="H724">
        <f t="shared" si="23"/>
        <v>1.1149835696294309E-2</v>
      </c>
      <c r="I724">
        <f t="shared" si="23"/>
        <v>2.1541834551524929E-2</v>
      </c>
      <c r="J724">
        <f t="shared" si="23"/>
        <v>6.3091379144762988E-3</v>
      </c>
      <c r="K724">
        <f t="shared" si="23"/>
        <v>-6.8259650703998706E-3</v>
      </c>
    </row>
    <row r="725" spans="1:11" x14ac:dyDescent="0.3">
      <c r="A725" s="1">
        <v>43493</v>
      </c>
      <c r="B725">
        <v>46.064571000000001</v>
      </c>
      <c r="C725">
        <v>102.389999</v>
      </c>
      <c r="D725">
        <v>14.991364000000001</v>
      </c>
      <c r="E725">
        <v>4.38</v>
      </c>
      <c r="G725" s="1">
        <v>43493</v>
      </c>
      <c r="H725">
        <f t="shared" si="23"/>
        <v>-1.2947256738684323E-2</v>
      </c>
      <c r="I725">
        <f t="shared" si="23"/>
        <v>-7.3398796560558812E-3</v>
      </c>
      <c r="J725">
        <f t="shared" si="23"/>
        <v>-1.4710360148239536E-2</v>
      </c>
      <c r="K725">
        <f t="shared" si="23"/>
        <v>0</v>
      </c>
    </row>
    <row r="726" spans="1:11" x14ac:dyDescent="0.3">
      <c r="A726" s="1">
        <v>43494</v>
      </c>
      <c r="B726">
        <v>45.069167999999998</v>
      </c>
      <c r="C726">
        <v>100.80999799999999</v>
      </c>
      <c r="D726">
        <v>10.909844</v>
      </c>
      <c r="E726">
        <v>4.42</v>
      </c>
      <c r="G726" s="1">
        <v>43494</v>
      </c>
      <c r="H726">
        <f t="shared" si="23"/>
        <v>-2.1845753231043017E-2</v>
      </c>
      <c r="I726">
        <f t="shared" si="23"/>
        <v>-1.5551504593598359E-2</v>
      </c>
      <c r="J726">
        <f t="shared" si="23"/>
        <v>-0.3178088010364834</v>
      </c>
      <c r="K726">
        <f t="shared" si="23"/>
        <v>9.0909717012521048E-3</v>
      </c>
    </row>
    <row r="727" spans="1:11" x14ac:dyDescent="0.3">
      <c r="A727" s="1">
        <v>43495</v>
      </c>
      <c r="B727">
        <v>45.640788999999998</v>
      </c>
      <c r="C727">
        <v>102.599998</v>
      </c>
      <c r="D727">
        <v>10.832469</v>
      </c>
      <c r="E727">
        <v>4.47</v>
      </c>
      <c r="G727" s="1">
        <v>43495</v>
      </c>
      <c r="H727">
        <f t="shared" si="23"/>
        <v>1.2603435952480735E-2</v>
      </c>
      <c r="I727">
        <f t="shared" si="23"/>
        <v>1.7600376016943236E-2</v>
      </c>
      <c r="J727">
        <f t="shared" si="23"/>
        <v>-7.117488065082076E-3</v>
      </c>
      <c r="K727">
        <f t="shared" si="23"/>
        <v>1.1248712535870667E-2</v>
      </c>
    </row>
    <row r="728" spans="1:11" x14ac:dyDescent="0.3">
      <c r="A728" s="1">
        <v>43496</v>
      </c>
      <c r="B728">
        <v>46.55735</v>
      </c>
      <c r="C728">
        <v>105.550003</v>
      </c>
      <c r="D728">
        <v>10.967874999999999</v>
      </c>
      <c r="E728">
        <v>4.4800000000000004</v>
      </c>
      <c r="G728" s="1">
        <v>43496</v>
      </c>
      <c r="H728">
        <f t="shared" si="23"/>
        <v>1.9883073684273819E-2</v>
      </c>
      <c r="I728">
        <f t="shared" si="23"/>
        <v>2.8346889473386237E-2</v>
      </c>
      <c r="J728">
        <f t="shared" si="23"/>
        <v>1.2422532535169766E-2</v>
      </c>
      <c r="K728">
        <f t="shared" si="23"/>
        <v>2.2346378014165844E-3</v>
      </c>
    </row>
    <row r="729" spans="1:11" x14ac:dyDescent="0.3">
      <c r="A729" s="1">
        <v>43497</v>
      </c>
      <c r="B729">
        <v>45.345115999999997</v>
      </c>
      <c r="C729">
        <v>104.949997</v>
      </c>
      <c r="D729">
        <v>10.871157</v>
      </c>
      <c r="E729">
        <v>4.5</v>
      </c>
      <c r="G729" s="1">
        <v>43497</v>
      </c>
      <c r="H729">
        <f t="shared" si="23"/>
        <v>-2.6382410934419176E-2</v>
      </c>
      <c r="I729">
        <f t="shared" si="23"/>
        <v>-5.7007850352767241E-3</v>
      </c>
      <c r="J729">
        <f t="shared" si="23"/>
        <v>-8.8574101931846189E-3</v>
      </c>
      <c r="K729">
        <f t="shared" si="23"/>
        <v>4.4543503493801534E-3</v>
      </c>
    </row>
    <row r="730" spans="1:11" x14ac:dyDescent="0.3">
      <c r="A730" s="1">
        <v>43500</v>
      </c>
      <c r="B730">
        <v>46.103991999999998</v>
      </c>
      <c r="C730">
        <v>106.300003</v>
      </c>
      <c r="D730">
        <v>10.996891</v>
      </c>
      <c r="E730">
        <v>4.5199999999999996</v>
      </c>
      <c r="G730" s="1">
        <v>43500</v>
      </c>
      <c r="H730">
        <f t="shared" si="23"/>
        <v>9.5823202643074389E-3</v>
      </c>
      <c r="I730">
        <f t="shared" si="23"/>
        <v>7.3792846217103714E-3</v>
      </c>
      <c r="J730">
        <f t="shared" si="23"/>
        <v>6.6392170622692525E-3</v>
      </c>
      <c r="K730">
        <f t="shared" si="23"/>
        <v>2.5603158108797029E-3</v>
      </c>
    </row>
    <row r="731" spans="1:11" x14ac:dyDescent="0.3">
      <c r="A731" s="1">
        <v>43501</v>
      </c>
      <c r="B731">
        <v>47.148674</v>
      </c>
      <c r="C731">
        <v>107.290001</v>
      </c>
      <c r="D731">
        <v>11.403109000000001</v>
      </c>
      <c r="E731">
        <v>4.58</v>
      </c>
      <c r="G731" s="1">
        <v>43501</v>
      </c>
      <c r="H731">
        <f t="shared" si="23"/>
        <v>2.2406345058727965E-2</v>
      </c>
      <c r="I731">
        <f t="shared" si="23"/>
        <v>9.2701443992728155E-3</v>
      </c>
      <c r="J731">
        <f t="shared" si="23"/>
        <v>3.6273441031997901E-2</v>
      </c>
      <c r="K731">
        <f t="shared" si="23"/>
        <v>1.31870042819539E-2</v>
      </c>
    </row>
    <row r="732" spans="1:11" x14ac:dyDescent="0.3">
      <c r="A732" s="1">
        <v>43502</v>
      </c>
      <c r="B732">
        <v>42.378616000000001</v>
      </c>
      <c r="C732">
        <v>92.529999000000004</v>
      </c>
      <c r="D732">
        <v>11.132298</v>
      </c>
      <c r="E732">
        <v>4.51</v>
      </c>
      <c r="G732" s="1">
        <v>43502</v>
      </c>
      <c r="H732">
        <f t="shared" si="23"/>
        <v>-0.10666199027907639</v>
      </c>
      <c r="I732">
        <f t="shared" si="23"/>
        <v>-0.14800255251555491</v>
      </c>
      <c r="J732">
        <f t="shared" si="23"/>
        <v>-2.4035424539189682E-2</v>
      </c>
      <c r="K732">
        <f t="shared" si="23"/>
        <v>-1.5401844611506703E-2</v>
      </c>
    </row>
    <row r="733" spans="1:11" x14ac:dyDescent="0.3">
      <c r="A733" s="1">
        <v>43503</v>
      </c>
      <c r="B733">
        <v>43.324745</v>
      </c>
      <c r="C733">
        <v>96.389999000000003</v>
      </c>
      <c r="D733">
        <v>11.09361</v>
      </c>
      <c r="E733">
        <v>4.74</v>
      </c>
      <c r="G733" s="1">
        <v>43503</v>
      </c>
      <c r="H733">
        <f t="shared" si="23"/>
        <v>2.2080054443823622E-2</v>
      </c>
      <c r="I733">
        <f t="shared" si="23"/>
        <v>4.086954596772354E-2</v>
      </c>
      <c r="J733">
        <f t="shared" si="23"/>
        <v>-3.4813461006077042E-3</v>
      </c>
      <c r="K733">
        <f t="shared" si="23"/>
        <v>4.9739982192398169E-2</v>
      </c>
    </row>
    <row r="734" spans="1:11" x14ac:dyDescent="0.3">
      <c r="A734" s="1">
        <v>43504</v>
      </c>
      <c r="B734">
        <v>42.782691999999997</v>
      </c>
      <c r="C734">
        <v>97.139999000000003</v>
      </c>
      <c r="D734">
        <v>10.977548000000001</v>
      </c>
      <c r="E734">
        <v>4.88</v>
      </c>
      <c r="G734" s="1">
        <v>43504</v>
      </c>
      <c r="H734">
        <f t="shared" si="23"/>
        <v>-1.2590321561410127E-2</v>
      </c>
      <c r="I734">
        <f t="shared" si="23"/>
        <v>7.7507752018218358E-3</v>
      </c>
      <c r="J734">
        <f t="shared" si="23"/>
        <v>-1.0517170853296374E-2</v>
      </c>
      <c r="K734">
        <f t="shared" si="23"/>
        <v>2.9108084158070549E-2</v>
      </c>
    </row>
    <row r="735" spans="1:11" x14ac:dyDescent="0.3">
      <c r="A735" s="1">
        <v>43507</v>
      </c>
      <c r="B735">
        <v>39.530380000000001</v>
      </c>
      <c r="C735">
        <v>93.440002000000007</v>
      </c>
      <c r="D735">
        <v>10.929188</v>
      </c>
      <c r="E735">
        <v>4.84</v>
      </c>
      <c r="G735" s="1">
        <v>43507</v>
      </c>
      <c r="H735">
        <f t="shared" si="23"/>
        <v>-4.5647701392822579E-2</v>
      </c>
      <c r="I735">
        <f t="shared" si="23"/>
        <v>-2.2420639146064833E-2</v>
      </c>
      <c r="J735">
        <f t="shared" si="23"/>
        <v>-2.5490519786037606E-3</v>
      </c>
      <c r="K735">
        <f t="shared" si="23"/>
        <v>-4.7518808920321946E-3</v>
      </c>
    </row>
    <row r="736" spans="1:11" x14ac:dyDescent="0.3">
      <c r="A736" s="1">
        <v>43508</v>
      </c>
      <c r="B736">
        <v>41.067833</v>
      </c>
      <c r="C736">
        <v>89.25</v>
      </c>
      <c r="D736">
        <v>11.170984000000001</v>
      </c>
      <c r="E736">
        <v>4.93</v>
      </c>
      <c r="G736" s="1">
        <v>43508</v>
      </c>
      <c r="H736">
        <f t="shared" si="23"/>
        <v>3.8155672787457316E-2</v>
      </c>
      <c r="I736">
        <f t="shared" si="23"/>
        <v>-4.5878119824277933E-2</v>
      </c>
      <c r="J736">
        <f t="shared" si="23"/>
        <v>2.1882693821296872E-2</v>
      </c>
      <c r="K736">
        <f t="shared" si="23"/>
        <v>1.8424267326058286E-2</v>
      </c>
    </row>
    <row r="737" spans="1:11" x14ac:dyDescent="0.3">
      <c r="A737" s="1">
        <v>43509</v>
      </c>
      <c r="B737">
        <v>43.925930000000001</v>
      </c>
      <c r="C737">
        <v>92.139999000000003</v>
      </c>
      <c r="D737">
        <v>11.09361</v>
      </c>
      <c r="E737">
        <v>4.9000000000000004</v>
      </c>
      <c r="G737" s="1">
        <v>43509</v>
      </c>
      <c r="H737">
        <f t="shared" si="23"/>
        <v>6.7279643300037079E-2</v>
      </c>
      <c r="I737">
        <f t="shared" si="23"/>
        <v>3.1867727994972721E-2</v>
      </c>
      <c r="J737">
        <f t="shared" si="23"/>
        <v>-6.9504354299248011E-3</v>
      </c>
      <c r="K737">
        <f t="shared" si="23"/>
        <v>-6.1037829380176873E-3</v>
      </c>
    </row>
    <row r="738" spans="1:11" x14ac:dyDescent="0.3">
      <c r="A738" s="1">
        <v>43510</v>
      </c>
      <c r="B738">
        <v>44.773502000000001</v>
      </c>
      <c r="C738">
        <v>93.279999000000004</v>
      </c>
      <c r="D738">
        <v>10.958202999999999</v>
      </c>
      <c r="E738">
        <v>4.9800000000000004</v>
      </c>
      <c r="G738" s="1">
        <v>43510</v>
      </c>
      <c r="H738">
        <f t="shared" si="23"/>
        <v>1.9111684915295125E-2</v>
      </c>
      <c r="I738">
        <f t="shared" si="23"/>
        <v>1.2296563227049378E-2</v>
      </c>
      <c r="J738">
        <f t="shared" si="23"/>
        <v>-1.2280958654781552E-2</v>
      </c>
      <c r="K738">
        <f t="shared" si="23"/>
        <v>1.6194685919980606E-2</v>
      </c>
    </row>
    <row r="739" spans="1:11" x14ac:dyDescent="0.3">
      <c r="A739" s="1">
        <v>43511</v>
      </c>
      <c r="B739">
        <v>43.955497999999999</v>
      </c>
      <c r="C739">
        <v>93.300003000000004</v>
      </c>
      <c r="D739">
        <v>11.054921999999999</v>
      </c>
      <c r="E739">
        <v>5.03</v>
      </c>
      <c r="G739" s="1">
        <v>43511</v>
      </c>
      <c r="H739">
        <f t="shared" si="23"/>
        <v>-1.8438778209325227E-2</v>
      </c>
      <c r="I739">
        <f t="shared" si="23"/>
        <v>2.1442812586785351E-4</v>
      </c>
      <c r="J739">
        <f t="shared" si="23"/>
        <v>8.7874504306138281E-3</v>
      </c>
      <c r="K739">
        <f t="shared" si="23"/>
        <v>9.9900930750861858E-3</v>
      </c>
    </row>
    <row r="740" spans="1:11" x14ac:dyDescent="0.3">
      <c r="A740" s="1">
        <v>43515</v>
      </c>
      <c r="B740">
        <v>43.837231000000003</v>
      </c>
      <c r="C740">
        <v>93.269997000000004</v>
      </c>
      <c r="D740">
        <v>10.832469</v>
      </c>
      <c r="E740">
        <v>5.0999999999999996</v>
      </c>
      <c r="G740" s="1">
        <v>43515</v>
      </c>
      <c r="H740">
        <f t="shared" si="23"/>
        <v>-1.3471169297020274E-3</v>
      </c>
      <c r="I740">
        <f t="shared" si="23"/>
        <v>-1.608297167750296E-4</v>
      </c>
      <c r="J740">
        <f t="shared" si="23"/>
        <v>-1.0163872892173274E-2</v>
      </c>
      <c r="K740">
        <f t="shared" si="23"/>
        <v>6.9102778093160476E-3</v>
      </c>
    </row>
    <row r="741" spans="1:11" x14ac:dyDescent="0.3">
      <c r="A741" s="1">
        <v>43516</v>
      </c>
      <c r="B741">
        <v>42.161797</v>
      </c>
      <c r="C741">
        <v>88.669998000000007</v>
      </c>
      <c r="D741">
        <v>10.832469</v>
      </c>
      <c r="E741">
        <v>5.04</v>
      </c>
      <c r="G741" s="1">
        <v>43516</v>
      </c>
      <c r="H741">
        <f t="shared" si="23"/>
        <v>-3.8968952484221907E-2</v>
      </c>
      <c r="I741">
        <f t="shared" si="23"/>
        <v>-5.0576889737716076E-2</v>
      </c>
      <c r="J741">
        <f t="shared" si="23"/>
        <v>0</v>
      </c>
      <c r="K741">
        <f t="shared" si="23"/>
        <v>-1.1834457647002796E-2</v>
      </c>
    </row>
    <row r="742" spans="1:11" x14ac:dyDescent="0.3">
      <c r="A742" s="1">
        <v>43517</v>
      </c>
      <c r="B742">
        <v>41.294513999999999</v>
      </c>
      <c r="C742">
        <v>87.589995999999999</v>
      </c>
      <c r="D742">
        <v>10.668048000000001</v>
      </c>
      <c r="E742">
        <v>4.96</v>
      </c>
      <c r="G742" s="1">
        <v>43517</v>
      </c>
      <c r="H742">
        <f t="shared" si="23"/>
        <v>-2.0784868450286622E-2</v>
      </c>
      <c r="I742">
        <f t="shared" si="23"/>
        <v>-1.2254800328689508E-2</v>
      </c>
      <c r="J742">
        <f t="shared" si="23"/>
        <v>-1.5294907122019944E-2</v>
      </c>
      <c r="K742">
        <f t="shared" si="23"/>
        <v>-1.6000341346441189E-2</v>
      </c>
    </row>
    <row r="743" spans="1:11" x14ac:dyDescent="0.3">
      <c r="A743" s="1">
        <v>43518</v>
      </c>
      <c r="B743">
        <v>40.900291000000003</v>
      </c>
      <c r="C743">
        <v>87.07</v>
      </c>
      <c r="D743">
        <v>10.996891</v>
      </c>
      <c r="E743">
        <v>5.03</v>
      </c>
      <c r="G743" s="1">
        <v>43518</v>
      </c>
      <c r="H743">
        <f t="shared" si="23"/>
        <v>-9.5924802762593162E-3</v>
      </c>
      <c r="I743">
        <f t="shared" si="23"/>
        <v>-5.9543976671588388E-3</v>
      </c>
      <c r="J743">
        <f t="shared" si="23"/>
        <v>3.0359490738333706E-2</v>
      </c>
      <c r="K743">
        <f t="shared" si="23"/>
        <v>1.4014243374811766E-2</v>
      </c>
    </row>
    <row r="744" spans="1:11" x14ac:dyDescent="0.3">
      <c r="A744" s="1">
        <v>43521</v>
      </c>
      <c r="B744">
        <v>41.353645</v>
      </c>
      <c r="C744">
        <v>87.290001000000004</v>
      </c>
      <c r="D744">
        <v>11.170984000000001</v>
      </c>
      <c r="E744">
        <v>5.03</v>
      </c>
      <c r="G744" s="1">
        <v>43521</v>
      </c>
      <c r="H744">
        <f t="shared" si="23"/>
        <v>6.3643569450859121E-3</v>
      </c>
      <c r="I744">
        <f t="shared" si="23"/>
        <v>1.4569592022201352E-3</v>
      </c>
      <c r="J744">
        <f t="shared" si="23"/>
        <v>9.068501774594076E-3</v>
      </c>
      <c r="K744">
        <f t="shared" si="23"/>
        <v>0</v>
      </c>
    </row>
    <row r="745" spans="1:11" x14ac:dyDescent="0.3">
      <c r="A745" s="1">
        <v>43522</v>
      </c>
      <c r="B745">
        <v>41.471916</v>
      </c>
      <c r="C745">
        <v>87.339995999999999</v>
      </c>
      <c r="D745">
        <v>11.258031000000001</v>
      </c>
      <c r="E745">
        <v>5.03</v>
      </c>
      <c r="G745" s="1">
        <v>43522</v>
      </c>
      <c r="H745">
        <f t="shared" si="23"/>
        <v>2.8559077405320502E-3</v>
      </c>
      <c r="I745">
        <f t="shared" si="23"/>
        <v>5.7258205605880763E-4</v>
      </c>
      <c r="J745">
        <f t="shared" si="23"/>
        <v>7.7620383278107644E-3</v>
      </c>
      <c r="K745">
        <f t="shared" si="23"/>
        <v>0</v>
      </c>
    </row>
    <row r="746" spans="1:11" x14ac:dyDescent="0.3">
      <c r="A746" s="1">
        <v>43523</v>
      </c>
      <c r="B746">
        <v>41.186104</v>
      </c>
      <c r="C746">
        <v>84.629997000000003</v>
      </c>
      <c r="D746">
        <v>11.287046</v>
      </c>
      <c r="E746">
        <v>5.15</v>
      </c>
      <c r="G746" s="1">
        <v>43523</v>
      </c>
      <c r="H746">
        <f t="shared" si="23"/>
        <v>-6.9155573549286014E-3</v>
      </c>
      <c r="I746">
        <f t="shared" si="23"/>
        <v>-3.1519724025791639E-2</v>
      </c>
      <c r="J746">
        <f t="shared" si="23"/>
        <v>2.573955814770303E-3</v>
      </c>
      <c r="K746">
        <f t="shared" si="23"/>
        <v>2.357673056399702E-2</v>
      </c>
    </row>
    <row r="747" spans="1:11" x14ac:dyDescent="0.3">
      <c r="A747" s="1">
        <v>43524</v>
      </c>
      <c r="B747">
        <v>41.531044000000001</v>
      </c>
      <c r="C747">
        <v>87.260002</v>
      </c>
      <c r="D747">
        <v>11.316062000000001</v>
      </c>
      <c r="E747">
        <v>5.22</v>
      </c>
      <c r="G747" s="1">
        <v>43524</v>
      </c>
      <c r="H747">
        <f t="shared" si="23"/>
        <v>8.3402778709594262E-3</v>
      </c>
      <c r="I747">
        <f t="shared" si="23"/>
        <v>3.0603412381880964E-2</v>
      </c>
      <c r="J747">
        <f t="shared" si="23"/>
        <v>2.5674359418886676E-3</v>
      </c>
      <c r="K747">
        <f t="shared" si="23"/>
        <v>1.3500687218902524E-2</v>
      </c>
    </row>
    <row r="748" spans="1:11" x14ac:dyDescent="0.3">
      <c r="A748" s="1">
        <v>43525</v>
      </c>
      <c r="B748">
        <v>42.220928000000001</v>
      </c>
      <c r="C748">
        <v>88.32</v>
      </c>
      <c r="D748">
        <v>11.364421</v>
      </c>
      <c r="E748">
        <v>5.34</v>
      </c>
      <c r="G748" s="1">
        <v>43525</v>
      </c>
      <c r="H748">
        <f t="shared" si="23"/>
        <v>1.6474826502005491E-2</v>
      </c>
      <c r="I748">
        <f t="shared" si="23"/>
        <v>1.2074391913312665E-2</v>
      </c>
      <c r="J748">
        <f t="shared" si="23"/>
        <v>4.2643777280826269E-3</v>
      </c>
      <c r="K748">
        <f t="shared" si="23"/>
        <v>2.2728251077556091E-2</v>
      </c>
    </row>
    <row r="749" spans="1:11" x14ac:dyDescent="0.3">
      <c r="A749" s="1">
        <v>43528</v>
      </c>
      <c r="B749">
        <v>41.186104</v>
      </c>
      <c r="C749">
        <v>87.440002000000007</v>
      </c>
      <c r="D749">
        <v>11.190327999999999</v>
      </c>
      <c r="E749">
        <v>5.2</v>
      </c>
      <c r="G749" s="1">
        <v>43528</v>
      </c>
      <c r="H749">
        <f t="shared" si="23"/>
        <v>-1.4327007189699936E-2</v>
      </c>
      <c r="I749">
        <f t="shared" si="23"/>
        <v>-5.7814215056025964E-3</v>
      </c>
      <c r="J749">
        <f t="shared" si="23"/>
        <v>-8.9129465907727082E-3</v>
      </c>
      <c r="K749">
        <f t="shared" si="23"/>
        <v>-1.5338480412137263E-2</v>
      </c>
    </row>
    <row r="750" spans="1:11" x14ac:dyDescent="0.3">
      <c r="A750" s="1">
        <v>43529</v>
      </c>
      <c r="B750">
        <v>41.274802999999999</v>
      </c>
      <c r="C750">
        <v>87.370002999999997</v>
      </c>
      <c r="D750">
        <v>11.219344</v>
      </c>
      <c r="E750">
        <v>5.15</v>
      </c>
      <c r="G750" s="1">
        <v>43529</v>
      </c>
      <c r="H750">
        <f t="shared" si="23"/>
        <v>2.1512990200043755E-3</v>
      </c>
      <c r="I750">
        <f t="shared" si="23"/>
        <v>-8.0085809437850392E-4</v>
      </c>
      <c r="J750">
        <f t="shared" si="23"/>
        <v>2.5895975822533618E-3</v>
      </c>
      <c r="K750">
        <f t="shared" si="23"/>
        <v>-9.6619109117368589E-3</v>
      </c>
    </row>
    <row r="751" spans="1:11" x14ac:dyDescent="0.3">
      <c r="A751" s="1">
        <v>43530</v>
      </c>
      <c r="B751">
        <v>41.944977000000002</v>
      </c>
      <c r="C751">
        <v>87.199996999999996</v>
      </c>
      <c r="D751">
        <v>11.180656000000001</v>
      </c>
      <c r="E751">
        <v>5.13</v>
      </c>
      <c r="G751" s="1">
        <v>43530</v>
      </c>
      <c r="H751">
        <f t="shared" si="23"/>
        <v>1.610647103112825E-2</v>
      </c>
      <c r="I751">
        <f t="shared" si="23"/>
        <v>-1.9477121354679208E-3</v>
      </c>
      <c r="J751">
        <f t="shared" si="23"/>
        <v>-3.4542891490290427E-3</v>
      </c>
      <c r="K751">
        <f t="shared" si="23"/>
        <v>-3.8910554929666762E-3</v>
      </c>
    </row>
    <row r="752" spans="1:11" x14ac:dyDescent="0.3">
      <c r="A752" s="1">
        <v>43531</v>
      </c>
      <c r="B752">
        <v>40.821444999999997</v>
      </c>
      <c r="C752">
        <v>88.410004000000001</v>
      </c>
      <c r="D752">
        <v>11.209671999999999</v>
      </c>
      <c r="E752">
        <v>5.08</v>
      </c>
      <c r="G752" s="1">
        <v>43531</v>
      </c>
      <c r="H752">
        <f t="shared" si="23"/>
        <v>-2.7151131891780048E-2</v>
      </c>
      <c r="I752">
        <f t="shared" si="23"/>
        <v>1.3780834150199097E-2</v>
      </c>
      <c r="J752">
        <f t="shared" si="23"/>
        <v>2.5918348532609813E-3</v>
      </c>
      <c r="K752">
        <f t="shared" si="23"/>
        <v>-9.7943975922875851E-3</v>
      </c>
    </row>
    <row r="753" spans="1:11" x14ac:dyDescent="0.3">
      <c r="A753" s="1">
        <v>43532</v>
      </c>
      <c r="B753">
        <v>41.422629999999998</v>
      </c>
      <c r="C753">
        <v>87.040001000000004</v>
      </c>
      <c r="D753">
        <v>10.610018</v>
      </c>
      <c r="E753">
        <v>5.12</v>
      </c>
      <c r="G753" s="1">
        <v>43532</v>
      </c>
      <c r="H753">
        <f t="shared" si="23"/>
        <v>1.4619793778142039E-2</v>
      </c>
      <c r="I753">
        <f t="shared" si="23"/>
        <v>-1.5617336064859693E-2</v>
      </c>
      <c r="J753">
        <f t="shared" si="23"/>
        <v>-5.4978327929169679E-2</v>
      </c>
      <c r="K753">
        <f t="shared" si="23"/>
        <v>7.8431774610258787E-3</v>
      </c>
    </row>
    <row r="754" spans="1:11" x14ac:dyDescent="0.3">
      <c r="A754" s="1">
        <v>43535</v>
      </c>
      <c r="B754">
        <v>42.299770000000002</v>
      </c>
      <c r="C754">
        <v>89.800003000000004</v>
      </c>
      <c r="D754">
        <v>10.890501</v>
      </c>
      <c r="E754">
        <v>5.24</v>
      </c>
      <c r="G754" s="1">
        <v>43535</v>
      </c>
      <c r="H754">
        <f t="shared" si="23"/>
        <v>1.209797007470827E-2</v>
      </c>
      <c r="I754">
        <f t="shared" si="23"/>
        <v>1.8023266975025716E-2</v>
      </c>
      <c r="J754">
        <f t="shared" si="23"/>
        <v>1.506439195957353E-2</v>
      </c>
      <c r="K754">
        <f t="shared" si="23"/>
        <v>1.3375507912525893E-2</v>
      </c>
    </row>
    <row r="755" spans="1:11" x14ac:dyDescent="0.3">
      <c r="A755" s="1">
        <v>43536</v>
      </c>
      <c r="B755">
        <v>42.013966000000003</v>
      </c>
      <c r="C755">
        <v>89.849997999999999</v>
      </c>
      <c r="D755">
        <v>11.09361</v>
      </c>
      <c r="E755">
        <v>5.21</v>
      </c>
      <c r="G755" s="1">
        <v>43536</v>
      </c>
      <c r="H755">
        <f t="shared" si="23"/>
        <v>-6.7795618661008689E-3</v>
      </c>
      <c r="I755">
        <f t="shared" si="23"/>
        <v>5.5658225452097213E-4</v>
      </c>
      <c r="J755">
        <f t="shared" si="23"/>
        <v>1.8478325481460157E-2</v>
      </c>
      <c r="K755">
        <f t="shared" si="23"/>
        <v>-5.7416425676752826E-3</v>
      </c>
    </row>
    <row r="756" spans="1:11" x14ac:dyDescent="0.3">
      <c r="A756" s="1">
        <v>43537</v>
      </c>
      <c r="B756">
        <v>43.068500999999998</v>
      </c>
      <c r="C756">
        <v>96.029999000000004</v>
      </c>
      <c r="D756">
        <v>11.2</v>
      </c>
      <c r="E756">
        <v>5.37</v>
      </c>
      <c r="G756" s="1">
        <v>43537</v>
      </c>
      <c r="H756">
        <f t="shared" si="23"/>
        <v>2.4789807833494572E-2</v>
      </c>
      <c r="I756">
        <f t="shared" si="23"/>
        <v>6.6519041266222143E-2</v>
      </c>
      <c r="J756">
        <f t="shared" si="23"/>
        <v>9.5445114232987713E-3</v>
      </c>
      <c r="K756">
        <f t="shared" si="23"/>
        <v>3.0248052755497735E-2</v>
      </c>
    </row>
    <row r="757" spans="1:11" x14ac:dyDescent="0.3">
      <c r="A757" s="1">
        <v>43538</v>
      </c>
      <c r="B757">
        <v>42.693992999999999</v>
      </c>
      <c r="C757">
        <v>92.43</v>
      </c>
      <c r="D757">
        <v>10.95</v>
      </c>
      <c r="E757">
        <v>5.4</v>
      </c>
      <c r="G757" s="1">
        <v>43538</v>
      </c>
      <c r="H757">
        <f t="shared" si="23"/>
        <v>-8.7336634711683674E-3</v>
      </c>
      <c r="I757">
        <f t="shared" si="23"/>
        <v>-3.8209030959782606E-2</v>
      </c>
      <c r="J757">
        <f t="shared" si="23"/>
        <v>-2.2574322038539065E-2</v>
      </c>
      <c r="K757">
        <f t="shared" si="23"/>
        <v>5.5710450494554295E-3</v>
      </c>
    </row>
    <row r="758" spans="1:11" x14ac:dyDescent="0.3">
      <c r="A758" s="1">
        <v>43539</v>
      </c>
      <c r="B758">
        <v>43.985061999999999</v>
      </c>
      <c r="C758">
        <v>93.550003000000004</v>
      </c>
      <c r="D758">
        <v>11.06</v>
      </c>
      <c r="E758">
        <v>5.37</v>
      </c>
      <c r="G758" s="1">
        <v>43539</v>
      </c>
      <c r="H758">
        <f t="shared" si="23"/>
        <v>2.9791845093659692E-2</v>
      </c>
      <c r="I758">
        <f t="shared" si="23"/>
        <v>1.2044483511824347E-2</v>
      </c>
      <c r="J758">
        <f t="shared" si="23"/>
        <v>9.9955398316790567E-3</v>
      </c>
      <c r="K758">
        <f t="shared" si="23"/>
        <v>-5.571045049455472E-3</v>
      </c>
    </row>
    <row r="759" spans="1:11" x14ac:dyDescent="0.3">
      <c r="A759" s="1">
        <v>43542</v>
      </c>
      <c r="B759">
        <v>44.320152</v>
      </c>
      <c r="C759">
        <v>93.830001999999993</v>
      </c>
      <c r="D759">
        <v>11.07</v>
      </c>
      <c r="E759">
        <v>5.35</v>
      </c>
      <c r="G759" s="1">
        <v>43542</v>
      </c>
      <c r="H759">
        <f t="shared" si="23"/>
        <v>4.3817396855688672E-3</v>
      </c>
      <c r="I759">
        <f t="shared" si="23"/>
        <v>1.7254521723796326E-3</v>
      </c>
      <c r="J759">
        <f t="shared" si="23"/>
        <v>5.2178066740732158E-4</v>
      </c>
      <c r="K759">
        <f t="shared" si="23"/>
        <v>-2.1542945487237767E-3</v>
      </c>
    </row>
    <row r="760" spans="1:11" x14ac:dyDescent="0.3">
      <c r="A760" s="1">
        <v>43543</v>
      </c>
      <c r="B760">
        <v>45.749195</v>
      </c>
      <c r="C760">
        <v>95.790001000000004</v>
      </c>
      <c r="D760">
        <v>10.96</v>
      </c>
      <c r="E760">
        <v>5.31</v>
      </c>
      <c r="G760" s="1">
        <v>43543</v>
      </c>
      <c r="H760">
        <f t="shared" si="23"/>
        <v>3.1734723902274671E-2</v>
      </c>
      <c r="I760">
        <f t="shared" si="23"/>
        <v>2.0673650217201068E-2</v>
      </c>
      <c r="J760">
        <f t="shared" si="23"/>
        <v>-9.9864652006759393E-3</v>
      </c>
      <c r="K760">
        <f t="shared" si="23"/>
        <v>-7.5047256540676927E-3</v>
      </c>
    </row>
    <row r="761" spans="1:11" x14ac:dyDescent="0.3">
      <c r="A761" s="1">
        <v>43544</v>
      </c>
      <c r="B761">
        <v>45.492953999999997</v>
      </c>
      <c r="C761">
        <v>96.059997999999993</v>
      </c>
      <c r="D761">
        <v>10.5</v>
      </c>
      <c r="E761">
        <v>5.33</v>
      </c>
      <c r="G761" s="1">
        <v>43544</v>
      </c>
      <c r="H761">
        <f t="shared" si="23"/>
        <v>-5.6167391158679688E-3</v>
      </c>
      <c r="I761">
        <f t="shared" si="23"/>
        <v>2.8146695820539577E-3</v>
      </c>
      <c r="J761">
        <f t="shared" si="23"/>
        <v>-4.2877024356391881E-2</v>
      </c>
      <c r="K761">
        <f t="shared" si="23"/>
        <v>3.7594029239057455E-3</v>
      </c>
    </row>
    <row r="762" spans="1:11" x14ac:dyDescent="0.3">
      <c r="A762" s="1">
        <v>43545</v>
      </c>
      <c r="B762">
        <v>47.897689999999997</v>
      </c>
      <c r="C762">
        <v>99.110000999999997</v>
      </c>
      <c r="D762">
        <v>10.55</v>
      </c>
      <c r="E762">
        <v>5.42</v>
      </c>
      <c r="G762" s="1">
        <v>43545</v>
      </c>
      <c r="H762">
        <f t="shared" si="23"/>
        <v>5.1509820961813446E-2</v>
      </c>
      <c r="I762">
        <f t="shared" si="23"/>
        <v>3.1257379092058835E-2</v>
      </c>
      <c r="J762">
        <f t="shared" si="23"/>
        <v>4.7506027585977988E-3</v>
      </c>
      <c r="K762">
        <f t="shared" si="23"/>
        <v>1.67445772738017E-2</v>
      </c>
    </row>
    <row r="763" spans="1:11" x14ac:dyDescent="0.3">
      <c r="A763" s="1">
        <v>43546</v>
      </c>
      <c r="B763">
        <v>46.192692000000001</v>
      </c>
      <c r="C763">
        <v>96.019997000000004</v>
      </c>
      <c r="D763">
        <v>10.45</v>
      </c>
      <c r="E763">
        <v>5.29</v>
      </c>
      <c r="G763" s="1">
        <v>43546</v>
      </c>
      <c r="H763">
        <f t="shared" si="23"/>
        <v>-3.6245674026807471E-2</v>
      </c>
      <c r="I763">
        <f t="shared" si="23"/>
        <v>-3.1673882649113333E-2</v>
      </c>
      <c r="J763">
        <f t="shared" si="23"/>
        <v>-9.5238815112555896E-3</v>
      </c>
      <c r="K763">
        <f t="shared" si="23"/>
        <v>-2.4277569581346838E-2</v>
      </c>
    </row>
    <row r="764" spans="1:11" x14ac:dyDescent="0.3">
      <c r="A764" s="1">
        <v>43549</v>
      </c>
      <c r="B764">
        <v>46.301102</v>
      </c>
      <c r="C764">
        <v>96.029999000000004</v>
      </c>
      <c r="D764">
        <v>10.14</v>
      </c>
      <c r="E764">
        <v>5.31</v>
      </c>
      <c r="G764" s="1">
        <v>43549</v>
      </c>
      <c r="H764">
        <f t="shared" si="23"/>
        <v>1.3534004528888241E-3</v>
      </c>
      <c r="I764">
        <f t="shared" si="23"/>
        <v>6.0137021795672719E-5</v>
      </c>
      <c r="J764">
        <f t="shared" si="23"/>
        <v>-1.7386314602428482E-2</v>
      </c>
      <c r="K764">
        <f t="shared" si="23"/>
        <v>2.1786828464552448E-3</v>
      </c>
    </row>
    <row r="765" spans="1:11" x14ac:dyDescent="0.3">
      <c r="A765" s="1">
        <v>43550</v>
      </c>
      <c r="B765">
        <v>45.759051999999997</v>
      </c>
      <c r="C765">
        <v>96.370002999999997</v>
      </c>
      <c r="D765">
        <v>10.35</v>
      </c>
      <c r="E765">
        <v>5.33</v>
      </c>
      <c r="G765" s="1">
        <v>43550</v>
      </c>
      <c r="H765">
        <f t="shared" si="23"/>
        <v>-1.1776132031108322E-2</v>
      </c>
      <c r="I765">
        <f t="shared" si="23"/>
        <v>3.5343487567463137E-3</v>
      </c>
      <c r="J765">
        <f t="shared" si="23"/>
        <v>2.0498521548340969E-2</v>
      </c>
      <c r="K765">
        <f t="shared" si="23"/>
        <v>3.7594029239057455E-3</v>
      </c>
    </row>
    <row r="766" spans="1:11" x14ac:dyDescent="0.3">
      <c r="A766" s="1">
        <v>43551</v>
      </c>
      <c r="B766">
        <v>45.222580000000001</v>
      </c>
      <c r="C766">
        <v>94.489998</v>
      </c>
      <c r="D766">
        <v>10.29</v>
      </c>
      <c r="E766">
        <v>5.22</v>
      </c>
      <c r="G766" s="1">
        <v>43551</v>
      </c>
      <c r="H766">
        <f t="shared" si="23"/>
        <v>-1.1793110450739028E-2</v>
      </c>
      <c r="I766">
        <f t="shared" si="23"/>
        <v>-1.9700993364941882E-2</v>
      </c>
      <c r="J766">
        <f t="shared" si="23"/>
        <v>-5.8139698654198447E-3</v>
      </c>
      <c r="K766">
        <f t="shared" si="23"/>
        <v>-2.0853836283205848E-2</v>
      </c>
    </row>
    <row r="767" spans="1:11" x14ac:dyDescent="0.3">
      <c r="A767" s="1">
        <v>43552</v>
      </c>
      <c r="B767">
        <v>45.321922000000001</v>
      </c>
      <c r="C767">
        <v>96.489998</v>
      </c>
      <c r="D767">
        <v>10.19</v>
      </c>
      <c r="E767">
        <v>5.26</v>
      </c>
      <c r="G767" s="1">
        <v>43552</v>
      </c>
      <c r="H767">
        <f t="shared" si="23"/>
        <v>2.1943251697711399E-3</v>
      </c>
      <c r="I767">
        <f t="shared" si="23"/>
        <v>2.0945367676482442E-2</v>
      </c>
      <c r="J767">
        <f t="shared" si="23"/>
        <v>-9.7657026113247888E-3</v>
      </c>
      <c r="K767">
        <f t="shared" si="23"/>
        <v>7.6336248550712051E-3</v>
      </c>
    </row>
    <row r="768" spans="1:11" x14ac:dyDescent="0.3">
      <c r="A768" s="1">
        <v>43553</v>
      </c>
      <c r="B768">
        <v>45.232512999999997</v>
      </c>
      <c r="C768">
        <v>94.370002999999997</v>
      </c>
      <c r="D768">
        <v>10.16</v>
      </c>
      <c r="E768">
        <v>5.33</v>
      </c>
      <c r="G768" s="1">
        <v>43553</v>
      </c>
      <c r="H768">
        <f t="shared" si="23"/>
        <v>-1.9747023777206309E-3</v>
      </c>
      <c r="I768">
        <f t="shared" si="23"/>
        <v>-2.2216097481750876E-2</v>
      </c>
      <c r="J768">
        <f t="shared" si="23"/>
        <v>-2.9484050842975454E-3</v>
      </c>
      <c r="K768">
        <f t="shared" si="23"/>
        <v>1.3220211428134737E-2</v>
      </c>
    </row>
    <row r="769" spans="1:11" x14ac:dyDescent="0.3">
      <c r="A769" s="1">
        <v>43556</v>
      </c>
      <c r="B769">
        <v>46.812122000000002</v>
      </c>
      <c r="C769">
        <v>95.690002000000007</v>
      </c>
      <c r="D769">
        <v>10.37</v>
      </c>
      <c r="E769">
        <v>5.33</v>
      </c>
      <c r="G769" s="1">
        <v>43556</v>
      </c>
      <c r="H769">
        <f t="shared" si="23"/>
        <v>1.9818150780242374E-2</v>
      </c>
      <c r="I769">
        <f t="shared" si="23"/>
        <v>8.0197202116080741E-3</v>
      </c>
      <c r="J769">
        <f t="shared" si="23"/>
        <v>1.1811766722834158E-2</v>
      </c>
      <c r="K769">
        <f t="shared" si="23"/>
        <v>0</v>
      </c>
    </row>
    <row r="770" spans="1:11" x14ac:dyDescent="0.3">
      <c r="A770" s="1">
        <v>43557</v>
      </c>
      <c r="B770">
        <v>47.149901999999997</v>
      </c>
      <c r="C770">
        <v>97.660004000000001</v>
      </c>
      <c r="D770">
        <v>10.1</v>
      </c>
      <c r="E770">
        <v>5.41</v>
      </c>
      <c r="G770" s="1">
        <v>43557</v>
      </c>
      <c r="H770">
        <f t="shared" si="23"/>
        <v>7.1897441258656197E-3</v>
      </c>
      <c r="I770">
        <f t="shared" si="23"/>
        <v>2.0378278899943713E-2</v>
      </c>
      <c r="J770">
        <f t="shared" si="23"/>
        <v>-2.6381598394222171E-2</v>
      </c>
      <c r="K770">
        <f t="shared" si="23"/>
        <v>1.489785468063696E-2</v>
      </c>
    </row>
    <row r="771" spans="1:11" x14ac:dyDescent="0.3">
      <c r="A771" s="1">
        <v>43558</v>
      </c>
      <c r="B771">
        <v>47.338661000000002</v>
      </c>
      <c r="C771">
        <v>97.910004000000001</v>
      </c>
      <c r="D771">
        <v>9.6300000000000008</v>
      </c>
      <c r="E771">
        <v>5.45</v>
      </c>
      <c r="G771" s="1">
        <v>43558</v>
      </c>
      <c r="H771">
        <f t="shared" si="23"/>
        <v>3.9953883328422415E-3</v>
      </c>
      <c r="I771">
        <f t="shared" si="23"/>
        <v>2.5566306278839127E-3</v>
      </c>
      <c r="J771">
        <f t="shared" si="23"/>
        <v>-4.7652198037179502E-2</v>
      </c>
      <c r="K771">
        <f t="shared" si="23"/>
        <v>7.3665158167626459E-3</v>
      </c>
    </row>
    <row r="772" spans="1:11" x14ac:dyDescent="0.3">
      <c r="A772" s="1">
        <v>43559</v>
      </c>
      <c r="B772">
        <v>46.653168000000001</v>
      </c>
      <c r="C772">
        <v>93.699996999999996</v>
      </c>
      <c r="D772">
        <v>10.029999999999999</v>
      </c>
      <c r="E772">
        <v>5.34</v>
      </c>
      <c r="G772" s="1">
        <v>43559</v>
      </c>
      <c r="H772">
        <f t="shared" si="23"/>
        <v>-1.4586483981768835E-2</v>
      </c>
      <c r="I772">
        <f t="shared" si="23"/>
        <v>-4.3950572992524341E-2</v>
      </c>
      <c r="J772">
        <f t="shared" si="23"/>
        <v>4.0697376163809834E-2</v>
      </c>
      <c r="K772">
        <f t="shared" ref="K772" si="24">LN(E772/E771)/SQRT($A772-$A771)</f>
        <v>-2.0389955703049294E-2</v>
      </c>
    </row>
    <row r="773" spans="1:11" x14ac:dyDescent="0.3">
      <c r="A773" s="1">
        <v>43560</v>
      </c>
      <c r="B773">
        <v>46.981014000000002</v>
      </c>
      <c r="C773">
        <v>94.529999000000004</v>
      </c>
      <c r="D773">
        <v>9.86</v>
      </c>
      <c r="E773">
        <v>5.35</v>
      </c>
      <c r="G773" s="1">
        <v>43560</v>
      </c>
      <c r="H773">
        <f t="shared" ref="H773:K836" si="25">LN(B773/B772)/SQRT($A773-$A772)</f>
        <v>7.0027276950401342E-3</v>
      </c>
      <c r="I773">
        <f t="shared" si="25"/>
        <v>8.8190766313403519E-3</v>
      </c>
      <c r="J773">
        <f t="shared" si="25"/>
        <v>-1.7094433359300068E-2</v>
      </c>
      <c r="K773">
        <f t="shared" si="25"/>
        <v>1.8709079358116025E-3</v>
      </c>
    </row>
    <row r="774" spans="1:11" x14ac:dyDescent="0.3">
      <c r="A774" s="1">
        <v>43563</v>
      </c>
      <c r="B774">
        <v>47.259186</v>
      </c>
      <c r="C774">
        <v>94.290001000000004</v>
      </c>
      <c r="D774">
        <v>9.94</v>
      </c>
      <c r="E774">
        <v>5.37</v>
      </c>
      <c r="G774" s="1">
        <v>43563</v>
      </c>
      <c r="H774">
        <f t="shared" si="25"/>
        <v>3.4083787070251716E-3</v>
      </c>
      <c r="I774">
        <f t="shared" si="25"/>
        <v>-1.4676727520737431E-3</v>
      </c>
      <c r="J774">
        <f t="shared" si="25"/>
        <v>4.6654821086230345E-3</v>
      </c>
      <c r="K774">
        <f t="shared" si="25"/>
        <v>2.1542945487237402E-3</v>
      </c>
    </row>
    <row r="775" spans="1:11" x14ac:dyDescent="0.3">
      <c r="A775" s="1">
        <v>43564</v>
      </c>
      <c r="B775">
        <v>46.702843000000001</v>
      </c>
      <c r="C775">
        <v>93.279999000000004</v>
      </c>
      <c r="D775">
        <v>9.82</v>
      </c>
      <c r="E775">
        <v>5.39</v>
      </c>
      <c r="G775" s="1">
        <v>43564</v>
      </c>
      <c r="H775">
        <f t="shared" si="25"/>
        <v>-1.1842006976274553E-2</v>
      </c>
      <c r="I775">
        <f t="shared" si="25"/>
        <v>-1.0769438201393838E-2</v>
      </c>
      <c r="J775">
        <f t="shared" si="25"/>
        <v>-1.2145898302108115E-2</v>
      </c>
      <c r="K775">
        <f t="shared" si="25"/>
        <v>3.7174764001323521E-3</v>
      </c>
    </row>
    <row r="776" spans="1:11" x14ac:dyDescent="0.3">
      <c r="A776" s="1">
        <v>43565</v>
      </c>
      <c r="B776">
        <v>47.547291000000001</v>
      </c>
      <c r="C776">
        <v>95.330001999999993</v>
      </c>
      <c r="D776">
        <v>9.9700000000000006</v>
      </c>
      <c r="E776">
        <v>5.47</v>
      </c>
      <c r="G776" s="1">
        <v>43565</v>
      </c>
      <c r="H776">
        <f t="shared" si="25"/>
        <v>1.7919774993432568E-2</v>
      </c>
      <c r="I776">
        <f t="shared" si="25"/>
        <v>2.1738865603470468E-2</v>
      </c>
      <c r="J776">
        <f t="shared" si="25"/>
        <v>1.5159461607372518E-2</v>
      </c>
      <c r="K776">
        <f t="shared" si="25"/>
        <v>1.4733231512984087E-2</v>
      </c>
    </row>
    <row r="777" spans="1:11" x14ac:dyDescent="0.3">
      <c r="A777" s="1">
        <v>43566</v>
      </c>
      <c r="B777">
        <v>46.861797000000003</v>
      </c>
      <c r="C777">
        <v>95.269997000000004</v>
      </c>
      <c r="D777">
        <v>9.76</v>
      </c>
      <c r="E777">
        <v>5.48</v>
      </c>
      <c r="G777" s="1">
        <v>43566</v>
      </c>
      <c r="H777">
        <f t="shared" si="25"/>
        <v>-1.4522035143802386E-2</v>
      </c>
      <c r="I777">
        <f t="shared" si="25"/>
        <v>-6.2964325600451375E-4</v>
      </c>
      <c r="J777">
        <f t="shared" si="25"/>
        <v>-2.1288183548745957E-2</v>
      </c>
      <c r="K777">
        <f t="shared" si="25"/>
        <v>1.8264845260345028E-3</v>
      </c>
    </row>
    <row r="778" spans="1:11" x14ac:dyDescent="0.3">
      <c r="A778" s="1">
        <v>43567</v>
      </c>
      <c r="B778">
        <v>46.971077000000001</v>
      </c>
      <c r="C778">
        <v>94.110000999999997</v>
      </c>
      <c r="D778">
        <v>9.32</v>
      </c>
      <c r="E778">
        <v>5.52</v>
      </c>
      <c r="G778" s="1">
        <v>43567</v>
      </c>
      <c r="H778">
        <f t="shared" si="25"/>
        <v>2.3292486896927247E-3</v>
      </c>
      <c r="I778">
        <f t="shared" si="25"/>
        <v>-1.2250612732676771E-2</v>
      </c>
      <c r="J778">
        <f t="shared" si="25"/>
        <v>-4.6129771727501295E-2</v>
      </c>
      <c r="K778">
        <f t="shared" si="25"/>
        <v>7.2727593290796569E-3</v>
      </c>
    </row>
    <row r="779" spans="1:11" x14ac:dyDescent="0.3">
      <c r="A779" s="1">
        <v>43570</v>
      </c>
      <c r="B779">
        <v>45.451076999999998</v>
      </c>
      <c r="C779">
        <v>92.650002000000001</v>
      </c>
      <c r="D779">
        <v>8.94</v>
      </c>
      <c r="E779">
        <v>5.46</v>
      </c>
      <c r="G779" s="1">
        <v>43570</v>
      </c>
      <c r="H779">
        <f t="shared" si="25"/>
        <v>-1.8992233050781716E-2</v>
      </c>
      <c r="I779">
        <f t="shared" si="25"/>
        <v>-9.0270719024234461E-3</v>
      </c>
      <c r="J779">
        <f t="shared" si="25"/>
        <v>-2.4033382467864899E-2</v>
      </c>
      <c r="K779">
        <f t="shared" si="25"/>
        <v>-6.3099018137524219E-3</v>
      </c>
    </row>
    <row r="780" spans="1:11" x14ac:dyDescent="0.3">
      <c r="A780" s="1">
        <v>43571</v>
      </c>
      <c r="B780">
        <v>44.765586999999996</v>
      </c>
      <c r="C780">
        <v>90.940002000000007</v>
      </c>
      <c r="D780">
        <v>9.08</v>
      </c>
      <c r="E780">
        <v>5.36</v>
      </c>
      <c r="G780" s="1">
        <v>43571</v>
      </c>
      <c r="H780">
        <f t="shared" si="25"/>
        <v>-1.5196819789182069E-2</v>
      </c>
      <c r="I780">
        <f t="shared" si="25"/>
        <v>-1.862900392859803E-2</v>
      </c>
      <c r="J780">
        <f t="shared" si="25"/>
        <v>1.5538603427779166E-2</v>
      </c>
      <c r="K780">
        <f t="shared" si="25"/>
        <v>-1.8484814674102987E-2</v>
      </c>
    </row>
    <row r="781" spans="1:11" x14ac:dyDescent="0.3">
      <c r="A781" s="1">
        <v>43572</v>
      </c>
      <c r="B781">
        <v>44.686107999999997</v>
      </c>
      <c r="C781">
        <v>89.739998</v>
      </c>
      <c r="D781">
        <v>8.94</v>
      </c>
      <c r="E781">
        <v>5.25</v>
      </c>
      <c r="G781" s="1">
        <v>43572</v>
      </c>
      <c r="H781">
        <f t="shared" si="25"/>
        <v>-1.7770266044718603E-3</v>
      </c>
      <c r="I781">
        <f t="shared" si="25"/>
        <v>-1.3283392128155561E-2</v>
      </c>
      <c r="J781">
        <f t="shared" si="25"/>
        <v>-1.5538603427779161E-2</v>
      </c>
      <c r="K781">
        <f t="shared" si="25"/>
        <v>-2.0735898479178276E-2</v>
      </c>
    </row>
    <row r="782" spans="1:11" x14ac:dyDescent="0.3">
      <c r="A782" s="1">
        <v>43573</v>
      </c>
      <c r="B782">
        <v>45.013950000000001</v>
      </c>
      <c r="C782">
        <v>90.739998</v>
      </c>
      <c r="D782">
        <v>8.77</v>
      </c>
      <c r="E782">
        <v>5.44</v>
      </c>
      <c r="G782" s="1">
        <v>43573</v>
      </c>
      <c r="H782">
        <f t="shared" si="25"/>
        <v>7.3097714115314691E-3</v>
      </c>
      <c r="I782">
        <f t="shared" si="25"/>
        <v>1.1081673933590082E-2</v>
      </c>
      <c r="J782">
        <f t="shared" si="25"/>
        <v>-1.9198782801331055E-2</v>
      </c>
      <c r="K782">
        <f t="shared" si="25"/>
        <v>3.5550984264319012E-2</v>
      </c>
    </row>
    <row r="783" spans="1:11" x14ac:dyDescent="0.3">
      <c r="A783" s="1">
        <v>43577</v>
      </c>
      <c r="B783">
        <v>45.043754999999997</v>
      </c>
      <c r="C783">
        <v>91.919998000000007</v>
      </c>
      <c r="D783">
        <v>8.65</v>
      </c>
      <c r="E783">
        <v>5.52</v>
      </c>
      <c r="G783" s="1">
        <v>43577</v>
      </c>
      <c r="H783">
        <f t="shared" si="25"/>
        <v>3.3095448177577011E-4</v>
      </c>
      <c r="I783">
        <f t="shared" si="25"/>
        <v>6.4601797938140743E-3</v>
      </c>
      <c r="J783">
        <f t="shared" si="25"/>
        <v>-6.8887427201518104E-3</v>
      </c>
      <c r="K783">
        <f t="shared" si="25"/>
        <v>7.2993997105763155E-3</v>
      </c>
    </row>
    <row r="784" spans="1:11" x14ac:dyDescent="0.3">
      <c r="A784" s="1">
        <v>43578</v>
      </c>
      <c r="B784">
        <v>46.206108</v>
      </c>
      <c r="C784">
        <v>93.290001000000004</v>
      </c>
      <c r="D784">
        <v>8.89</v>
      </c>
      <c r="E784">
        <v>5.62</v>
      </c>
      <c r="G784" s="1">
        <v>43578</v>
      </c>
      <c r="H784">
        <f t="shared" si="25"/>
        <v>2.5477646447421773E-2</v>
      </c>
      <c r="I784">
        <f t="shared" si="25"/>
        <v>1.4794319909682533E-2</v>
      </c>
      <c r="J784">
        <f t="shared" si="25"/>
        <v>2.7367728582025245E-2</v>
      </c>
      <c r="K784">
        <f t="shared" si="25"/>
        <v>1.7953803616595845E-2</v>
      </c>
    </row>
    <row r="785" spans="1:11" x14ac:dyDescent="0.3">
      <c r="A785" s="1">
        <v>43579</v>
      </c>
      <c r="B785">
        <v>46.444541999999998</v>
      </c>
      <c r="C785">
        <v>93.599997999999999</v>
      </c>
      <c r="D785">
        <v>9.01</v>
      </c>
      <c r="E785">
        <v>5.58</v>
      </c>
      <c r="G785" s="1">
        <v>43579</v>
      </c>
      <c r="H785">
        <f t="shared" si="25"/>
        <v>5.1469585235787664E-3</v>
      </c>
      <c r="I785">
        <f t="shared" si="25"/>
        <v>3.3174304238925549E-3</v>
      </c>
      <c r="J785">
        <f t="shared" si="25"/>
        <v>1.3408022094433156E-2</v>
      </c>
      <c r="K785">
        <f t="shared" si="25"/>
        <v>-7.1428875123801137E-3</v>
      </c>
    </row>
    <row r="786" spans="1:11" x14ac:dyDescent="0.3">
      <c r="A786" s="1">
        <v>43580</v>
      </c>
      <c r="B786">
        <v>47.100231000000001</v>
      </c>
      <c r="C786">
        <v>92.900002000000001</v>
      </c>
      <c r="D786">
        <v>8.9499999999999993</v>
      </c>
      <c r="E786">
        <v>5.46</v>
      </c>
      <c r="G786" s="1">
        <v>43580</v>
      </c>
      <c r="H786">
        <f t="shared" si="25"/>
        <v>1.4018949804144165E-2</v>
      </c>
      <c r="I786">
        <f t="shared" si="25"/>
        <v>-7.5066947677068742E-3</v>
      </c>
      <c r="J786">
        <f t="shared" si="25"/>
        <v>-6.6815393334826211E-3</v>
      </c>
      <c r="K786">
        <f t="shared" si="25"/>
        <v>-2.1739986636405875E-2</v>
      </c>
    </row>
    <row r="787" spans="1:11" x14ac:dyDescent="0.3">
      <c r="A787" s="1">
        <v>43581</v>
      </c>
      <c r="B787">
        <v>47.835396000000003</v>
      </c>
      <c r="C787">
        <v>96.25</v>
      </c>
      <c r="D787">
        <v>8.89</v>
      </c>
      <c r="E787">
        <v>5.51</v>
      </c>
      <c r="G787" s="1">
        <v>43581</v>
      </c>
      <c r="H787">
        <f t="shared" si="25"/>
        <v>1.5487962084117119E-2</v>
      </c>
      <c r="I787">
        <f t="shared" si="25"/>
        <v>3.5425305819575738E-2</v>
      </c>
      <c r="J787">
        <f t="shared" si="25"/>
        <v>-6.7264827609506738E-3</v>
      </c>
      <c r="K787">
        <f t="shared" si="25"/>
        <v>9.115833408009413E-3</v>
      </c>
    </row>
    <row r="788" spans="1:11" x14ac:dyDescent="0.3">
      <c r="A788" s="1">
        <v>43584</v>
      </c>
      <c r="B788">
        <v>48.083762999999998</v>
      </c>
      <c r="C788">
        <v>97.150002000000001</v>
      </c>
      <c r="D788">
        <v>8.76</v>
      </c>
      <c r="E788">
        <v>5.53</v>
      </c>
      <c r="G788" s="1">
        <v>43584</v>
      </c>
      <c r="H788">
        <f t="shared" si="25"/>
        <v>2.9899151801435794E-3</v>
      </c>
      <c r="I788">
        <f t="shared" si="25"/>
        <v>5.3735278443365342E-3</v>
      </c>
      <c r="J788">
        <f t="shared" si="25"/>
        <v>-8.5050302872985758E-3</v>
      </c>
      <c r="K788">
        <f t="shared" si="25"/>
        <v>2.0918510898106264E-3</v>
      </c>
    </row>
    <row r="789" spans="1:11" x14ac:dyDescent="0.3">
      <c r="A789" s="1">
        <v>43585</v>
      </c>
      <c r="B789">
        <v>47.895000000000003</v>
      </c>
      <c r="C789">
        <v>96.830001999999993</v>
      </c>
      <c r="D789">
        <v>8.65</v>
      </c>
      <c r="E789">
        <v>5.66</v>
      </c>
      <c r="G789" s="1">
        <v>43585</v>
      </c>
      <c r="H789">
        <f t="shared" si="25"/>
        <v>-3.9334377205360984E-3</v>
      </c>
      <c r="I789">
        <f t="shared" si="25"/>
        <v>-3.2993121319752922E-3</v>
      </c>
      <c r="J789">
        <f t="shared" si="25"/>
        <v>-1.2636584004512019E-2</v>
      </c>
      <c r="K789">
        <f t="shared" si="25"/>
        <v>2.3236076680848008E-2</v>
      </c>
    </row>
    <row r="790" spans="1:11" x14ac:dyDescent="0.3">
      <c r="A790" s="1">
        <v>43586</v>
      </c>
      <c r="B790">
        <v>48.242718000000004</v>
      </c>
      <c r="C790">
        <v>99.050003000000004</v>
      </c>
      <c r="D790">
        <v>8.51</v>
      </c>
      <c r="E790">
        <v>5.51</v>
      </c>
      <c r="G790" s="1">
        <v>43586</v>
      </c>
      <c r="H790">
        <f t="shared" si="25"/>
        <v>7.2337792804338542E-3</v>
      </c>
      <c r="I790">
        <f t="shared" si="25"/>
        <v>2.2667919154097851E-2</v>
      </c>
      <c r="J790">
        <f t="shared" si="25"/>
        <v>-1.6317378358505292E-2</v>
      </c>
      <c r="K790">
        <f t="shared" si="25"/>
        <v>-2.6859269050268527E-2</v>
      </c>
    </row>
    <row r="791" spans="1:11" x14ac:dyDescent="0.3">
      <c r="A791" s="1">
        <v>43587</v>
      </c>
      <c r="B791">
        <v>49.226246000000003</v>
      </c>
      <c r="C791">
        <v>99.68</v>
      </c>
      <c r="D791">
        <v>8.77</v>
      </c>
      <c r="E791">
        <v>5.82</v>
      </c>
      <c r="G791" s="1">
        <v>43587</v>
      </c>
      <c r="H791">
        <f t="shared" si="25"/>
        <v>2.0182042430838334E-2</v>
      </c>
      <c r="I791">
        <f t="shared" si="25"/>
        <v>6.3402516068501941E-3</v>
      </c>
      <c r="J791">
        <f t="shared" si="25"/>
        <v>3.0094863798808828E-2</v>
      </c>
      <c r="K791">
        <f t="shared" si="25"/>
        <v>5.473563857852351E-2</v>
      </c>
    </row>
    <row r="792" spans="1:11" x14ac:dyDescent="0.3">
      <c r="A792" s="1">
        <v>43588</v>
      </c>
      <c r="B792">
        <v>46.841929999999998</v>
      </c>
      <c r="C792">
        <v>101.620003</v>
      </c>
      <c r="D792">
        <v>8.9700000000000006</v>
      </c>
      <c r="E792">
        <v>6.03</v>
      </c>
      <c r="G792" s="1">
        <v>43588</v>
      </c>
      <c r="H792">
        <f t="shared" si="25"/>
        <v>-4.9648194566415831E-2</v>
      </c>
      <c r="I792">
        <f t="shared" si="25"/>
        <v>1.9275340648190035E-2</v>
      </c>
      <c r="J792">
        <f t="shared" si="25"/>
        <v>2.2548869686613283E-2</v>
      </c>
      <c r="K792">
        <f t="shared" si="25"/>
        <v>3.5446748995747707E-2</v>
      </c>
    </row>
    <row r="793" spans="1:11" x14ac:dyDescent="0.3">
      <c r="A793" s="1">
        <v>43591</v>
      </c>
      <c r="B793">
        <v>47.845329</v>
      </c>
      <c r="C793">
        <v>101.650002</v>
      </c>
      <c r="D793">
        <v>8.85</v>
      </c>
      <c r="E793">
        <v>6.17</v>
      </c>
      <c r="G793" s="1">
        <v>43591</v>
      </c>
      <c r="H793">
        <f t="shared" si="25"/>
        <v>1.2236796696072805E-2</v>
      </c>
      <c r="I793">
        <f t="shared" si="25"/>
        <v>1.7041305086962908E-4</v>
      </c>
      <c r="J793">
        <f t="shared" si="25"/>
        <v>-7.7758787398222E-3</v>
      </c>
      <c r="K793">
        <f t="shared" si="25"/>
        <v>1.3251243599728849E-2</v>
      </c>
    </row>
    <row r="794" spans="1:11" x14ac:dyDescent="0.3">
      <c r="A794" s="1">
        <v>43592</v>
      </c>
      <c r="B794">
        <v>46.375</v>
      </c>
      <c r="C794">
        <v>99.879997000000003</v>
      </c>
      <c r="D794">
        <v>8.77</v>
      </c>
      <c r="E794">
        <v>6.09</v>
      </c>
      <c r="G794" s="1">
        <v>43592</v>
      </c>
      <c r="H794">
        <f t="shared" si="25"/>
        <v>-3.1212974651601517E-2</v>
      </c>
      <c r="I794">
        <f t="shared" si="25"/>
        <v>-1.7566124374183301E-2</v>
      </c>
      <c r="J794">
        <f t="shared" si="25"/>
        <v>-9.0806526357464813E-3</v>
      </c>
      <c r="K794">
        <f t="shared" si="25"/>
        <v>-1.3050756195490827E-2</v>
      </c>
    </row>
    <row r="795" spans="1:11" x14ac:dyDescent="0.3">
      <c r="A795" s="1">
        <v>43593</v>
      </c>
      <c r="B795">
        <v>46.514083999999997</v>
      </c>
      <c r="C795">
        <v>101.80999799999999</v>
      </c>
      <c r="D795">
        <v>8.69</v>
      </c>
      <c r="E795">
        <v>6.04</v>
      </c>
      <c r="G795" s="1">
        <v>43593</v>
      </c>
      <c r="H795">
        <f t="shared" si="25"/>
        <v>2.9946275267330072E-3</v>
      </c>
      <c r="I795">
        <f t="shared" si="25"/>
        <v>1.9138876099139664E-2</v>
      </c>
      <c r="J795">
        <f t="shared" si="25"/>
        <v>-9.1638671067909745E-3</v>
      </c>
      <c r="K795">
        <f t="shared" si="25"/>
        <v>-8.2440697750820659E-3</v>
      </c>
    </row>
    <row r="796" spans="1:11" x14ac:dyDescent="0.3">
      <c r="A796" s="1">
        <v>43594</v>
      </c>
      <c r="B796">
        <v>46.335258000000003</v>
      </c>
      <c r="C796">
        <v>102.120003</v>
      </c>
      <c r="D796">
        <v>8.52</v>
      </c>
      <c r="E796">
        <v>5.94</v>
      </c>
      <c r="G796" s="1">
        <v>43594</v>
      </c>
      <c r="H796">
        <f t="shared" si="25"/>
        <v>-3.8519652861487065E-3</v>
      </c>
      <c r="I796">
        <f t="shared" si="25"/>
        <v>3.040310275817441E-3</v>
      </c>
      <c r="J796">
        <f t="shared" si="25"/>
        <v>-1.9756598436076269E-2</v>
      </c>
      <c r="K796">
        <f t="shared" si="25"/>
        <v>-1.6694878572169992E-2</v>
      </c>
    </row>
    <row r="797" spans="1:11" x14ac:dyDescent="0.3">
      <c r="A797" s="1">
        <v>43595</v>
      </c>
      <c r="B797">
        <v>45.719310999999998</v>
      </c>
      <c r="C797">
        <v>103.379997</v>
      </c>
      <c r="D797">
        <v>8.48</v>
      </c>
      <c r="E797">
        <v>5.94</v>
      </c>
      <c r="G797" s="1">
        <v>43595</v>
      </c>
      <c r="H797">
        <f t="shared" si="25"/>
        <v>-1.3382414346378187E-2</v>
      </c>
      <c r="I797">
        <f t="shared" si="25"/>
        <v>1.2262868998254375E-2</v>
      </c>
      <c r="J797">
        <f t="shared" si="25"/>
        <v>-4.7058910374125048E-3</v>
      </c>
      <c r="K797">
        <f t="shared" si="25"/>
        <v>0</v>
      </c>
    </row>
    <row r="798" spans="1:11" x14ac:dyDescent="0.3">
      <c r="A798" s="1">
        <v>43598</v>
      </c>
      <c r="B798">
        <v>43.126365999999997</v>
      </c>
      <c r="C798">
        <v>100.010002</v>
      </c>
      <c r="D798">
        <v>8.26</v>
      </c>
      <c r="E798">
        <v>5.88</v>
      </c>
      <c r="G798" s="1">
        <v>43598</v>
      </c>
      <c r="H798">
        <f t="shared" si="25"/>
        <v>-3.3709299031226353E-2</v>
      </c>
      <c r="I798">
        <f t="shared" si="25"/>
        <v>-1.9134132565564288E-2</v>
      </c>
      <c r="J798">
        <f t="shared" si="25"/>
        <v>-1.5176149658000026E-2</v>
      </c>
      <c r="K798">
        <f t="shared" si="25"/>
        <v>-5.8614743976639098E-3</v>
      </c>
    </row>
    <row r="799" spans="1:11" x14ac:dyDescent="0.3">
      <c r="A799" s="1">
        <v>43599</v>
      </c>
      <c r="B799">
        <v>44.407935999999999</v>
      </c>
      <c r="C799">
        <v>103.550003</v>
      </c>
      <c r="D799">
        <v>8.5299999999999994</v>
      </c>
      <c r="E799">
        <v>6.01</v>
      </c>
      <c r="G799" s="1">
        <v>43599</v>
      </c>
      <c r="H799">
        <f t="shared" si="25"/>
        <v>2.9283641992863759E-2</v>
      </c>
      <c r="I799">
        <f t="shared" si="25"/>
        <v>3.4784415826679439E-2</v>
      </c>
      <c r="J799">
        <f t="shared" si="25"/>
        <v>3.2164773970701062E-2</v>
      </c>
      <c r="K799">
        <f t="shared" si="25"/>
        <v>2.1867986636580738E-2</v>
      </c>
    </row>
    <row r="800" spans="1:11" x14ac:dyDescent="0.3">
      <c r="A800" s="1">
        <v>43600</v>
      </c>
      <c r="B800">
        <v>45.977612000000001</v>
      </c>
      <c r="C800">
        <v>107.480003</v>
      </c>
      <c r="D800">
        <v>8.69</v>
      </c>
      <c r="E800">
        <v>6.19</v>
      </c>
      <c r="G800" s="1">
        <v>43600</v>
      </c>
      <c r="H800">
        <f t="shared" si="25"/>
        <v>3.4736390157097313E-2</v>
      </c>
      <c r="I800">
        <f t="shared" si="25"/>
        <v>3.7250194846355653E-2</v>
      </c>
      <c r="J800">
        <f t="shared" si="25"/>
        <v>1.85835777737129E-2</v>
      </c>
      <c r="K800">
        <f t="shared" si="25"/>
        <v>2.9510338149388714E-2</v>
      </c>
    </row>
    <row r="801" spans="1:11" x14ac:dyDescent="0.3">
      <c r="A801" s="1">
        <v>43601</v>
      </c>
      <c r="B801">
        <v>46.981014000000002</v>
      </c>
      <c r="C801">
        <v>107.550003</v>
      </c>
      <c r="D801">
        <v>8.67</v>
      </c>
      <c r="E801">
        <v>6.23</v>
      </c>
      <c r="G801" s="1">
        <v>43601</v>
      </c>
      <c r="H801">
        <f t="shared" si="25"/>
        <v>2.158898028831149E-2</v>
      </c>
      <c r="I801">
        <f t="shared" si="25"/>
        <v>6.5107194828165917E-4</v>
      </c>
      <c r="J801">
        <f t="shared" si="25"/>
        <v>-2.3041484848501884E-3</v>
      </c>
      <c r="K801">
        <f t="shared" si="25"/>
        <v>6.4412461028570747E-3</v>
      </c>
    </row>
    <row r="802" spans="1:11" x14ac:dyDescent="0.3">
      <c r="A802" s="1">
        <v>43602</v>
      </c>
      <c r="B802">
        <v>46.086894999999998</v>
      </c>
      <c r="C802">
        <v>106.660004</v>
      </c>
      <c r="D802">
        <v>8.61</v>
      </c>
      <c r="E802">
        <v>6.19</v>
      </c>
      <c r="G802" s="1">
        <v>43602</v>
      </c>
      <c r="H802">
        <f t="shared" si="25"/>
        <v>-1.9214926380049492E-2</v>
      </c>
      <c r="I802">
        <f t="shared" si="25"/>
        <v>-8.3096409329421871E-3</v>
      </c>
      <c r="J802">
        <f t="shared" si="25"/>
        <v>-6.944472352811158E-3</v>
      </c>
      <c r="K802">
        <f t="shared" si="25"/>
        <v>-6.4412461028569932E-3</v>
      </c>
    </row>
    <row r="803" spans="1:11" x14ac:dyDescent="0.3">
      <c r="A803" s="1">
        <v>43605</v>
      </c>
      <c r="B803">
        <v>43.325057999999999</v>
      </c>
      <c r="C803">
        <v>102.980003</v>
      </c>
      <c r="D803">
        <v>8.06</v>
      </c>
      <c r="E803">
        <v>6.15</v>
      </c>
      <c r="G803" s="1">
        <v>43605</v>
      </c>
      <c r="H803">
        <f t="shared" si="25"/>
        <v>-3.5678781292445574E-2</v>
      </c>
      <c r="I803">
        <f t="shared" si="25"/>
        <v>-2.0271587167940523E-2</v>
      </c>
      <c r="J803">
        <f t="shared" si="25"/>
        <v>-3.811133116456078E-2</v>
      </c>
      <c r="K803">
        <f t="shared" si="25"/>
        <v>-3.7429646115161442E-3</v>
      </c>
    </row>
    <row r="804" spans="1:11" x14ac:dyDescent="0.3">
      <c r="A804" s="1">
        <v>43606</v>
      </c>
      <c r="B804">
        <v>43.166103</v>
      </c>
      <c r="C804">
        <v>103.75</v>
      </c>
      <c r="D804">
        <v>8.1300000000000008</v>
      </c>
      <c r="E804">
        <v>6.17</v>
      </c>
      <c r="G804" s="1">
        <v>43606</v>
      </c>
      <c r="H804">
        <f t="shared" si="25"/>
        <v>-3.6756398485885823E-3</v>
      </c>
      <c r="I804">
        <f t="shared" si="25"/>
        <v>7.449335360942607E-3</v>
      </c>
      <c r="J804">
        <f t="shared" si="25"/>
        <v>8.6473670411823262E-3</v>
      </c>
      <c r="K804">
        <f t="shared" si="25"/>
        <v>3.2467560988698732E-3</v>
      </c>
    </row>
    <row r="805" spans="1:11" x14ac:dyDescent="0.3">
      <c r="A805" s="1">
        <v>43607</v>
      </c>
      <c r="B805">
        <v>42.629631000000003</v>
      </c>
      <c r="C805">
        <v>104.230003</v>
      </c>
      <c r="D805">
        <v>7.9</v>
      </c>
      <c r="E805">
        <v>6.21</v>
      </c>
      <c r="G805" s="1">
        <v>43607</v>
      </c>
      <c r="H805">
        <f t="shared" si="25"/>
        <v>-1.2505959607656294E-2</v>
      </c>
      <c r="I805">
        <f t="shared" si="25"/>
        <v>4.6158654229229851E-3</v>
      </c>
      <c r="J805">
        <f t="shared" si="25"/>
        <v>-2.8698164086743475E-2</v>
      </c>
      <c r="K805">
        <f t="shared" si="25"/>
        <v>6.462058028091024E-3</v>
      </c>
    </row>
    <row r="806" spans="1:11" x14ac:dyDescent="0.3">
      <c r="A806" s="1">
        <v>43608</v>
      </c>
      <c r="B806">
        <v>41.914332999999999</v>
      </c>
      <c r="C806">
        <v>104.379997</v>
      </c>
      <c r="D806">
        <v>7.7</v>
      </c>
      <c r="E806">
        <v>6.07</v>
      </c>
      <c r="G806" s="1">
        <v>43608</v>
      </c>
      <c r="H806">
        <f t="shared" si="25"/>
        <v>-1.6921730057888933E-2</v>
      </c>
      <c r="I806">
        <f t="shared" si="25"/>
        <v>1.4380329403980196E-3</v>
      </c>
      <c r="J806">
        <f t="shared" si="25"/>
        <v>-2.564243061333767E-2</v>
      </c>
      <c r="K806">
        <f t="shared" si="25"/>
        <v>-2.2802290873980492E-2</v>
      </c>
    </row>
    <row r="807" spans="1:11" x14ac:dyDescent="0.3">
      <c r="A807" s="1">
        <v>43609</v>
      </c>
      <c r="B807">
        <v>42.013683</v>
      </c>
      <c r="C807">
        <v>105.019997</v>
      </c>
      <c r="D807">
        <v>7.82</v>
      </c>
      <c r="E807">
        <v>6.06</v>
      </c>
      <c r="G807" s="1">
        <v>43609</v>
      </c>
      <c r="H807">
        <f t="shared" si="25"/>
        <v>2.3675061353870576E-3</v>
      </c>
      <c r="I807">
        <f t="shared" si="25"/>
        <v>6.1127221695967482E-3</v>
      </c>
      <c r="J807">
        <f t="shared" si="25"/>
        <v>1.5464225697581553E-2</v>
      </c>
      <c r="K807">
        <f t="shared" si="25"/>
        <v>-1.6488049901838935E-3</v>
      </c>
    </row>
    <row r="808" spans="1:11" x14ac:dyDescent="0.3">
      <c r="A808" s="1">
        <v>43613</v>
      </c>
      <c r="B808">
        <v>43.225712000000001</v>
      </c>
      <c r="C808">
        <v>106.540001</v>
      </c>
      <c r="D808">
        <v>7.74</v>
      </c>
      <c r="E808">
        <v>6.13</v>
      </c>
      <c r="G808" s="1">
        <v>43613</v>
      </c>
      <c r="H808">
        <f t="shared" si="25"/>
        <v>1.4220076220892745E-2</v>
      </c>
      <c r="I808">
        <f t="shared" si="25"/>
        <v>7.1848656156368379E-3</v>
      </c>
      <c r="J808">
        <f t="shared" si="25"/>
        <v>-5.1414334777919596E-3</v>
      </c>
      <c r="K808">
        <f t="shared" si="25"/>
        <v>5.7424749334485155E-3</v>
      </c>
    </row>
    <row r="809" spans="1:11" x14ac:dyDescent="0.3">
      <c r="A809" s="1">
        <v>43614</v>
      </c>
      <c r="B809">
        <v>43.702576000000001</v>
      </c>
      <c r="C809">
        <v>107</v>
      </c>
      <c r="D809">
        <v>7.57</v>
      </c>
      <c r="E809">
        <v>6.19</v>
      </c>
      <c r="G809" s="1">
        <v>43614</v>
      </c>
      <c r="H809">
        <f t="shared" si="25"/>
        <v>1.097154434984089E-2</v>
      </c>
      <c r="I809">
        <f t="shared" si="25"/>
        <v>4.3083235869069867E-3</v>
      </c>
      <c r="J809">
        <f t="shared" si="25"/>
        <v>-2.2208620152278341E-2</v>
      </c>
      <c r="K809">
        <f t="shared" si="25"/>
        <v>9.7403367483848043E-3</v>
      </c>
    </row>
    <row r="810" spans="1:11" x14ac:dyDescent="0.3">
      <c r="A810" s="1">
        <v>43615</v>
      </c>
      <c r="B810">
        <v>43.275387000000002</v>
      </c>
      <c r="C810">
        <v>106.989998</v>
      </c>
      <c r="D810">
        <v>7.6</v>
      </c>
      <c r="E810">
        <v>6.27</v>
      </c>
      <c r="G810" s="1">
        <v>43615</v>
      </c>
      <c r="H810">
        <f t="shared" si="25"/>
        <v>-9.8230039027256896E-3</v>
      </c>
      <c r="I810">
        <f t="shared" si="25"/>
        <v>-9.3481004727042225E-5</v>
      </c>
      <c r="J810">
        <f t="shared" si="25"/>
        <v>3.9551798429277932E-3</v>
      </c>
      <c r="K810">
        <f t="shared" si="25"/>
        <v>1.284126794832444E-2</v>
      </c>
    </row>
    <row r="811" spans="1:11" x14ac:dyDescent="0.3">
      <c r="A811" s="1">
        <v>43616</v>
      </c>
      <c r="B811">
        <v>43.086624</v>
      </c>
      <c r="C811">
        <v>108.150002</v>
      </c>
      <c r="D811">
        <v>7.58</v>
      </c>
      <c r="E811">
        <v>6.29</v>
      </c>
      <c r="G811" s="1">
        <v>43616</v>
      </c>
      <c r="H811">
        <f t="shared" si="25"/>
        <v>-4.3714429159674257E-3</v>
      </c>
      <c r="I811">
        <f t="shared" si="25"/>
        <v>1.0783817434722554E-2</v>
      </c>
      <c r="J811">
        <f t="shared" si="25"/>
        <v>-2.6350476380050023E-3</v>
      </c>
      <c r="K811">
        <f t="shared" si="25"/>
        <v>3.1847160675199195E-3</v>
      </c>
    </row>
    <row r="812" spans="1:11" x14ac:dyDescent="0.3">
      <c r="A812" s="1">
        <v>43619</v>
      </c>
      <c r="B812">
        <v>42.103096000000001</v>
      </c>
      <c r="C812">
        <v>105.949997</v>
      </c>
      <c r="D812">
        <v>7.47</v>
      </c>
      <c r="E812">
        <v>6.09</v>
      </c>
      <c r="G812" s="1">
        <v>43619</v>
      </c>
      <c r="H812">
        <f t="shared" si="25"/>
        <v>-1.3331781975550003E-2</v>
      </c>
      <c r="I812">
        <f t="shared" si="25"/>
        <v>-1.1865653364801649E-2</v>
      </c>
      <c r="J812">
        <f t="shared" si="25"/>
        <v>-8.4398219992591512E-3</v>
      </c>
      <c r="K812">
        <f t="shared" si="25"/>
        <v>-1.8655912892011746E-2</v>
      </c>
    </row>
    <row r="813" spans="1:11" x14ac:dyDescent="0.3">
      <c r="A813" s="1">
        <v>43620</v>
      </c>
      <c r="B813">
        <v>43.325057999999999</v>
      </c>
      <c r="C813">
        <v>108.989998</v>
      </c>
      <c r="D813">
        <v>7.82</v>
      </c>
      <c r="E813">
        <v>6.35</v>
      </c>
      <c r="G813" s="1">
        <v>43620</v>
      </c>
      <c r="H813">
        <f t="shared" si="25"/>
        <v>2.8609897142897127E-2</v>
      </c>
      <c r="I813">
        <f t="shared" si="25"/>
        <v>2.8288860151848103E-2</v>
      </c>
      <c r="J813">
        <f t="shared" si="25"/>
        <v>4.578955541249391E-2</v>
      </c>
      <c r="K813">
        <f t="shared" si="25"/>
        <v>4.1806731182794571E-2</v>
      </c>
    </row>
    <row r="814" spans="1:11" x14ac:dyDescent="0.3">
      <c r="A814" s="1">
        <v>43621</v>
      </c>
      <c r="B814">
        <v>44.229115</v>
      </c>
      <c r="C814">
        <v>111.550003</v>
      </c>
      <c r="D814">
        <v>5.04</v>
      </c>
      <c r="E814">
        <v>6.45</v>
      </c>
      <c r="G814" s="1">
        <v>43621</v>
      </c>
      <c r="H814">
        <f t="shared" si="25"/>
        <v>2.0652108316658133E-2</v>
      </c>
      <c r="I814">
        <f t="shared" si="25"/>
        <v>2.3216831221398032E-2</v>
      </c>
      <c r="J814">
        <f t="shared" si="25"/>
        <v>-0.43927847247394247</v>
      </c>
      <c r="K814">
        <f t="shared" si="25"/>
        <v>1.5625317903081033E-2</v>
      </c>
    </row>
    <row r="815" spans="1:11" x14ac:dyDescent="0.3">
      <c r="A815" s="1">
        <v>43622</v>
      </c>
      <c r="B815">
        <v>43.791988000000003</v>
      </c>
      <c r="C815">
        <v>110.66999800000001</v>
      </c>
      <c r="D815">
        <v>5.13</v>
      </c>
      <c r="E815">
        <v>6.49</v>
      </c>
      <c r="G815" s="1">
        <v>43622</v>
      </c>
      <c r="H815">
        <f t="shared" si="25"/>
        <v>-9.9324043607829631E-3</v>
      </c>
      <c r="I815">
        <f t="shared" si="25"/>
        <v>-7.9201655673617252E-3</v>
      </c>
      <c r="J815">
        <f t="shared" si="25"/>
        <v>1.7699577099400857E-2</v>
      </c>
      <c r="K815">
        <f t="shared" si="25"/>
        <v>6.1823999083175599E-3</v>
      </c>
    </row>
    <row r="816" spans="1:11" x14ac:dyDescent="0.3">
      <c r="A816" s="1">
        <v>43623</v>
      </c>
      <c r="B816">
        <v>45.083495999999997</v>
      </c>
      <c r="C816">
        <v>111.650002</v>
      </c>
      <c r="D816">
        <v>5.0199999999999996</v>
      </c>
      <c r="E816">
        <v>6.46</v>
      </c>
      <c r="G816" s="1">
        <v>43623</v>
      </c>
      <c r="H816">
        <f t="shared" si="25"/>
        <v>2.9065358909425493E-2</v>
      </c>
      <c r="I816">
        <f t="shared" si="25"/>
        <v>8.8162139943390623E-3</v>
      </c>
      <c r="J816">
        <f t="shared" si="25"/>
        <v>-2.1675725479040394E-2</v>
      </c>
      <c r="K816">
        <f t="shared" si="25"/>
        <v>-4.633212921488143E-3</v>
      </c>
    </row>
    <row r="817" spans="1:11" x14ac:dyDescent="0.3">
      <c r="A817" s="1">
        <v>43626</v>
      </c>
      <c r="B817">
        <v>45.709372999999999</v>
      </c>
      <c r="C817">
        <v>111.779999</v>
      </c>
      <c r="D817">
        <v>5.44</v>
      </c>
      <c r="E817">
        <v>6.3</v>
      </c>
      <c r="G817" s="1">
        <v>43626</v>
      </c>
      <c r="H817">
        <f t="shared" si="25"/>
        <v>7.9600079243102011E-3</v>
      </c>
      <c r="I817">
        <f t="shared" si="25"/>
        <v>6.718328879469353E-4</v>
      </c>
      <c r="J817">
        <f t="shared" si="25"/>
        <v>4.638959019741018E-2</v>
      </c>
      <c r="K817">
        <f t="shared" si="25"/>
        <v>-1.4479762537812401E-2</v>
      </c>
    </row>
    <row r="818" spans="1:11" x14ac:dyDescent="0.3">
      <c r="A818" s="1">
        <v>43627</v>
      </c>
      <c r="B818">
        <v>46.394871000000002</v>
      </c>
      <c r="C818">
        <v>110.290001</v>
      </c>
      <c r="D818">
        <v>5.72</v>
      </c>
      <c r="E818">
        <v>6.27</v>
      </c>
      <c r="G818" s="1">
        <v>43627</v>
      </c>
      <c r="H818">
        <f t="shared" si="25"/>
        <v>1.4885538990628598E-2</v>
      </c>
      <c r="I818">
        <f t="shared" si="25"/>
        <v>-1.3419375510347118E-2</v>
      </c>
      <c r="J818">
        <f t="shared" si="25"/>
        <v>5.01897445238551E-2</v>
      </c>
      <c r="K818">
        <f t="shared" si="25"/>
        <v>-4.7732787526577709E-3</v>
      </c>
    </row>
    <row r="819" spans="1:11" x14ac:dyDescent="0.3">
      <c r="A819" s="1">
        <v>43628</v>
      </c>
      <c r="B819">
        <v>44.795386999999998</v>
      </c>
      <c r="C819">
        <v>108.709999</v>
      </c>
      <c r="D819">
        <v>5.5</v>
      </c>
      <c r="E819">
        <v>6.19</v>
      </c>
      <c r="G819" s="1">
        <v>43628</v>
      </c>
      <c r="H819">
        <f t="shared" si="25"/>
        <v>-3.5083748959949757E-2</v>
      </c>
      <c r="I819">
        <f t="shared" si="25"/>
        <v>-1.4429492367937571E-2</v>
      </c>
      <c r="J819">
        <f t="shared" si="25"/>
        <v>-3.9220713153281267E-2</v>
      </c>
      <c r="K819">
        <f t="shared" si="25"/>
        <v>-1.2841267948324511E-2</v>
      </c>
    </row>
    <row r="820" spans="1:11" x14ac:dyDescent="0.3">
      <c r="A820" s="1">
        <v>43629</v>
      </c>
      <c r="B820">
        <v>45.749115000000003</v>
      </c>
      <c r="C820">
        <v>110.720001</v>
      </c>
      <c r="D820">
        <v>5.7</v>
      </c>
      <c r="E820">
        <v>6.23</v>
      </c>
      <c r="G820" s="1">
        <v>43629</v>
      </c>
      <c r="H820">
        <f t="shared" si="25"/>
        <v>2.1067281902838925E-2</v>
      </c>
      <c r="I820">
        <f t="shared" si="25"/>
        <v>1.8320723884028015E-2</v>
      </c>
      <c r="J820">
        <f t="shared" si="25"/>
        <v>3.5718082602079246E-2</v>
      </c>
      <c r="K820">
        <f t="shared" si="25"/>
        <v>6.4412461028570747E-3</v>
      </c>
    </row>
    <row r="821" spans="1:11" x14ac:dyDescent="0.3">
      <c r="A821" s="1">
        <v>43630</v>
      </c>
      <c r="B821">
        <v>45.321922000000001</v>
      </c>
      <c r="C821">
        <v>110.360001</v>
      </c>
      <c r="D821">
        <v>5.63</v>
      </c>
      <c r="E821">
        <v>6.2</v>
      </c>
      <c r="G821" s="1">
        <v>43630</v>
      </c>
      <c r="H821">
        <f t="shared" si="25"/>
        <v>-9.3816024793705304E-3</v>
      </c>
      <c r="I821">
        <f t="shared" si="25"/>
        <v>-3.2567424908119787E-3</v>
      </c>
      <c r="J821">
        <f t="shared" si="25"/>
        <v>-1.2356732688905492E-2</v>
      </c>
      <c r="K821">
        <f t="shared" si="25"/>
        <v>-4.8270407483159798E-3</v>
      </c>
    </row>
    <row r="822" spans="1:11" x14ac:dyDescent="0.3">
      <c r="A822" s="1">
        <v>43633</v>
      </c>
      <c r="B822">
        <v>44.77552</v>
      </c>
      <c r="C822">
        <v>110.290001</v>
      </c>
      <c r="D822">
        <v>5.7</v>
      </c>
      <c r="E822">
        <v>6.02</v>
      </c>
      <c r="G822" s="1">
        <v>43633</v>
      </c>
      <c r="H822">
        <f t="shared" si="25"/>
        <v>-7.0028449724145988E-3</v>
      </c>
      <c r="I822">
        <f t="shared" si="25"/>
        <v>-3.6632240954248519E-4</v>
      </c>
      <c r="J822">
        <f t="shared" si="25"/>
        <v>7.1341629442437972E-3</v>
      </c>
      <c r="K822">
        <f t="shared" si="25"/>
        <v>-1.7009912527721702E-2</v>
      </c>
    </row>
    <row r="823" spans="1:11" x14ac:dyDescent="0.3">
      <c r="A823" s="1">
        <v>43634</v>
      </c>
      <c r="B823">
        <v>45.470947000000002</v>
      </c>
      <c r="C823">
        <v>111.019997</v>
      </c>
      <c r="D823">
        <v>5.73</v>
      </c>
      <c r="E823">
        <v>6.04</v>
      </c>
      <c r="G823" s="1">
        <v>43634</v>
      </c>
      <c r="H823">
        <f t="shared" si="25"/>
        <v>1.5412033035877669E-2</v>
      </c>
      <c r="I823">
        <f t="shared" si="25"/>
        <v>6.5970688547961186E-3</v>
      </c>
      <c r="J823">
        <f t="shared" si="25"/>
        <v>5.249355886143745E-3</v>
      </c>
      <c r="K823">
        <f t="shared" si="25"/>
        <v>3.3167526259940418E-3</v>
      </c>
    </row>
    <row r="824" spans="1:11" x14ac:dyDescent="0.3">
      <c r="A824" s="1">
        <v>43635</v>
      </c>
      <c r="B824">
        <v>45.033821000000003</v>
      </c>
      <c r="C824">
        <v>111.019997</v>
      </c>
      <c r="D824">
        <v>5.63</v>
      </c>
      <c r="E824">
        <v>6.07</v>
      </c>
      <c r="G824" s="1">
        <v>43635</v>
      </c>
      <c r="H824">
        <f t="shared" si="25"/>
        <v>-9.6598092839353493E-3</v>
      </c>
      <c r="I824">
        <f t="shared" si="25"/>
        <v>0</v>
      </c>
      <c r="J824">
        <f t="shared" si="25"/>
        <v>-1.760608857504924E-2</v>
      </c>
      <c r="K824">
        <f t="shared" si="25"/>
        <v>4.9545931246833949E-3</v>
      </c>
    </row>
    <row r="825" spans="1:11" x14ac:dyDescent="0.3">
      <c r="A825" s="1">
        <v>43636</v>
      </c>
      <c r="B825">
        <v>45.371597000000001</v>
      </c>
      <c r="C825">
        <v>111.540001</v>
      </c>
      <c r="D825">
        <v>5.53</v>
      </c>
      <c r="E825">
        <v>6.07</v>
      </c>
      <c r="G825" s="1">
        <v>43636</v>
      </c>
      <c r="H825">
        <f t="shared" si="25"/>
        <v>7.4725072724476319E-3</v>
      </c>
      <c r="I825">
        <f t="shared" si="25"/>
        <v>4.6729416869445792E-3</v>
      </c>
      <c r="J825">
        <f t="shared" si="25"/>
        <v>-1.7921626617355562E-2</v>
      </c>
      <c r="K825">
        <f t="shared" si="25"/>
        <v>0</v>
      </c>
    </row>
    <row r="826" spans="1:11" x14ac:dyDescent="0.3">
      <c r="A826" s="1">
        <v>43637</v>
      </c>
      <c r="B826">
        <v>45.610030999999999</v>
      </c>
      <c r="C826">
        <v>112.639999</v>
      </c>
      <c r="D826">
        <v>5.42</v>
      </c>
      <c r="E826">
        <v>6.05</v>
      </c>
      <c r="G826" s="1">
        <v>43637</v>
      </c>
      <c r="H826">
        <f t="shared" si="25"/>
        <v>5.2413778714860276E-3</v>
      </c>
      <c r="I826">
        <f t="shared" si="25"/>
        <v>9.8136036050900533E-3</v>
      </c>
      <c r="J826">
        <f t="shared" si="25"/>
        <v>-2.0092000082688601E-2</v>
      </c>
      <c r="K826">
        <f t="shared" si="25"/>
        <v>-3.3003330286568541E-3</v>
      </c>
    </row>
    <row r="827" spans="1:11" x14ac:dyDescent="0.3">
      <c r="A827" s="1">
        <v>43640</v>
      </c>
      <c r="B827">
        <v>46.841929999999998</v>
      </c>
      <c r="C827">
        <v>113.83000199999999</v>
      </c>
      <c r="D827">
        <v>5.37</v>
      </c>
      <c r="E827">
        <v>5.99</v>
      </c>
      <c r="G827" s="1">
        <v>43640</v>
      </c>
      <c r="H827">
        <f t="shared" si="25"/>
        <v>1.5387003351380539E-2</v>
      </c>
      <c r="I827">
        <f t="shared" si="25"/>
        <v>6.0675133370049865E-3</v>
      </c>
      <c r="J827">
        <f t="shared" si="25"/>
        <v>-5.3508285613111028E-3</v>
      </c>
      <c r="K827">
        <f t="shared" si="25"/>
        <v>-5.7543692551268828E-3</v>
      </c>
    </row>
    <row r="828" spans="1:11" x14ac:dyDescent="0.3">
      <c r="A828" s="1">
        <v>43641</v>
      </c>
      <c r="B828">
        <v>45.898136000000001</v>
      </c>
      <c r="C828">
        <v>112.80999799999999</v>
      </c>
      <c r="D828">
        <v>5.45</v>
      </c>
      <c r="E828">
        <v>5.87</v>
      </c>
      <c r="G828" s="1">
        <v>43641</v>
      </c>
      <c r="H828">
        <f t="shared" si="25"/>
        <v>-2.035423575960784E-2</v>
      </c>
      <c r="I828">
        <f t="shared" si="25"/>
        <v>-9.0011550192817345E-3</v>
      </c>
      <c r="J828">
        <f t="shared" si="25"/>
        <v>1.4787700154379371E-2</v>
      </c>
      <c r="K828">
        <f t="shared" si="25"/>
        <v>-2.0236778287352934E-2</v>
      </c>
    </row>
    <row r="829" spans="1:11" x14ac:dyDescent="0.3">
      <c r="A829" s="1">
        <v>43642</v>
      </c>
      <c r="B829">
        <v>46.424670999999996</v>
      </c>
      <c r="C829">
        <v>111.550003</v>
      </c>
      <c r="D829">
        <v>5.47</v>
      </c>
      <c r="E829">
        <v>5.84</v>
      </c>
      <c r="G829" s="1">
        <v>43642</v>
      </c>
      <c r="H829">
        <f t="shared" si="25"/>
        <v>1.1406514294578106E-2</v>
      </c>
      <c r="I829">
        <f t="shared" si="25"/>
        <v>-1.1232022115593147E-2</v>
      </c>
      <c r="J829">
        <f t="shared" si="25"/>
        <v>3.6630077587370201E-3</v>
      </c>
      <c r="K829">
        <f t="shared" si="25"/>
        <v>-5.1238369998693953E-3</v>
      </c>
    </row>
    <row r="830" spans="1:11" x14ac:dyDescent="0.3">
      <c r="A830" s="1">
        <v>43643</v>
      </c>
      <c r="B830">
        <v>46.971077000000001</v>
      </c>
      <c r="C830">
        <v>113.389999</v>
      </c>
      <c r="D830">
        <v>5.54</v>
      </c>
      <c r="E830">
        <v>6.04</v>
      </c>
      <c r="G830" s="1">
        <v>43643</v>
      </c>
      <c r="H830">
        <f t="shared" si="25"/>
        <v>1.1701008790831203E-2</v>
      </c>
      <c r="I830">
        <f t="shared" si="25"/>
        <v>1.6360247392317798E-2</v>
      </c>
      <c r="J830">
        <f t="shared" si="25"/>
        <v>1.2715884325302714E-2</v>
      </c>
      <c r="K830">
        <f t="shared" si="25"/>
        <v>3.3673215106588023E-2</v>
      </c>
    </row>
    <row r="831" spans="1:11" x14ac:dyDescent="0.3">
      <c r="A831" s="1">
        <v>43644</v>
      </c>
      <c r="B831">
        <v>46.891601999999999</v>
      </c>
      <c r="C831">
        <v>113.529999</v>
      </c>
      <c r="D831">
        <v>5.47</v>
      </c>
      <c r="E831">
        <v>6.13</v>
      </c>
      <c r="G831" s="1">
        <v>43644</v>
      </c>
      <c r="H831">
        <f t="shared" si="25"/>
        <v>-1.6934317204521654E-3</v>
      </c>
      <c r="I831">
        <f t="shared" si="25"/>
        <v>1.2339152035690994E-3</v>
      </c>
      <c r="J831">
        <f t="shared" si="25"/>
        <v>-1.2715884325302674E-2</v>
      </c>
      <c r="K831">
        <f t="shared" si="25"/>
        <v>1.4790738001396473E-2</v>
      </c>
    </row>
    <row r="832" spans="1:11" x14ac:dyDescent="0.3">
      <c r="A832" s="1">
        <v>43647</v>
      </c>
      <c r="B832">
        <v>47.189639999999997</v>
      </c>
      <c r="C832">
        <v>115.959999</v>
      </c>
      <c r="D832">
        <v>5.36</v>
      </c>
      <c r="E832">
        <v>6.25</v>
      </c>
      <c r="G832" s="1">
        <v>43647</v>
      </c>
      <c r="H832">
        <f t="shared" si="25"/>
        <v>3.657963935900808E-3</v>
      </c>
      <c r="I832">
        <f t="shared" si="25"/>
        <v>1.222723084625872E-2</v>
      </c>
      <c r="J832">
        <f t="shared" si="25"/>
        <v>-1.1728663652593979E-2</v>
      </c>
      <c r="K832">
        <f t="shared" si="25"/>
        <v>1.1192924431241978E-2</v>
      </c>
    </row>
    <row r="833" spans="1:11" x14ac:dyDescent="0.3">
      <c r="A833" s="1">
        <v>43648</v>
      </c>
      <c r="B833">
        <v>47.666504000000003</v>
      </c>
      <c r="C833">
        <v>116.910004</v>
      </c>
      <c r="D833">
        <v>5.38</v>
      </c>
      <c r="E833">
        <v>6.29</v>
      </c>
      <c r="G833" s="1">
        <v>43648</v>
      </c>
      <c r="H833">
        <f t="shared" si="25"/>
        <v>1.0054552024266529E-2</v>
      </c>
      <c r="I833">
        <f t="shared" si="25"/>
        <v>8.1591468032885233E-3</v>
      </c>
      <c r="J833">
        <f t="shared" si="25"/>
        <v>3.7243990909822727E-3</v>
      </c>
      <c r="K833">
        <f t="shared" si="25"/>
        <v>6.3796069640389879E-3</v>
      </c>
    </row>
    <row r="834" spans="1:11" x14ac:dyDescent="0.3">
      <c r="A834" s="1">
        <v>43649</v>
      </c>
      <c r="B834">
        <v>48.342064000000001</v>
      </c>
      <c r="C834">
        <v>118.07</v>
      </c>
      <c r="D834">
        <v>5.31</v>
      </c>
      <c r="E834">
        <v>6.2</v>
      </c>
      <c r="G834" s="1">
        <v>43649</v>
      </c>
      <c r="H834">
        <f t="shared" si="25"/>
        <v>1.4073142924217449E-2</v>
      </c>
      <c r="I834">
        <f t="shared" si="25"/>
        <v>9.8732266859383709E-3</v>
      </c>
      <c r="J834">
        <f t="shared" si="25"/>
        <v>-1.309653891984568E-2</v>
      </c>
      <c r="K834">
        <f t="shared" si="25"/>
        <v>-1.4411778661303316E-2</v>
      </c>
    </row>
    <row r="835" spans="1:11" x14ac:dyDescent="0.3">
      <c r="A835" s="1">
        <v>43651</v>
      </c>
      <c r="B835">
        <v>47.835396000000003</v>
      </c>
      <c r="C835">
        <v>117.230003</v>
      </c>
      <c r="D835">
        <v>5.52</v>
      </c>
      <c r="E835">
        <v>6.26</v>
      </c>
      <c r="G835" s="1">
        <v>43651</v>
      </c>
      <c r="H835">
        <f t="shared" si="25"/>
        <v>-7.450221557795224E-3</v>
      </c>
      <c r="I835">
        <f t="shared" si="25"/>
        <v>-5.0486195540239325E-3</v>
      </c>
      <c r="J835">
        <f t="shared" si="25"/>
        <v>2.7425861317630324E-2</v>
      </c>
      <c r="K835">
        <f t="shared" si="25"/>
        <v>6.8100697922880912E-3</v>
      </c>
    </row>
    <row r="836" spans="1:11" x14ac:dyDescent="0.3">
      <c r="A836" s="1">
        <v>43654</v>
      </c>
      <c r="B836">
        <v>46.166373999999998</v>
      </c>
      <c r="C836">
        <v>114.75</v>
      </c>
      <c r="D836">
        <v>5.45</v>
      </c>
      <c r="E836">
        <v>6.17</v>
      </c>
      <c r="G836" s="1">
        <v>43654</v>
      </c>
      <c r="H836">
        <f t="shared" si="25"/>
        <v>-2.0504115588791481E-2</v>
      </c>
      <c r="I836">
        <f t="shared" si="25"/>
        <v>-1.2344899838020973E-2</v>
      </c>
      <c r="J836">
        <f t="shared" si="25"/>
        <v>-7.3682894047227155E-3</v>
      </c>
      <c r="K836">
        <f t="shared" ref="K836" si="26">LN(E836/E835)/SQRT($A836-$A835)</f>
        <v>-8.3608097010946739E-3</v>
      </c>
    </row>
    <row r="837" spans="1:11" x14ac:dyDescent="0.3">
      <c r="A837" s="1">
        <v>43655</v>
      </c>
      <c r="B837">
        <v>46.067024000000004</v>
      </c>
      <c r="C837">
        <v>115.089996</v>
      </c>
      <c r="D837">
        <v>5.31</v>
      </c>
      <c r="E837">
        <v>6.22</v>
      </c>
      <c r="G837" s="1">
        <v>43655</v>
      </c>
      <c r="H837">
        <f t="shared" ref="H837:K900" si="27">LN(B837/B836)/SQRT($A837-$A836)</f>
        <v>-2.1543180795381292E-3</v>
      </c>
      <c r="I837">
        <f t="shared" si="27"/>
        <v>2.9585472843356945E-3</v>
      </c>
      <c r="J837">
        <f t="shared" si="27"/>
        <v>-2.6023773421305359E-2</v>
      </c>
      <c r="K837">
        <f t="shared" si="27"/>
        <v>8.0710688337915001E-3</v>
      </c>
    </row>
    <row r="838" spans="1:11" x14ac:dyDescent="0.3">
      <c r="A838" s="1">
        <v>43656</v>
      </c>
      <c r="B838">
        <v>46.533954999999999</v>
      </c>
      <c r="C838">
        <v>117.160004</v>
      </c>
      <c r="D838">
        <v>5.18</v>
      </c>
      <c r="E838">
        <v>6.29</v>
      </c>
      <c r="G838" s="1">
        <v>43656</v>
      </c>
      <c r="H838">
        <f t="shared" si="27"/>
        <v>1.0084881660306584E-2</v>
      </c>
      <c r="I838">
        <f t="shared" si="27"/>
        <v>1.7826159875887027E-2</v>
      </c>
      <c r="J838">
        <f t="shared" si="27"/>
        <v>-2.478677898245581E-2</v>
      </c>
      <c r="K838">
        <f t="shared" si="27"/>
        <v>1.119116396126108E-2</v>
      </c>
    </row>
    <row r="839" spans="1:11" x14ac:dyDescent="0.3">
      <c r="A839" s="1">
        <v>43657</v>
      </c>
      <c r="B839">
        <v>47.030684999999998</v>
      </c>
      <c r="C839">
        <v>116.529999</v>
      </c>
      <c r="D839">
        <v>4.84</v>
      </c>
      <c r="E839">
        <v>6.26</v>
      </c>
      <c r="G839" s="1">
        <v>43657</v>
      </c>
      <c r="H839">
        <f t="shared" si="27"/>
        <v>1.0617999852275243E-2</v>
      </c>
      <c r="I839">
        <f t="shared" si="27"/>
        <v>-5.3918140971865669E-3</v>
      </c>
      <c r="J839">
        <f t="shared" si="27"/>
        <v>-6.7890335542851329E-2</v>
      </c>
      <c r="K839">
        <f t="shared" si="27"/>
        <v>-4.7808856003420082E-3</v>
      </c>
    </row>
    <row r="840" spans="1:11" x14ac:dyDescent="0.3">
      <c r="A840" s="1">
        <v>43658</v>
      </c>
      <c r="B840">
        <v>46.891601999999999</v>
      </c>
      <c r="C840">
        <v>116.459999</v>
      </c>
      <c r="D840">
        <v>4.91</v>
      </c>
      <c r="E840">
        <v>6.27</v>
      </c>
      <c r="G840" s="1">
        <v>43658</v>
      </c>
      <c r="H840">
        <f t="shared" si="27"/>
        <v>-2.9616634369920639E-3</v>
      </c>
      <c r="I840">
        <f t="shared" si="27"/>
        <v>-6.0088418135610579E-4</v>
      </c>
      <c r="J840">
        <f t="shared" si="27"/>
        <v>1.435922107788888E-2</v>
      </c>
      <c r="K840">
        <f t="shared" si="27"/>
        <v>1.5961695328221347E-3</v>
      </c>
    </row>
    <row r="841" spans="1:11" x14ac:dyDescent="0.3">
      <c r="A841" s="1">
        <v>43661</v>
      </c>
      <c r="B841">
        <v>47.348595000000003</v>
      </c>
      <c r="C841">
        <v>117.029999</v>
      </c>
      <c r="D841">
        <v>4.75</v>
      </c>
      <c r="E841">
        <v>6.33</v>
      </c>
      <c r="G841" s="1">
        <v>43661</v>
      </c>
      <c r="H841">
        <f t="shared" si="27"/>
        <v>5.5994598506740548E-3</v>
      </c>
      <c r="I841">
        <f t="shared" si="27"/>
        <v>2.8188814082051291E-3</v>
      </c>
      <c r="J841">
        <f t="shared" si="27"/>
        <v>-1.9127223990836665E-2</v>
      </c>
      <c r="K841">
        <f t="shared" si="27"/>
        <v>5.498615554253487E-3</v>
      </c>
    </row>
    <row r="842" spans="1:11" x14ac:dyDescent="0.3">
      <c r="A842" s="1">
        <v>43662</v>
      </c>
      <c r="B842">
        <v>46.682975999999996</v>
      </c>
      <c r="C842">
        <v>117.449997</v>
      </c>
      <c r="D842">
        <v>4.63</v>
      </c>
      <c r="E842">
        <v>6.29</v>
      </c>
      <c r="G842" s="1">
        <v>43662</v>
      </c>
      <c r="H842">
        <f t="shared" si="27"/>
        <v>-1.4157587941797282E-2</v>
      </c>
      <c r="I842">
        <f t="shared" si="27"/>
        <v>3.5823819202800717E-3</v>
      </c>
      <c r="J842">
        <f t="shared" si="27"/>
        <v>-2.5587749948407169E-2</v>
      </c>
      <c r="K842">
        <f t="shared" si="27"/>
        <v>-6.339165443735654E-3</v>
      </c>
    </row>
    <row r="843" spans="1:11" x14ac:dyDescent="0.3">
      <c r="A843" s="1">
        <v>43663</v>
      </c>
      <c r="B843">
        <v>46.375</v>
      </c>
      <c r="C843">
        <v>117.599998</v>
      </c>
      <c r="D843">
        <v>4.38</v>
      </c>
      <c r="E843">
        <v>6.23</v>
      </c>
      <c r="G843" s="1">
        <v>43663</v>
      </c>
      <c r="H843">
        <f t="shared" si="27"/>
        <v>-6.6190376719737973E-3</v>
      </c>
      <c r="I843">
        <f t="shared" si="27"/>
        <v>1.2763328955864332E-3</v>
      </c>
      <c r="J843">
        <f t="shared" si="27"/>
        <v>-5.5508143709787926E-2</v>
      </c>
      <c r="K843">
        <f t="shared" si="27"/>
        <v>-9.5847379129872894E-3</v>
      </c>
    </row>
    <row r="844" spans="1:11" x14ac:dyDescent="0.3">
      <c r="A844" s="1">
        <v>43664</v>
      </c>
      <c r="B844">
        <v>45.421272000000002</v>
      </c>
      <c r="C844">
        <v>117.699997</v>
      </c>
      <c r="D844">
        <v>4.2</v>
      </c>
      <c r="E844">
        <v>6.3</v>
      </c>
      <c r="G844" s="1">
        <v>43664</v>
      </c>
      <c r="H844">
        <f t="shared" si="27"/>
        <v>-2.0779979358311607E-2</v>
      </c>
      <c r="I844">
        <f t="shared" si="27"/>
        <v>8.4997031997683823E-4</v>
      </c>
      <c r="J844">
        <f t="shared" si="27"/>
        <v>-4.1964199099032082E-2</v>
      </c>
      <c r="K844">
        <f t="shared" si="27"/>
        <v>1.1173300598125036E-2</v>
      </c>
    </row>
    <row r="845" spans="1:11" x14ac:dyDescent="0.3">
      <c r="A845" s="1">
        <v>43665</v>
      </c>
      <c r="B845">
        <v>44.845061999999999</v>
      </c>
      <c r="C845">
        <v>116.05999799999999</v>
      </c>
      <c r="D845">
        <v>4.32</v>
      </c>
      <c r="E845">
        <v>6.28</v>
      </c>
      <c r="G845" s="1">
        <v>43665</v>
      </c>
      <c r="H845">
        <f t="shared" si="27"/>
        <v>-1.2767059460417491E-2</v>
      </c>
      <c r="I845">
        <f t="shared" si="27"/>
        <v>-1.4031707247704523E-2</v>
      </c>
      <c r="J845">
        <f t="shared" si="27"/>
        <v>2.8170876966696439E-2</v>
      </c>
      <c r="K845">
        <f t="shared" si="27"/>
        <v>-3.1796529173795732E-3</v>
      </c>
    </row>
    <row r="846" spans="1:11" x14ac:dyDescent="0.3">
      <c r="A846" s="1">
        <v>43668</v>
      </c>
      <c r="B846">
        <v>45.272250999999997</v>
      </c>
      <c r="C846">
        <v>116.660004</v>
      </c>
      <c r="D846">
        <v>4.1399999999999997</v>
      </c>
      <c r="E846">
        <v>6.28</v>
      </c>
      <c r="G846" s="1">
        <v>43668</v>
      </c>
      <c r="H846">
        <f t="shared" si="27"/>
        <v>5.4737435762994236E-3</v>
      </c>
      <c r="I846">
        <f t="shared" si="27"/>
        <v>2.9770916999866358E-3</v>
      </c>
      <c r="J846">
        <f t="shared" si="27"/>
        <v>-2.4571804841298624E-2</v>
      </c>
      <c r="K846">
        <f t="shared" si="27"/>
        <v>0</v>
      </c>
    </row>
    <row r="847" spans="1:11" x14ac:dyDescent="0.3">
      <c r="A847" s="1">
        <v>43669</v>
      </c>
      <c r="B847">
        <v>45.619965000000001</v>
      </c>
      <c r="C847">
        <v>118.110001</v>
      </c>
      <c r="D847">
        <v>4.09</v>
      </c>
      <c r="E847">
        <v>6.25</v>
      </c>
      <c r="G847" s="1">
        <v>43669</v>
      </c>
      <c r="H847">
        <f t="shared" si="27"/>
        <v>7.6511655579579408E-3</v>
      </c>
      <c r="I847">
        <f t="shared" si="27"/>
        <v>1.2352646477274852E-2</v>
      </c>
      <c r="J847">
        <f t="shared" si="27"/>
        <v>-1.2150817782512579E-2</v>
      </c>
      <c r="K847">
        <f t="shared" si="27"/>
        <v>-4.7885167317972327E-3</v>
      </c>
    </row>
    <row r="848" spans="1:11" x14ac:dyDescent="0.3">
      <c r="A848" s="1">
        <v>43670</v>
      </c>
      <c r="B848">
        <v>46.553825000000003</v>
      </c>
      <c r="C848">
        <v>118.900002</v>
      </c>
      <c r="D848">
        <v>4.08</v>
      </c>
      <c r="E848">
        <v>6.34</v>
      </c>
      <c r="G848" s="1">
        <v>43670</v>
      </c>
      <c r="H848">
        <f t="shared" si="27"/>
        <v>2.0263720408737293E-2</v>
      </c>
      <c r="I848">
        <f t="shared" si="27"/>
        <v>6.666418427154445E-3</v>
      </c>
      <c r="J848">
        <f t="shared" si="27"/>
        <v>-2.4479816386400017E-3</v>
      </c>
      <c r="K848">
        <f t="shared" si="27"/>
        <v>1.4297304700824394E-2</v>
      </c>
    </row>
    <row r="849" spans="1:11" x14ac:dyDescent="0.3">
      <c r="A849" s="1">
        <v>43671</v>
      </c>
      <c r="B849">
        <v>46.881664000000001</v>
      </c>
      <c r="C849">
        <v>119.25</v>
      </c>
      <c r="D849">
        <v>3.98</v>
      </c>
      <c r="E849">
        <v>6.37</v>
      </c>
      <c r="G849" s="1">
        <v>43671</v>
      </c>
      <c r="H849">
        <f t="shared" si="27"/>
        <v>7.0174694620551226E-3</v>
      </c>
      <c r="I849">
        <f t="shared" si="27"/>
        <v>2.9393092508567678E-3</v>
      </c>
      <c r="J849">
        <f t="shared" si="27"/>
        <v>-2.481516911972402E-2</v>
      </c>
      <c r="K849">
        <f t="shared" si="27"/>
        <v>4.7207011349373936E-3</v>
      </c>
    </row>
    <row r="850" spans="1:11" x14ac:dyDescent="0.3">
      <c r="A850" s="1">
        <v>43672</v>
      </c>
      <c r="B850">
        <v>47.676440999999997</v>
      </c>
      <c r="C850">
        <v>121.779999</v>
      </c>
      <c r="D850">
        <v>4.01</v>
      </c>
      <c r="E850">
        <v>6.46</v>
      </c>
      <c r="G850" s="1">
        <v>43672</v>
      </c>
      <c r="H850">
        <f t="shared" si="27"/>
        <v>1.6810736995381995E-2</v>
      </c>
      <c r="I850">
        <f t="shared" si="27"/>
        <v>2.0994000200448414E-2</v>
      </c>
      <c r="J850">
        <f t="shared" si="27"/>
        <v>7.5094220221313479E-3</v>
      </c>
      <c r="K850">
        <f t="shared" si="27"/>
        <v>1.4029848210438485E-2</v>
      </c>
    </row>
    <row r="851" spans="1:11" x14ac:dyDescent="0.3">
      <c r="A851" s="1">
        <v>43675</v>
      </c>
      <c r="B851">
        <v>48.133434000000001</v>
      </c>
      <c r="C851">
        <v>123.589996</v>
      </c>
      <c r="D851">
        <v>4.12</v>
      </c>
      <c r="E851">
        <v>6.41</v>
      </c>
      <c r="G851" s="1">
        <v>43675</v>
      </c>
      <c r="H851">
        <f t="shared" si="27"/>
        <v>5.5077210464769674E-3</v>
      </c>
      <c r="I851">
        <f t="shared" si="27"/>
        <v>8.5179217625692191E-3</v>
      </c>
      <c r="J851">
        <f t="shared" si="27"/>
        <v>1.5624207976290111E-2</v>
      </c>
      <c r="K851">
        <f t="shared" si="27"/>
        <v>-4.4860386473523249E-3</v>
      </c>
    </row>
    <row r="852" spans="1:11" x14ac:dyDescent="0.3">
      <c r="A852" s="1">
        <v>43676</v>
      </c>
      <c r="B852">
        <v>47.97448</v>
      </c>
      <c r="C852">
        <v>123.199997</v>
      </c>
      <c r="D852">
        <v>4.03</v>
      </c>
      <c r="E852">
        <v>6.44</v>
      </c>
      <c r="G852" s="1">
        <v>43676</v>
      </c>
      <c r="H852">
        <f t="shared" si="27"/>
        <v>-3.3078263447848507E-3</v>
      </c>
      <c r="I852">
        <f t="shared" si="27"/>
        <v>-3.1605764877957426E-3</v>
      </c>
      <c r="J852">
        <f t="shared" si="27"/>
        <v>-2.2086787402843398E-2</v>
      </c>
      <c r="K852">
        <f t="shared" si="27"/>
        <v>4.6692691836836926E-3</v>
      </c>
    </row>
    <row r="853" spans="1:11" x14ac:dyDescent="0.3">
      <c r="A853" s="1">
        <v>43677</v>
      </c>
      <c r="B853">
        <v>48.421543</v>
      </c>
      <c r="C853">
        <v>122.519997</v>
      </c>
      <c r="D853">
        <v>4.0199999999999996</v>
      </c>
      <c r="E853">
        <v>6.38</v>
      </c>
      <c r="G853" s="1">
        <v>43677</v>
      </c>
      <c r="H853">
        <f t="shared" si="27"/>
        <v>9.2756151428923898E-3</v>
      </c>
      <c r="I853">
        <f t="shared" si="27"/>
        <v>-5.5347692699937497E-3</v>
      </c>
      <c r="J853">
        <f t="shared" si="27"/>
        <v>-2.4844733276620564E-3</v>
      </c>
      <c r="K853">
        <f t="shared" si="27"/>
        <v>-9.3604427595638078E-3</v>
      </c>
    </row>
    <row r="854" spans="1:11" x14ac:dyDescent="0.3">
      <c r="A854" s="1">
        <v>43678</v>
      </c>
      <c r="B854">
        <v>49.862063999999997</v>
      </c>
      <c r="C854">
        <v>122.099998</v>
      </c>
      <c r="D854">
        <v>3.84</v>
      </c>
      <c r="E854">
        <v>6.39</v>
      </c>
      <c r="G854" s="1">
        <v>43678</v>
      </c>
      <c r="H854">
        <f t="shared" si="27"/>
        <v>2.9315655147889676E-2</v>
      </c>
      <c r="I854">
        <f t="shared" si="27"/>
        <v>-3.4338927421334723E-3</v>
      </c>
      <c r="J854">
        <f t="shared" si="27"/>
        <v>-4.5809536031294104E-2</v>
      </c>
      <c r="K854">
        <f t="shared" si="27"/>
        <v>1.5661710327448761E-3</v>
      </c>
    </row>
    <row r="855" spans="1:11" x14ac:dyDescent="0.3">
      <c r="A855" s="1">
        <v>43679</v>
      </c>
      <c r="B855">
        <v>48.699711000000001</v>
      </c>
      <c r="C855">
        <v>121.69000200000001</v>
      </c>
      <c r="D855">
        <v>3.78</v>
      </c>
      <c r="E855">
        <v>6.21</v>
      </c>
      <c r="G855" s="1">
        <v>43679</v>
      </c>
      <c r="H855">
        <f t="shared" si="27"/>
        <v>-2.3587377367813682E-2</v>
      </c>
      <c r="I855">
        <f t="shared" si="27"/>
        <v>-3.3635209527296739E-3</v>
      </c>
      <c r="J855">
        <f t="shared" si="27"/>
        <v>-1.5748356968139168E-2</v>
      </c>
      <c r="K855">
        <f t="shared" si="27"/>
        <v>-2.8573372444056E-2</v>
      </c>
    </row>
    <row r="856" spans="1:11" x14ac:dyDescent="0.3">
      <c r="A856" s="1">
        <v>43682</v>
      </c>
      <c r="B856">
        <v>45.798786</v>
      </c>
      <c r="C856">
        <v>115.379997</v>
      </c>
      <c r="D856">
        <v>3.71</v>
      </c>
      <c r="E856">
        <v>5.88</v>
      </c>
      <c r="G856" s="1">
        <v>43682</v>
      </c>
      <c r="H856">
        <f t="shared" si="27"/>
        <v>-3.5458262132011177E-2</v>
      </c>
      <c r="I856">
        <f t="shared" si="27"/>
        <v>-3.074150060929574E-2</v>
      </c>
      <c r="J856">
        <f t="shared" si="27"/>
        <v>-1.0791908026294549E-2</v>
      </c>
      <c r="K856">
        <f t="shared" si="27"/>
        <v>-3.1525711483888129E-2</v>
      </c>
    </row>
    <row r="857" spans="1:11" x14ac:dyDescent="0.3">
      <c r="A857" s="1">
        <v>43683</v>
      </c>
      <c r="B857">
        <v>46.285587</v>
      </c>
      <c r="C857">
        <v>124.55999799999999</v>
      </c>
      <c r="D857">
        <v>3.81</v>
      </c>
      <c r="E857">
        <v>5.95</v>
      </c>
      <c r="G857" s="1">
        <v>43683</v>
      </c>
      <c r="H857">
        <f t="shared" si="27"/>
        <v>1.0573032514618722E-2</v>
      </c>
      <c r="I857">
        <f t="shared" si="27"/>
        <v>7.6556508641520693E-2</v>
      </c>
      <c r="J857">
        <f t="shared" si="27"/>
        <v>2.659731251926585E-2</v>
      </c>
      <c r="K857">
        <f t="shared" si="27"/>
        <v>1.1834457647002798E-2</v>
      </c>
    </row>
    <row r="858" spans="1:11" x14ac:dyDescent="0.3">
      <c r="A858" s="1">
        <v>43684</v>
      </c>
      <c r="B858">
        <v>47.785721000000002</v>
      </c>
      <c r="C858">
        <v>129.39999399999999</v>
      </c>
      <c r="D858">
        <v>3.81</v>
      </c>
      <c r="E858">
        <v>6.02</v>
      </c>
      <c r="G858" s="1">
        <v>43684</v>
      </c>
      <c r="H858">
        <f t="shared" si="27"/>
        <v>3.1896254287946423E-2</v>
      </c>
      <c r="I858">
        <f t="shared" si="27"/>
        <v>3.8120824229723717E-2</v>
      </c>
      <c r="J858">
        <f t="shared" si="27"/>
        <v>0</v>
      </c>
      <c r="K858">
        <f t="shared" si="27"/>
        <v>1.1696039763191236E-2</v>
      </c>
    </row>
    <row r="859" spans="1:11" x14ac:dyDescent="0.3">
      <c r="A859" s="1">
        <v>43685</v>
      </c>
      <c r="B859">
        <v>49.007686999999997</v>
      </c>
      <c r="C859">
        <v>131.38999899999999</v>
      </c>
      <c r="D859">
        <v>3.89</v>
      </c>
      <c r="E859">
        <v>6.16</v>
      </c>
      <c r="G859" s="1">
        <v>43685</v>
      </c>
      <c r="H859">
        <f t="shared" si="27"/>
        <v>2.5250292336469433E-2</v>
      </c>
      <c r="I859">
        <f t="shared" si="27"/>
        <v>1.5261656343853869E-2</v>
      </c>
      <c r="J859">
        <f t="shared" si="27"/>
        <v>2.0779968491745435E-2</v>
      </c>
      <c r="K859">
        <f t="shared" si="27"/>
        <v>2.2989518224698781E-2</v>
      </c>
    </row>
    <row r="860" spans="1:11" x14ac:dyDescent="0.3">
      <c r="A860" s="1">
        <v>43686</v>
      </c>
      <c r="B860">
        <v>47.745983000000003</v>
      </c>
      <c r="C860">
        <v>128.86999499999999</v>
      </c>
      <c r="D860">
        <v>3.59</v>
      </c>
      <c r="E860">
        <v>6.09</v>
      </c>
      <c r="G860" s="1">
        <v>43686</v>
      </c>
      <c r="H860">
        <f t="shared" si="27"/>
        <v>-2.6082225624122997E-2</v>
      </c>
      <c r="I860">
        <f t="shared" si="27"/>
        <v>-1.9365886541291909E-2</v>
      </c>
      <c r="J860">
        <f t="shared" si="27"/>
        <v>-8.025695513016752E-2</v>
      </c>
      <c r="K860">
        <f t="shared" si="27"/>
        <v>-1.1428695823622857E-2</v>
      </c>
    </row>
    <row r="861" spans="1:11" x14ac:dyDescent="0.3">
      <c r="A861" s="1">
        <v>43689</v>
      </c>
      <c r="B861">
        <v>46.772387999999999</v>
      </c>
      <c r="C861">
        <v>127.620003</v>
      </c>
      <c r="D861">
        <v>3.51</v>
      </c>
      <c r="E861">
        <v>5.95</v>
      </c>
      <c r="G861" s="1">
        <v>43689</v>
      </c>
      <c r="H861">
        <f t="shared" si="27"/>
        <v>-1.1894517665641475E-2</v>
      </c>
      <c r="I861">
        <f t="shared" si="27"/>
        <v>-5.6274235787012548E-3</v>
      </c>
      <c r="J861">
        <f t="shared" si="27"/>
        <v>-1.3011260942192009E-2</v>
      </c>
      <c r="K861">
        <f t="shared" si="27"/>
        <v>-1.3427355631045711E-2</v>
      </c>
    </row>
    <row r="862" spans="1:11" x14ac:dyDescent="0.3">
      <c r="A862" s="1">
        <v>43690</v>
      </c>
      <c r="B862">
        <v>47.815525000000001</v>
      </c>
      <c r="C862">
        <v>127.529999</v>
      </c>
      <c r="D862">
        <v>3.47</v>
      </c>
      <c r="E862">
        <v>5.92</v>
      </c>
      <c r="G862" s="1">
        <v>43690</v>
      </c>
      <c r="H862">
        <f t="shared" si="27"/>
        <v>2.2057348754165915E-2</v>
      </c>
      <c r="I862">
        <f t="shared" si="27"/>
        <v>-7.0549874997154758E-4</v>
      </c>
      <c r="J862">
        <f t="shared" si="27"/>
        <v>-1.1461443519006539E-2</v>
      </c>
      <c r="K862">
        <f t="shared" si="27"/>
        <v>-5.0547706616241713E-3</v>
      </c>
    </row>
    <row r="863" spans="1:11" x14ac:dyDescent="0.3">
      <c r="A863" s="1">
        <v>43691</v>
      </c>
      <c r="B863">
        <v>44.964275000000001</v>
      </c>
      <c r="C863">
        <v>126.220001</v>
      </c>
      <c r="D863">
        <v>3.32</v>
      </c>
      <c r="E863">
        <v>5.68</v>
      </c>
      <c r="G863" s="1">
        <v>43691</v>
      </c>
      <c r="H863">
        <f t="shared" si="27"/>
        <v>-6.1482091974514819E-2</v>
      </c>
      <c r="I863">
        <f t="shared" si="27"/>
        <v>-1.0325199118748137E-2</v>
      </c>
      <c r="J863">
        <f t="shared" si="27"/>
        <v>-4.4189811030370743E-2</v>
      </c>
      <c r="K863">
        <f t="shared" si="27"/>
        <v>-4.1385216162854364E-2</v>
      </c>
    </row>
    <row r="864" spans="1:11" x14ac:dyDescent="0.3">
      <c r="A864" s="1">
        <v>43692</v>
      </c>
      <c r="B864">
        <v>45.212643</v>
      </c>
      <c r="C864">
        <v>126.160004</v>
      </c>
      <c r="D864">
        <v>3.21</v>
      </c>
      <c r="E864">
        <v>5.55</v>
      </c>
      <c r="G864" s="1">
        <v>43692</v>
      </c>
      <c r="H864">
        <f t="shared" si="27"/>
        <v>5.5084745305867162E-3</v>
      </c>
      <c r="I864">
        <f t="shared" si="27"/>
        <v>-4.7544971821515707E-4</v>
      </c>
      <c r="J864">
        <f t="shared" si="27"/>
        <v>-3.3693845786472644E-2</v>
      </c>
      <c r="K864">
        <f t="shared" si="27"/>
        <v>-2.3153304974716866E-2</v>
      </c>
    </row>
    <row r="865" spans="1:11" x14ac:dyDescent="0.3">
      <c r="A865" s="1">
        <v>43693</v>
      </c>
      <c r="B865">
        <v>46.355128999999998</v>
      </c>
      <c r="C865">
        <v>127.199997</v>
      </c>
      <c r="D865">
        <v>3.32</v>
      </c>
      <c r="E865">
        <v>5.57</v>
      </c>
      <c r="G865" s="1">
        <v>43693</v>
      </c>
      <c r="H865">
        <f t="shared" si="27"/>
        <v>2.4955183811043682E-2</v>
      </c>
      <c r="I865">
        <f t="shared" si="27"/>
        <v>8.2096529605628459E-3</v>
      </c>
      <c r="J865">
        <f t="shared" si="27"/>
        <v>3.3693845786472575E-2</v>
      </c>
      <c r="K865">
        <f t="shared" si="27"/>
        <v>3.5971261808496963E-3</v>
      </c>
    </row>
    <row r="866" spans="1:11" x14ac:dyDescent="0.3">
      <c r="A866" s="1">
        <v>43696</v>
      </c>
      <c r="B866">
        <v>47.606895000000002</v>
      </c>
      <c r="C866">
        <v>129.86000100000001</v>
      </c>
      <c r="D866">
        <v>3.38</v>
      </c>
      <c r="E866">
        <v>5.65</v>
      </c>
      <c r="G866" s="1">
        <v>43696</v>
      </c>
      <c r="H866">
        <f t="shared" si="27"/>
        <v>1.5383878836316586E-2</v>
      </c>
      <c r="I866">
        <f t="shared" si="27"/>
        <v>1.1949030230166972E-2</v>
      </c>
      <c r="J866">
        <f t="shared" si="27"/>
        <v>1.0340878274621856E-2</v>
      </c>
      <c r="K866">
        <f t="shared" si="27"/>
        <v>8.2332984441565987E-3</v>
      </c>
    </row>
    <row r="867" spans="1:11" x14ac:dyDescent="0.3">
      <c r="A867" s="1">
        <v>43697</v>
      </c>
      <c r="B867">
        <v>48.481147999999997</v>
      </c>
      <c r="C867">
        <v>131.429993</v>
      </c>
      <c r="D867">
        <v>3.42</v>
      </c>
      <c r="E867">
        <v>5.76</v>
      </c>
      <c r="G867" s="1">
        <v>43697</v>
      </c>
      <c r="H867">
        <f t="shared" si="27"/>
        <v>1.8197417660305637E-2</v>
      </c>
      <c r="I867">
        <f t="shared" si="27"/>
        <v>1.2017382452683368E-2</v>
      </c>
      <c r="J867">
        <f t="shared" si="27"/>
        <v>1.1764841579586431E-2</v>
      </c>
      <c r="K867">
        <f t="shared" si="27"/>
        <v>1.9281929549450284E-2</v>
      </c>
    </row>
    <row r="868" spans="1:11" x14ac:dyDescent="0.3">
      <c r="A868" s="1">
        <v>43698</v>
      </c>
      <c r="B868">
        <v>48.719582000000003</v>
      </c>
      <c r="C868">
        <v>134.21000699999999</v>
      </c>
      <c r="D868">
        <v>3.54</v>
      </c>
      <c r="E868">
        <v>5.83</v>
      </c>
      <c r="G868" s="1">
        <v>43698</v>
      </c>
      <c r="H868">
        <f t="shared" si="27"/>
        <v>4.9060223774021758E-3</v>
      </c>
      <c r="I868">
        <f t="shared" si="27"/>
        <v>2.0931452333155704E-2</v>
      </c>
      <c r="J868">
        <f t="shared" si="27"/>
        <v>3.4486176071169404E-2</v>
      </c>
      <c r="K868">
        <f t="shared" si="27"/>
        <v>1.2079525654601261E-2</v>
      </c>
    </row>
    <row r="869" spans="1:11" x14ac:dyDescent="0.3">
      <c r="A869" s="1">
        <v>43699</v>
      </c>
      <c r="B869">
        <v>48.759318999999998</v>
      </c>
      <c r="C869">
        <v>132.38999899999999</v>
      </c>
      <c r="D869">
        <v>3.87</v>
      </c>
      <c r="E869">
        <v>5.73</v>
      </c>
      <c r="G869" s="1">
        <v>43699</v>
      </c>
      <c r="H869">
        <f t="shared" si="27"/>
        <v>8.1529442358209457E-4</v>
      </c>
      <c r="I869">
        <f t="shared" si="27"/>
        <v>-1.3653685170655608E-2</v>
      </c>
      <c r="J869">
        <f t="shared" si="27"/>
        <v>8.9127779896007328E-2</v>
      </c>
      <c r="K869">
        <f t="shared" si="27"/>
        <v>-1.730146963575278E-2</v>
      </c>
    </row>
    <row r="870" spans="1:11" x14ac:dyDescent="0.3">
      <c r="A870" s="1">
        <v>43700</v>
      </c>
      <c r="B870">
        <v>47.020755999999999</v>
      </c>
      <c r="C870">
        <v>128.80999800000001</v>
      </c>
      <c r="D870">
        <v>3.65</v>
      </c>
      <c r="E870">
        <v>5.57</v>
      </c>
      <c r="G870" s="1">
        <v>43700</v>
      </c>
      <c r="H870">
        <f t="shared" si="27"/>
        <v>-3.6307216902428739E-2</v>
      </c>
      <c r="I870">
        <f t="shared" si="27"/>
        <v>-2.7413669514873243E-2</v>
      </c>
      <c r="J870">
        <f t="shared" si="27"/>
        <v>-5.8527339447290369E-2</v>
      </c>
      <c r="K870">
        <f t="shared" si="27"/>
        <v>-2.8320476787455612E-2</v>
      </c>
    </row>
    <row r="871" spans="1:11" x14ac:dyDescent="0.3">
      <c r="A871" s="1">
        <v>43703</v>
      </c>
      <c r="B871">
        <v>48.371864000000002</v>
      </c>
      <c r="C871">
        <v>130.490005</v>
      </c>
      <c r="D871">
        <v>3.82</v>
      </c>
      <c r="E871">
        <v>5.6</v>
      </c>
      <c r="G871" s="1">
        <v>43703</v>
      </c>
      <c r="H871">
        <f t="shared" si="27"/>
        <v>1.6355871897160822E-2</v>
      </c>
      <c r="I871">
        <f t="shared" si="27"/>
        <v>7.4814196289102273E-3</v>
      </c>
      <c r="J871">
        <f t="shared" si="27"/>
        <v>2.6282863542542653E-2</v>
      </c>
      <c r="K871">
        <f t="shared" si="27"/>
        <v>3.1012622599970946E-3</v>
      </c>
    </row>
    <row r="872" spans="1:11" x14ac:dyDescent="0.3">
      <c r="A872" s="1">
        <v>43704</v>
      </c>
      <c r="B872">
        <v>50.756183999999998</v>
      </c>
      <c r="C872">
        <v>130.83999600000001</v>
      </c>
      <c r="D872">
        <v>3.7</v>
      </c>
      <c r="E872">
        <v>5.72</v>
      </c>
      <c r="G872" s="1">
        <v>43704</v>
      </c>
      <c r="H872">
        <f t="shared" si="27"/>
        <v>4.811514034005885E-2</v>
      </c>
      <c r="I872">
        <f t="shared" si="27"/>
        <v>2.6785383072249805E-3</v>
      </c>
      <c r="J872">
        <f t="shared" si="27"/>
        <v>-3.1917602968304974E-2</v>
      </c>
      <c r="K872">
        <f t="shared" si="27"/>
        <v>2.1202207650602906E-2</v>
      </c>
    </row>
    <row r="873" spans="1:11" x14ac:dyDescent="0.3">
      <c r="A873" s="1">
        <v>43705</v>
      </c>
      <c r="B873">
        <v>49.881934999999999</v>
      </c>
      <c r="C873">
        <v>131.220001</v>
      </c>
      <c r="D873">
        <v>3.88</v>
      </c>
      <c r="E873">
        <v>5.73</v>
      </c>
      <c r="G873" s="1">
        <v>43705</v>
      </c>
      <c r="H873">
        <f t="shared" si="27"/>
        <v>-1.7374549552416105E-2</v>
      </c>
      <c r="I873">
        <f t="shared" si="27"/>
        <v>2.9001394390287074E-3</v>
      </c>
      <c r="J873">
        <f t="shared" si="27"/>
        <v>4.750233398500326E-2</v>
      </c>
      <c r="K873">
        <f t="shared" si="27"/>
        <v>1.7467253349418002E-3</v>
      </c>
    </row>
    <row r="874" spans="1:11" x14ac:dyDescent="0.3">
      <c r="A874" s="1">
        <v>43706</v>
      </c>
      <c r="B874">
        <v>50.627032999999997</v>
      </c>
      <c r="C874">
        <v>132.39999399999999</v>
      </c>
      <c r="D874">
        <v>4.2300000000000004</v>
      </c>
      <c r="E874">
        <v>5.79</v>
      </c>
      <c r="G874" s="1">
        <v>43706</v>
      </c>
      <c r="H874">
        <f t="shared" si="27"/>
        <v>1.4826769482231749E-2</v>
      </c>
      <c r="I874">
        <f t="shared" si="27"/>
        <v>8.9522866481653619E-3</v>
      </c>
      <c r="J874">
        <f t="shared" si="27"/>
        <v>8.6366839423004646E-2</v>
      </c>
      <c r="K874">
        <f t="shared" si="27"/>
        <v>1.041676085825558E-2</v>
      </c>
    </row>
    <row r="875" spans="1:11" x14ac:dyDescent="0.3">
      <c r="A875" s="1">
        <v>43707</v>
      </c>
      <c r="B875">
        <v>50.269385999999997</v>
      </c>
      <c r="C875">
        <v>131.970001</v>
      </c>
      <c r="D875">
        <v>3.97</v>
      </c>
      <c r="E875">
        <v>5.71</v>
      </c>
      <c r="G875" s="1">
        <v>43707</v>
      </c>
      <c r="H875">
        <f t="shared" si="27"/>
        <v>-7.0894190593523395E-3</v>
      </c>
      <c r="I875">
        <f t="shared" si="27"/>
        <v>-3.2529665794684358E-3</v>
      </c>
      <c r="J875">
        <f t="shared" si="27"/>
        <v>-6.3435898359087653E-2</v>
      </c>
      <c r="K875">
        <f t="shared" si="27"/>
        <v>-1.3913267916985002E-2</v>
      </c>
    </row>
    <row r="876" spans="1:11" x14ac:dyDescent="0.3">
      <c r="A876" s="1">
        <v>43711</v>
      </c>
      <c r="B876">
        <v>50.726382999999998</v>
      </c>
      <c r="C876">
        <v>131.66000399999999</v>
      </c>
      <c r="D876">
        <v>3.81</v>
      </c>
      <c r="E876">
        <v>5.57</v>
      </c>
      <c r="G876" s="1">
        <v>43711</v>
      </c>
      <c r="H876">
        <f t="shared" si="27"/>
        <v>4.5249432084346498E-3</v>
      </c>
      <c r="I876">
        <f t="shared" si="27"/>
        <v>-1.1758795926012783E-3</v>
      </c>
      <c r="J876">
        <f t="shared" si="27"/>
        <v>-2.0568452780244745E-2</v>
      </c>
      <c r="K876">
        <f t="shared" si="27"/>
        <v>-1.2411984864363061E-2</v>
      </c>
    </row>
    <row r="877" spans="1:11" x14ac:dyDescent="0.3">
      <c r="A877" s="1">
        <v>43712</v>
      </c>
      <c r="B877">
        <v>53.150440000000003</v>
      </c>
      <c r="C877">
        <v>132.740005</v>
      </c>
      <c r="D877">
        <v>3.98</v>
      </c>
      <c r="E877">
        <v>5.63</v>
      </c>
      <c r="G877" s="1">
        <v>43712</v>
      </c>
      <c r="H877">
        <f t="shared" si="27"/>
        <v>4.6680233208287944E-2</v>
      </c>
      <c r="I877">
        <f t="shared" si="27"/>
        <v>8.1694929643838197E-3</v>
      </c>
      <c r="J877">
        <f t="shared" si="27"/>
        <v>4.3652630157736808E-2</v>
      </c>
      <c r="K877">
        <f t="shared" si="27"/>
        <v>1.0714388212406268E-2</v>
      </c>
    </row>
    <row r="878" spans="1:11" x14ac:dyDescent="0.3">
      <c r="A878" s="1">
        <v>43713</v>
      </c>
      <c r="B878">
        <v>54.223385</v>
      </c>
      <c r="C878">
        <v>131.35000600000001</v>
      </c>
      <c r="D878">
        <v>4.2300000000000004</v>
      </c>
      <c r="E878">
        <v>5.64</v>
      </c>
      <c r="G878" s="1">
        <v>43713</v>
      </c>
      <c r="H878">
        <f t="shared" si="27"/>
        <v>1.9985889748237791E-2</v>
      </c>
      <c r="I878">
        <f t="shared" si="27"/>
        <v>-1.0526803574368861E-2</v>
      </c>
      <c r="J878">
        <f t="shared" si="27"/>
        <v>6.0920173761840467E-2</v>
      </c>
      <c r="K878">
        <f t="shared" si="27"/>
        <v>1.7746233583684796E-3</v>
      </c>
    </row>
    <row r="879" spans="1:11" x14ac:dyDescent="0.3">
      <c r="A879" s="1">
        <v>43714</v>
      </c>
      <c r="B879">
        <v>54.223385</v>
      </c>
      <c r="C879">
        <v>130.759995</v>
      </c>
      <c r="D879">
        <v>4.3099999999999996</v>
      </c>
      <c r="E879">
        <v>5.86</v>
      </c>
      <c r="G879" s="1">
        <v>43714</v>
      </c>
      <c r="H879">
        <f t="shared" si="27"/>
        <v>0</v>
      </c>
      <c r="I879">
        <f t="shared" si="27"/>
        <v>-4.5020181930142626E-3</v>
      </c>
      <c r="J879">
        <f t="shared" si="27"/>
        <v>1.8735911057469627E-2</v>
      </c>
      <c r="K879">
        <f t="shared" si="27"/>
        <v>3.8265538078953824E-2</v>
      </c>
    </row>
    <row r="880" spans="1:11" x14ac:dyDescent="0.3">
      <c r="A880" s="1">
        <v>43717</v>
      </c>
      <c r="B880">
        <v>54.829394999999998</v>
      </c>
      <c r="C880">
        <v>132.16999799999999</v>
      </c>
      <c r="D880">
        <v>4.76</v>
      </c>
      <c r="E880">
        <v>5.74</v>
      </c>
      <c r="G880" s="1">
        <v>43717</v>
      </c>
      <c r="H880">
        <f t="shared" si="27"/>
        <v>6.4167761372651757E-3</v>
      </c>
      <c r="I880">
        <f t="shared" si="27"/>
        <v>6.1923206714280029E-3</v>
      </c>
      <c r="J880">
        <f t="shared" si="27"/>
        <v>5.7336519052269858E-2</v>
      </c>
      <c r="K880">
        <f t="shared" si="27"/>
        <v>-1.1945604116825763E-2</v>
      </c>
    </row>
    <row r="881" spans="1:11" x14ac:dyDescent="0.3">
      <c r="A881" s="1">
        <v>43718</v>
      </c>
      <c r="B881">
        <v>55.663905999999997</v>
      </c>
      <c r="C881">
        <v>128.39999399999999</v>
      </c>
      <c r="D881">
        <v>5.09</v>
      </c>
      <c r="E881">
        <v>5.72</v>
      </c>
      <c r="G881" s="1">
        <v>43718</v>
      </c>
      <c r="H881">
        <f t="shared" si="27"/>
        <v>1.5105474454845761E-2</v>
      </c>
      <c r="I881">
        <f t="shared" si="27"/>
        <v>-2.8938613110800558E-2</v>
      </c>
      <c r="J881">
        <f t="shared" si="27"/>
        <v>6.7030162319102721E-2</v>
      </c>
      <c r="K881">
        <f t="shared" si="27"/>
        <v>-3.4904049397686022E-3</v>
      </c>
    </row>
    <row r="882" spans="1:11" x14ac:dyDescent="0.3">
      <c r="A882" s="1">
        <v>43719</v>
      </c>
      <c r="B882">
        <v>54.551223999999998</v>
      </c>
      <c r="C882">
        <v>122.620003</v>
      </c>
      <c r="D882">
        <v>4.59</v>
      </c>
      <c r="E882">
        <v>5.76</v>
      </c>
      <c r="G882" s="1">
        <v>43719</v>
      </c>
      <c r="H882">
        <f t="shared" si="27"/>
        <v>-2.0191779547005306E-2</v>
      </c>
      <c r="I882">
        <f t="shared" si="27"/>
        <v>-4.6060177726516743E-2</v>
      </c>
      <c r="J882">
        <f t="shared" si="27"/>
        <v>-0.10339780648997761</v>
      </c>
      <c r="K882">
        <f t="shared" si="27"/>
        <v>6.9686693160934355E-3</v>
      </c>
    </row>
    <row r="883" spans="1:11" x14ac:dyDescent="0.3">
      <c r="A883" s="1">
        <v>43720</v>
      </c>
      <c r="B883">
        <v>55.087699999999998</v>
      </c>
      <c r="C883">
        <v>126.239998</v>
      </c>
      <c r="D883">
        <v>4.58</v>
      </c>
      <c r="E883">
        <v>5.88</v>
      </c>
      <c r="G883" s="1">
        <v>43720</v>
      </c>
      <c r="H883">
        <f t="shared" si="27"/>
        <v>9.7863105917116288E-3</v>
      </c>
      <c r="I883">
        <f t="shared" si="27"/>
        <v>2.9094674454354059E-2</v>
      </c>
      <c r="J883">
        <f t="shared" si="27"/>
        <v>-2.1810259463601145E-3</v>
      </c>
      <c r="K883">
        <f t="shared" si="27"/>
        <v>2.061928720273561E-2</v>
      </c>
    </row>
    <row r="884" spans="1:11" x14ac:dyDescent="0.3">
      <c r="A884" s="1">
        <v>43721</v>
      </c>
      <c r="B884">
        <v>55.584431000000002</v>
      </c>
      <c r="C884">
        <v>125.099998</v>
      </c>
      <c r="D884">
        <v>4.41</v>
      </c>
      <c r="E884">
        <v>5.92</v>
      </c>
      <c r="G884" s="1">
        <v>43721</v>
      </c>
      <c r="H884">
        <f t="shared" si="27"/>
        <v>8.9766833093525688E-3</v>
      </c>
      <c r="I884">
        <f t="shared" si="27"/>
        <v>-9.0714397690698986E-3</v>
      </c>
      <c r="J884">
        <f t="shared" si="27"/>
        <v>-3.7824308667338997E-2</v>
      </c>
      <c r="K884">
        <f t="shared" si="27"/>
        <v>6.7796869853787691E-3</v>
      </c>
    </row>
    <row r="885" spans="1:11" x14ac:dyDescent="0.3">
      <c r="A885" s="1">
        <v>43724</v>
      </c>
      <c r="B885">
        <v>55.415539000000003</v>
      </c>
      <c r="C885">
        <v>128.63000500000001</v>
      </c>
      <c r="D885">
        <v>4.3499999999999996</v>
      </c>
      <c r="E885">
        <v>5.87</v>
      </c>
      <c r="G885" s="1">
        <v>43724</v>
      </c>
      <c r="H885">
        <f t="shared" si="27"/>
        <v>-1.7569359147193825E-3</v>
      </c>
      <c r="I885">
        <f t="shared" si="27"/>
        <v>1.6065754742614697E-2</v>
      </c>
      <c r="J885">
        <f t="shared" si="27"/>
        <v>-7.9090314777716334E-3</v>
      </c>
      <c r="K885">
        <f t="shared" si="27"/>
        <v>-4.8969782057458151E-3</v>
      </c>
    </row>
    <row r="886" spans="1:11" x14ac:dyDescent="0.3">
      <c r="A886" s="1">
        <v>43725</v>
      </c>
      <c r="B886">
        <v>54.988349999999997</v>
      </c>
      <c r="C886">
        <v>130.91000399999999</v>
      </c>
      <c r="D886">
        <v>4.33</v>
      </c>
      <c r="E886">
        <v>6.04</v>
      </c>
      <c r="G886" s="1">
        <v>43725</v>
      </c>
      <c r="H886">
        <f t="shared" si="27"/>
        <v>-7.7386971746191413E-3</v>
      </c>
      <c r="I886">
        <f t="shared" si="27"/>
        <v>1.756998978554615E-2</v>
      </c>
      <c r="J886">
        <f t="shared" si="27"/>
        <v>-4.6083030861941068E-3</v>
      </c>
      <c r="K886">
        <f t="shared" si="27"/>
        <v>2.8549378106718412E-2</v>
      </c>
    </row>
    <row r="887" spans="1:11" x14ac:dyDescent="0.3">
      <c r="A887" s="1">
        <v>43726</v>
      </c>
      <c r="B887">
        <v>54.759853</v>
      </c>
      <c r="C887">
        <v>129.759995</v>
      </c>
      <c r="D887">
        <v>4.5999999999999996</v>
      </c>
      <c r="E887">
        <v>6.04</v>
      </c>
      <c r="G887" s="1">
        <v>43726</v>
      </c>
      <c r="H887">
        <f t="shared" si="27"/>
        <v>-4.164028638566168E-3</v>
      </c>
      <c r="I887">
        <f t="shared" si="27"/>
        <v>-8.8235429129240994E-3</v>
      </c>
      <c r="J887">
        <f t="shared" si="27"/>
        <v>6.0488761480650743E-2</v>
      </c>
      <c r="K887">
        <f t="shared" si="27"/>
        <v>0</v>
      </c>
    </row>
    <row r="888" spans="1:11" x14ac:dyDescent="0.3">
      <c r="A888" s="1">
        <v>43727</v>
      </c>
      <c r="B888">
        <v>54.650570000000002</v>
      </c>
      <c r="C888">
        <v>130.58999600000001</v>
      </c>
      <c r="D888">
        <v>4.4400000000000004</v>
      </c>
      <c r="E888">
        <v>6.12</v>
      </c>
      <c r="G888" s="1">
        <v>43727</v>
      </c>
      <c r="H888">
        <f t="shared" si="27"/>
        <v>-1.9976713981425466E-3</v>
      </c>
      <c r="I888">
        <f t="shared" si="27"/>
        <v>6.3760617676724201E-3</v>
      </c>
      <c r="J888">
        <f t="shared" si="27"/>
        <v>-3.5401927050915723E-2</v>
      </c>
      <c r="K888">
        <f t="shared" si="27"/>
        <v>1.3158084577511201E-2</v>
      </c>
    </row>
    <row r="889" spans="1:11" x14ac:dyDescent="0.3">
      <c r="A889" s="1">
        <v>43728</v>
      </c>
      <c r="B889">
        <v>54.402203</v>
      </c>
      <c r="C889">
        <v>130.55999800000001</v>
      </c>
      <c r="D889">
        <v>4.7</v>
      </c>
      <c r="E889">
        <v>6.16</v>
      </c>
      <c r="G889" s="1">
        <v>43728</v>
      </c>
      <c r="H889">
        <f t="shared" si="27"/>
        <v>-4.5549952118322289E-3</v>
      </c>
      <c r="I889">
        <f t="shared" si="27"/>
        <v>-2.2973770492944274E-4</v>
      </c>
      <c r="J889">
        <f t="shared" si="27"/>
        <v>5.6908132271879373E-2</v>
      </c>
      <c r="K889">
        <f t="shared" si="27"/>
        <v>6.5146810211936723E-3</v>
      </c>
    </row>
    <row r="890" spans="1:11" x14ac:dyDescent="0.3">
      <c r="A890" s="1">
        <v>43731</v>
      </c>
      <c r="B890">
        <v>53.825996000000004</v>
      </c>
      <c r="C890">
        <v>125.730003</v>
      </c>
      <c r="D890">
        <v>5.0199999999999996</v>
      </c>
      <c r="E890">
        <v>6.16</v>
      </c>
      <c r="G890" s="1">
        <v>43731</v>
      </c>
      <c r="H890">
        <f t="shared" si="27"/>
        <v>-6.1476844831983299E-3</v>
      </c>
      <c r="I890">
        <f t="shared" si="27"/>
        <v>-2.1763854308833302E-2</v>
      </c>
      <c r="J890">
        <f t="shared" si="27"/>
        <v>3.8028575547432671E-2</v>
      </c>
      <c r="K890">
        <f t="shared" si="27"/>
        <v>0</v>
      </c>
    </row>
    <row r="891" spans="1:11" x14ac:dyDescent="0.3">
      <c r="A891" s="1">
        <v>43732</v>
      </c>
      <c r="B891">
        <v>53.607433</v>
      </c>
      <c r="C891">
        <v>125.08000199999999</v>
      </c>
      <c r="D891">
        <v>5.01</v>
      </c>
      <c r="E891">
        <v>6.03</v>
      </c>
      <c r="G891" s="1">
        <v>43732</v>
      </c>
      <c r="H891">
        <f t="shared" si="27"/>
        <v>-4.0688136563200895E-3</v>
      </c>
      <c r="I891">
        <f t="shared" si="27"/>
        <v>-5.1832258863364483E-3</v>
      </c>
      <c r="J891">
        <f t="shared" si="27"/>
        <v>-1.9940186068643953E-3</v>
      </c>
      <c r="K891">
        <f t="shared" si="27"/>
        <v>-2.1329766806334298E-2</v>
      </c>
    </row>
    <row r="892" spans="1:11" x14ac:dyDescent="0.3">
      <c r="A892" s="1">
        <v>43733</v>
      </c>
      <c r="B892">
        <v>54.581028000000003</v>
      </c>
      <c r="C892">
        <v>127.239998</v>
      </c>
      <c r="D892">
        <v>5.2</v>
      </c>
      <c r="E892">
        <v>6.04</v>
      </c>
      <c r="G892" s="1">
        <v>43733</v>
      </c>
      <c r="H892">
        <f t="shared" si="27"/>
        <v>1.7998616005470244E-2</v>
      </c>
      <c r="I892">
        <f t="shared" si="27"/>
        <v>1.712150258320885E-2</v>
      </c>
      <c r="J892">
        <f t="shared" si="27"/>
        <v>3.7222710490608352E-2</v>
      </c>
      <c r="K892">
        <f t="shared" si="27"/>
        <v>1.6570012076293867E-3</v>
      </c>
    </row>
    <row r="893" spans="1:11" x14ac:dyDescent="0.3">
      <c r="A893" s="1">
        <v>43734</v>
      </c>
      <c r="B893">
        <v>53.865734000000003</v>
      </c>
      <c r="C893">
        <v>126.769997</v>
      </c>
      <c r="D893">
        <v>5.28</v>
      </c>
      <c r="E893">
        <v>6</v>
      </c>
      <c r="G893" s="1">
        <v>43734</v>
      </c>
      <c r="H893">
        <f t="shared" si="27"/>
        <v>-1.3191806928265708E-2</v>
      </c>
      <c r="I893">
        <f t="shared" si="27"/>
        <v>-3.7006538768855836E-3</v>
      </c>
      <c r="J893">
        <f t="shared" si="27"/>
        <v>1.5267472130788381E-2</v>
      </c>
      <c r="K893">
        <f t="shared" si="27"/>
        <v>-6.6445427186686131E-3</v>
      </c>
    </row>
    <row r="894" spans="1:11" x14ac:dyDescent="0.3">
      <c r="A894" s="1">
        <v>43735</v>
      </c>
      <c r="B894">
        <v>51.988087</v>
      </c>
      <c r="C894">
        <v>123.970001</v>
      </c>
      <c r="D894">
        <v>5.34</v>
      </c>
      <c r="E894">
        <v>5.84</v>
      </c>
      <c r="G894" s="1">
        <v>43735</v>
      </c>
      <c r="H894">
        <f t="shared" si="27"/>
        <v>-3.5479946731505861E-2</v>
      </c>
      <c r="I894">
        <f t="shared" si="27"/>
        <v>-2.2334788369207027E-2</v>
      </c>
      <c r="J894">
        <f t="shared" si="27"/>
        <v>1.1299555253933247E-2</v>
      </c>
      <c r="K894">
        <f t="shared" si="27"/>
        <v>-2.7028672387919374E-2</v>
      </c>
    </row>
    <row r="895" spans="1:11" x14ac:dyDescent="0.3">
      <c r="A895" s="1">
        <v>43738</v>
      </c>
      <c r="B895">
        <v>52.574226000000003</v>
      </c>
      <c r="C895">
        <v>125.339996</v>
      </c>
      <c r="D895">
        <v>5.52</v>
      </c>
      <c r="E895">
        <v>5.82</v>
      </c>
      <c r="G895" s="1">
        <v>43738</v>
      </c>
      <c r="H895">
        <f t="shared" si="27"/>
        <v>6.4729068133522107E-3</v>
      </c>
      <c r="I895">
        <f t="shared" si="27"/>
        <v>6.3453126887403162E-3</v>
      </c>
      <c r="J895">
        <f t="shared" si="27"/>
        <v>1.9140435818642689E-2</v>
      </c>
      <c r="K895">
        <f t="shared" si="27"/>
        <v>-1.9806203615956672E-3</v>
      </c>
    </row>
    <row r="896" spans="1:11" x14ac:dyDescent="0.3">
      <c r="A896" s="1">
        <v>43739</v>
      </c>
      <c r="B896">
        <v>52.554358999999998</v>
      </c>
      <c r="C896">
        <v>122.910004</v>
      </c>
      <c r="D896">
        <v>5.58</v>
      </c>
      <c r="E896">
        <v>5.78</v>
      </c>
      <c r="G896" s="1">
        <v>43739</v>
      </c>
      <c r="H896">
        <f t="shared" si="27"/>
        <v>-3.7795619976255262E-4</v>
      </c>
      <c r="I896">
        <f t="shared" si="27"/>
        <v>-1.9577600112305964E-2</v>
      </c>
      <c r="J896">
        <f t="shared" si="27"/>
        <v>1.0810916104215676E-2</v>
      </c>
      <c r="K896">
        <f t="shared" si="27"/>
        <v>-6.8965790590603286E-3</v>
      </c>
    </row>
    <row r="897" spans="1:11" x14ac:dyDescent="0.3">
      <c r="A897" s="1">
        <v>43740</v>
      </c>
      <c r="B897">
        <v>51.908607000000003</v>
      </c>
      <c r="C897">
        <v>119.660004</v>
      </c>
      <c r="D897">
        <v>5.32</v>
      </c>
      <c r="E897">
        <v>5.73</v>
      </c>
      <c r="G897" s="1">
        <v>43740</v>
      </c>
      <c r="H897">
        <f t="shared" si="27"/>
        <v>-1.2363428882164873E-2</v>
      </c>
      <c r="I897">
        <f t="shared" si="27"/>
        <v>-2.6797991381095527E-2</v>
      </c>
      <c r="J897">
        <f t="shared" si="27"/>
        <v>-4.7715473039666549E-2</v>
      </c>
      <c r="K897">
        <f t="shared" si="27"/>
        <v>-8.6881519576379272E-3</v>
      </c>
    </row>
    <row r="898" spans="1:11" x14ac:dyDescent="0.3">
      <c r="A898" s="1">
        <v>43741</v>
      </c>
      <c r="B898">
        <v>53.716712999999999</v>
      </c>
      <c r="C898">
        <v>120.5</v>
      </c>
      <c r="D898">
        <v>5.42</v>
      </c>
      <c r="E898">
        <v>5.81</v>
      </c>
      <c r="G898" s="1">
        <v>43741</v>
      </c>
      <c r="H898">
        <f t="shared" si="27"/>
        <v>3.4239567570877941E-2</v>
      </c>
      <c r="I898">
        <f t="shared" si="27"/>
        <v>6.995331540778452E-3</v>
      </c>
      <c r="J898">
        <f t="shared" si="27"/>
        <v>1.862251209800185E-2</v>
      </c>
      <c r="K898">
        <f t="shared" si="27"/>
        <v>1.3865040137171533E-2</v>
      </c>
    </row>
    <row r="899" spans="1:11" x14ac:dyDescent="0.3">
      <c r="A899" s="1">
        <v>43742</v>
      </c>
      <c r="B899">
        <v>55.077762999999997</v>
      </c>
      <c r="C899">
        <v>123.33000199999999</v>
      </c>
      <c r="D899">
        <v>5.55</v>
      </c>
      <c r="E899">
        <v>5.97</v>
      </c>
      <c r="G899" s="1">
        <v>43742</v>
      </c>
      <c r="H899">
        <f t="shared" si="27"/>
        <v>2.5021877239444816E-2</v>
      </c>
      <c r="I899">
        <f t="shared" si="27"/>
        <v>2.3213952863841265E-2</v>
      </c>
      <c r="J899">
        <f t="shared" si="27"/>
        <v>2.3702112306788307E-2</v>
      </c>
      <c r="K899">
        <f t="shared" si="27"/>
        <v>2.7166356540690884E-2</v>
      </c>
    </row>
    <row r="900" spans="1:11" x14ac:dyDescent="0.3">
      <c r="A900" s="1">
        <v>43745</v>
      </c>
      <c r="B900">
        <v>55.047958000000001</v>
      </c>
      <c r="C900">
        <v>122.989998</v>
      </c>
      <c r="D900">
        <v>5.49</v>
      </c>
      <c r="E900">
        <v>5.99</v>
      </c>
      <c r="G900" s="1">
        <v>43745</v>
      </c>
      <c r="H900">
        <f t="shared" si="27"/>
        <v>-3.1251418900309487E-4</v>
      </c>
      <c r="I900">
        <f t="shared" si="27"/>
        <v>-1.5938740305150832E-3</v>
      </c>
      <c r="J900">
        <f t="shared" si="27"/>
        <v>-6.2756081919793927E-3</v>
      </c>
      <c r="K900">
        <f t="shared" ref="K900" si="28">LN(E900/E899)/SQRT($A900-$A899)</f>
        <v>1.9309391550365086E-3</v>
      </c>
    </row>
    <row r="901" spans="1:11" x14ac:dyDescent="0.3">
      <c r="A901" s="1">
        <v>43746</v>
      </c>
      <c r="B901">
        <v>53.776321000000003</v>
      </c>
      <c r="C901">
        <v>119.449997</v>
      </c>
      <c r="D901">
        <v>5.23</v>
      </c>
      <c r="E901">
        <v>5.96</v>
      </c>
      <c r="G901" s="1">
        <v>43746</v>
      </c>
      <c r="H901">
        <f t="shared" ref="H901:K964" si="29">LN(B901/B900)/SQRT($A901-$A900)</f>
        <v>-2.3371528758861369E-2</v>
      </c>
      <c r="I901">
        <f t="shared" si="29"/>
        <v>-2.9205186336127092E-2</v>
      </c>
      <c r="J901">
        <f t="shared" si="29"/>
        <v>-4.8516977444607631E-2</v>
      </c>
      <c r="K901">
        <f t="shared" si="29"/>
        <v>-5.0209310500996807E-3</v>
      </c>
    </row>
    <row r="902" spans="1:11" x14ac:dyDescent="0.3">
      <c r="A902" s="1">
        <v>43747</v>
      </c>
      <c r="B902">
        <v>53.080894000000001</v>
      </c>
      <c r="C902">
        <v>121.870003</v>
      </c>
      <c r="D902">
        <v>4.99</v>
      </c>
      <c r="E902">
        <v>6.13</v>
      </c>
      <c r="G902" s="1">
        <v>43747</v>
      </c>
      <c r="H902">
        <f t="shared" si="29"/>
        <v>-1.3016188346470465E-2</v>
      </c>
      <c r="I902">
        <f t="shared" si="29"/>
        <v>2.0057078795097934E-2</v>
      </c>
      <c r="J902">
        <f t="shared" si="29"/>
        <v>-4.6975368313404271E-2</v>
      </c>
      <c r="K902">
        <f t="shared" si="29"/>
        <v>2.8124268870861627E-2</v>
      </c>
    </row>
    <row r="903" spans="1:11" x14ac:dyDescent="0.3">
      <c r="A903" s="1">
        <v>43748</v>
      </c>
      <c r="B903">
        <v>53.339194999999997</v>
      </c>
      <c r="C903">
        <v>122.400002</v>
      </c>
      <c r="D903">
        <v>5.05</v>
      </c>
      <c r="E903">
        <v>6.1</v>
      </c>
      <c r="G903" s="1">
        <v>43748</v>
      </c>
      <c r="H903">
        <f t="shared" si="29"/>
        <v>4.8543749524104507E-3</v>
      </c>
      <c r="I903">
        <f t="shared" si="29"/>
        <v>4.3394589662896213E-3</v>
      </c>
      <c r="J903">
        <f t="shared" si="29"/>
        <v>1.1952333523841173E-2</v>
      </c>
      <c r="K903">
        <f t="shared" si="29"/>
        <v>-4.9059787688545183E-3</v>
      </c>
    </row>
    <row r="904" spans="1:11" x14ac:dyDescent="0.3">
      <c r="A904" s="1">
        <v>43749</v>
      </c>
      <c r="B904">
        <v>54.461815000000001</v>
      </c>
      <c r="C904">
        <v>122.41999800000001</v>
      </c>
      <c r="D904">
        <v>5.37</v>
      </c>
      <c r="E904">
        <v>6.14</v>
      </c>
      <c r="G904" s="1">
        <v>43749</v>
      </c>
      <c r="H904">
        <f t="shared" si="29"/>
        <v>2.0828387126439685E-2</v>
      </c>
      <c r="I904">
        <f t="shared" si="29"/>
        <v>1.6335266762903907E-4</v>
      </c>
      <c r="J904">
        <f t="shared" si="29"/>
        <v>6.1439665233504914E-2</v>
      </c>
      <c r="K904">
        <f t="shared" si="29"/>
        <v>6.5359709797854493E-3</v>
      </c>
    </row>
    <row r="905" spans="1:11" x14ac:dyDescent="0.3">
      <c r="A905" s="1">
        <v>43752</v>
      </c>
      <c r="B905">
        <v>54.650570000000002</v>
      </c>
      <c r="C905">
        <v>121.160004</v>
      </c>
      <c r="D905">
        <v>5.58</v>
      </c>
      <c r="E905">
        <v>6.09</v>
      </c>
      <c r="G905" s="1">
        <v>43752</v>
      </c>
      <c r="H905">
        <f t="shared" si="29"/>
        <v>1.9975341712137411E-3</v>
      </c>
      <c r="I905">
        <f t="shared" si="29"/>
        <v>-5.9731041764375728E-3</v>
      </c>
      <c r="J905">
        <f t="shared" si="29"/>
        <v>2.2147657392504457E-2</v>
      </c>
      <c r="K905">
        <f t="shared" si="29"/>
        <v>-4.7207971045158201E-3</v>
      </c>
    </row>
    <row r="906" spans="1:11" x14ac:dyDescent="0.3">
      <c r="A906" s="1">
        <v>43753</v>
      </c>
      <c r="B906">
        <v>55.196980000000003</v>
      </c>
      <c r="C906">
        <v>123.94000200000001</v>
      </c>
      <c r="D906">
        <v>5.61</v>
      </c>
      <c r="E906">
        <v>6.19</v>
      </c>
      <c r="G906" s="1">
        <v>43753</v>
      </c>
      <c r="H906">
        <f t="shared" si="29"/>
        <v>9.9485970641629545E-3</v>
      </c>
      <c r="I906">
        <f t="shared" si="29"/>
        <v>2.2685574497569666E-2</v>
      </c>
      <c r="J906">
        <f t="shared" si="29"/>
        <v>5.3619431413853731E-3</v>
      </c>
      <c r="K906">
        <f t="shared" si="29"/>
        <v>1.6287004974699058E-2</v>
      </c>
    </row>
    <row r="907" spans="1:11" x14ac:dyDescent="0.3">
      <c r="A907" s="1">
        <v>43754</v>
      </c>
      <c r="B907">
        <v>55.226784000000002</v>
      </c>
      <c r="C907">
        <v>121.150002</v>
      </c>
      <c r="D907">
        <v>5.88</v>
      </c>
      <c r="E907">
        <v>6.2</v>
      </c>
      <c r="G907" s="1">
        <v>43754</v>
      </c>
      <c r="H907">
        <f t="shared" si="29"/>
        <v>5.3981135299342091E-4</v>
      </c>
      <c r="I907">
        <f t="shared" si="29"/>
        <v>-2.2768129899806599E-2</v>
      </c>
      <c r="J907">
        <f t="shared" si="29"/>
        <v>4.7006042375930576E-2</v>
      </c>
      <c r="K907">
        <f t="shared" si="29"/>
        <v>1.6142053545412009E-3</v>
      </c>
    </row>
    <row r="908" spans="1:11" x14ac:dyDescent="0.3">
      <c r="A908" s="1">
        <v>43755</v>
      </c>
      <c r="B908">
        <v>55.226784000000002</v>
      </c>
      <c r="C908">
        <v>122.739998</v>
      </c>
      <c r="D908">
        <v>6.03</v>
      </c>
      <c r="E908">
        <v>6.24</v>
      </c>
      <c r="G908" s="1">
        <v>43755</v>
      </c>
      <c r="H908">
        <f t="shared" si="29"/>
        <v>0</v>
      </c>
      <c r="I908">
        <f t="shared" si="29"/>
        <v>1.3038816895349192E-2</v>
      </c>
      <c r="J908">
        <f t="shared" si="29"/>
        <v>2.5190248828558495E-2</v>
      </c>
      <c r="K908">
        <f t="shared" si="29"/>
        <v>6.4308903302903314E-3</v>
      </c>
    </row>
    <row r="909" spans="1:11" x14ac:dyDescent="0.3">
      <c r="A909" s="1">
        <v>43756</v>
      </c>
      <c r="B909">
        <v>54.183643000000004</v>
      </c>
      <c r="C909">
        <v>122.730003</v>
      </c>
      <c r="D909">
        <v>5.94</v>
      </c>
      <c r="E909">
        <v>6.23</v>
      </c>
      <c r="G909" s="1">
        <v>43756</v>
      </c>
      <c r="H909">
        <f t="shared" si="29"/>
        <v>-1.9068979764422945E-2</v>
      </c>
      <c r="I909">
        <f t="shared" si="29"/>
        <v>-8.1435613026531293E-5</v>
      </c>
      <c r="J909">
        <f t="shared" si="29"/>
        <v>-1.5037877364540446E-2</v>
      </c>
      <c r="K909">
        <f t="shared" si="29"/>
        <v>-1.603849581974516E-3</v>
      </c>
    </row>
    <row r="910" spans="1:11" x14ac:dyDescent="0.3">
      <c r="A910" s="1">
        <v>43759</v>
      </c>
      <c r="B910">
        <v>55.147305000000003</v>
      </c>
      <c r="C910">
        <v>123.099998</v>
      </c>
      <c r="D910">
        <v>5.93</v>
      </c>
      <c r="E910">
        <v>6.29</v>
      </c>
      <c r="G910" s="1">
        <v>43759</v>
      </c>
      <c r="H910">
        <f t="shared" si="29"/>
        <v>1.0177995051480152E-2</v>
      </c>
      <c r="I910">
        <f t="shared" si="29"/>
        <v>1.7379235510771695E-3</v>
      </c>
      <c r="J910">
        <f t="shared" si="29"/>
        <v>-9.7278922624943341E-4</v>
      </c>
      <c r="K910">
        <f t="shared" si="29"/>
        <v>5.5337510141752356E-3</v>
      </c>
    </row>
    <row r="911" spans="1:11" x14ac:dyDescent="0.3">
      <c r="A911" s="1">
        <v>43760</v>
      </c>
      <c r="B911">
        <v>54.163772999999999</v>
      </c>
      <c r="C911">
        <v>121.989998</v>
      </c>
      <c r="D911">
        <v>6.39</v>
      </c>
      <c r="E911">
        <v>6.13</v>
      </c>
      <c r="G911" s="1">
        <v>43760</v>
      </c>
      <c r="H911">
        <f t="shared" si="29"/>
        <v>-1.7995587642146562E-2</v>
      </c>
      <c r="I911">
        <f t="shared" si="29"/>
        <v>-9.0579591775944227E-3</v>
      </c>
      <c r="J911">
        <f t="shared" si="29"/>
        <v>7.471005537980932E-2</v>
      </c>
      <c r="K911">
        <f t="shared" si="29"/>
        <v>-2.5766320764229179E-2</v>
      </c>
    </row>
    <row r="912" spans="1:11" x14ac:dyDescent="0.3">
      <c r="A912" s="1">
        <v>43761</v>
      </c>
      <c r="B912">
        <v>54.441943999999999</v>
      </c>
      <c r="C912">
        <v>122.68</v>
      </c>
      <c r="D912">
        <v>6.43</v>
      </c>
      <c r="E912">
        <v>6.08</v>
      </c>
      <c r="G912" s="1">
        <v>43761</v>
      </c>
      <c r="H912">
        <f t="shared" si="29"/>
        <v>5.1225960469454962E-3</v>
      </c>
      <c r="I912">
        <f t="shared" si="29"/>
        <v>5.6402814801911555E-3</v>
      </c>
      <c r="J912">
        <f t="shared" si="29"/>
        <v>6.2402698600846733E-3</v>
      </c>
      <c r="K912">
        <f t="shared" si="29"/>
        <v>-8.190053970044367E-3</v>
      </c>
    </row>
    <row r="913" spans="1:11" x14ac:dyDescent="0.3">
      <c r="A913" s="1">
        <v>43762</v>
      </c>
      <c r="B913">
        <v>55.077762999999997</v>
      </c>
      <c r="C913">
        <v>124.339996</v>
      </c>
      <c r="D913">
        <v>6.42</v>
      </c>
      <c r="E913">
        <v>6.16</v>
      </c>
      <c r="G913" s="1">
        <v>43762</v>
      </c>
      <c r="H913">
        <f t="shared" si="29"/>
        <v>1.1611173199643447E-2</v>
      </c>
      <c r="I913">
        <f t="shared" si="29"/>
        <v>1.3440377425283248E-2</v>
      </c>
      <c r="J913">
        <f t="shared" si="29"/>
        <v>-1.5564205476581953E-3</v>
      </c>
      <c r="K913">
        <f t="shared" si="29"/>
        <v>1.3072081567352701E-2</v>
      </c>
    </row>
    <row r="914" spans="1:11" x14ac:dyDescent="0.3">
      <c r="A914" s="1">
        <v>43763</v>
      </c>
      <c r="B914">
        <v>54.898936999999997</v>
      </c>
      <c r="C914">
        <v>125.33000199999999</v>
      </c>
      <c r="D914">
        <v>6.35</v>
      </c>
      <c r="E914">
        <v>6.16</v>
      </c>
      <c r="G914" s="1">
        <v>43763</v>
      </c>
      <c r="H914">
        <f t="shared" si="29"/>
        <v>-3.2520735320304087E-3</v>
      </c>
      <c r="I914">
        <f t="shared" si="29"/>
        <v>7.9305579099677777E-3</v>
      </c>
      <c r="J914">
        <f t="shared" si="29"/>
        <v>-1.0963304797269584E-2</v>
      </c>
      <c r="K914">
        <f t="shared" si="29"/>
        <v>0</v>
      </c>
    </row>
    <row r="915" spans="1:11" x14ac:dyDescent="0.3">
      <c r="A915" s="1">
        <v>43766</v>
      </c>
      <c r="B915">
        <v>54.203513999999998</v>
      </c>
      <c r="C915">
        <v>122.779999</v>
      </c>
      <c r="D915">
        <v>6.19</v>
      </c>
      <c r="E915">
        <v>6.16</v>
      </c>
      <c r="G915" s="1">
        <v>43766</v>
      </c>
      <c r="H915">
        <f t="shared" si="29"/>
        <v>-7.3602030048884638E-3</v>
      </c>
      <c r="I915">
        <f t="shared" si="29"/>
        <v>-1.186809684610431E-2</v>
      </c>
      <c r="J915">
        <f t="shared" si="29"/>
        <v>-1.4733820795889446E-2</v>
      </c>
      <c r="K915">
        <f t="shared" si="29"/>
        <v>0</v>
      </c>
    </row>
    <row r="916" spans="1:11" x14ac:dyDescent="0.3">
      <c r="A916" s="1">
        <v>43767</v>
      </c>
      <c r="B916">
        <v>53.647171</v>
      </c>
      <c r="C916">
        <v>121.089996</v>
      </c>
      <c r="D916">
        <v>5.81</v>
      </c>
      <c r="E916">
        <v>6.07</v>
      </c>
      <c r="G916" s="1">
        <v>43767</v>
      </c>
      <c r="H916">
        <f t="shared" si="29"/>
        <v>-1.0317003267609351E-2</v>
      </c>
      <c r="I916">
        <f t="shared" si="29"/>
        <v>-1.3860090121708E-2</v>
      </c>
      <c r="J916">
        <f t="shared" si="29"/>
        <v>-6.3354515832684977E-2</v>
      </c>
      <c r="K916">
        <f t="shared" si="29"/>
        <v>-1.4718172474021534E-2</v>
      </c>
    </row>
    <row r="917" spans="1:11" x14ac:dyDescent="0.3">
      <c r="A917" s="1">
        <v>43768</v>
      </c>
      <c r="B917">
        <v>55.504950999999998</v>
      </c>
      <c r="C917">
        <v>123.129997</v>
      </c>
      <c r="D917">
        <v>5.73</v>
      </c>
      <c r="E917">
        <v>6.21</v>
      </c>
      <c r="G917" s="1">
        <v>43768</v>
      </c>
      <c r="H917">
        <f t="shared" si="29"/>
        <v>3.4043486956168621E-2</v>
      </c>
      <c r="I917">
        <f t="shared" si="29"/>
        <v>1.6706645707293612E-2</v>
      </c>
      <c r="J917">
        <f t="shared" si="29"/>
        <v>-1.3865040137171564E-2</v>
      </c>
      <c r="K917">
        <f t="shared" si="29"/>
        <v>2.280229087398055E-2</v>
      </c>
    </row>
    <row r="918" spans="1:11" x14ac:dyDescent="0.3">
      <c r="A918" s="1">
        <v>43769</v>
      </c>
      <c r="B918">
        <v>55.663905999999997</v>
      </c>
      <c r="C918">
        <v>120.349998</v>
      </c>
      <c r="D918">
        <v>5.44</v>
      </c>
      <c r="E918">
        <v>6.17</v>
      </c>
      <c r="G918" s="1">
        <v>43769</v>
      </c>
      <c r="H918">
        <f t="shared" si="29"/>
        <v>2.8597057236402074E-3</v>
      </c>
      <c r="I918">
        <f t="shared" si="29"/>
        <v>-2.2836535829403117E-2</v>
      </c>
      <c r="J918">
        <f t="shared" si="29"/>
        <v>-5.1936469858796894E-2</v>
      </c>
      <c r="K918">
        <f t="shared" si="29"/>
        <v>-6.4620580280909798E-3</v>
      </c>
    </row>
    <row r="919" spans="1:11" x14ac:dyDescent="0.3">
      <c r="A919" s="1">
        <v>43770</v>
      </c>
      <c r="B919">
        <v>55.455280000000002</v>
      </c>
      <c r="C919">
        <v>116.900002</v>
      </c>
      <c r="D919">
        <v>5.84</v>
      </c>
      <c r="E919">
        <v>6.35</v>
      </c>
      <c r="G919" s="1">
        <v>43770</v>
      </c>
      <c r="H919">
        <f t="shared" si="29"/>
        <v>-3.7549995216102743E-3</v>
      </c>
      <c r="I919">
        <f t="shared" si="29"/>
        <v>-2.9085262024221386E-2</v>
      </c>
      <c r="J919">
        <f t="shared" si="29"/>
        <v>7.0951735972284394E-2</v>
      </c>
      <c r="K919">
        <f t="shared" si="29"/>
        <v>2.8755974987303722E-2</v>
      </c>
    </row>
    <row r="920" spans="1:11" x14ac:dyDescent="0.3">
      <c r="A920" s="1">
        <v>43773</v>
      </c>
      <c r="B920">
        <v>55.345996999999997</v>
      </c>
      <c r="C920">
        <v>117.199997</v>
      </c>
      <c r="D920">
        <v>5.85</v>
      </c>
      <c r="E920">
        <v>6.25</v>
      </c>
      <c r="G920" s="1">
        <v>43773</v>
      </c>
      <c r="H920">
        <f t="shared" si="29"/>
        <v>-1.1388783890452603E-3</v>
      </c>
      <c r="I920">
        <f t="shared" si="29"/>
        <v>1.4797290863407886E-3</v>
      </c>
      <c r="J920">
        <f t="shared" si="29"/>
        <v>9.8776802398237553E-4</v>
      </c>
      <c r="K920">
        <f t="shared" si="29"/>
        <v>-9.1644824083250212E-3</v>
      </c>
    </row>
    <row r="921" spans="1:11" x14ac:dyDescent="0.3">
      <c r="A921" s="1">
        <v>43774</v>
      </c>
      <c r="B921">
        <v>55.177109000000002</v>
      </c>
      <c r="C921">
        <v>117.25</v>
      </c>
      <c r="D921">
        <v>5.91</v>
      </c>
      <c r="E921">
        <v>6.3</v>
      </c>
      <c r="G921" s="1">
        <v>43774</v>
      </c>
      <c r="H921">
        <f t="shared" si="29"/>
        <v>-3.0561597038851985E-3</v>
      </c>
      <c r="I921">
        <f t="shared" si="29"/>
        <v>4.2655578074655357E-4</v>
      </c>
      <c r="J921">
        <f t="shared" si="29"/>
        <v>1.0204170174241889E-2</v>
      </c>
      <c r="K921">
        <f t="shared" si="29"/>
        <v>7.9681696491768813E-3</v>
      </c>
    </row>
    <row r="922" spans="1:11" x14ac:dyDescent="0.3">
      <c r="A922" s="1">
        <v>43775</v>
      </c>
      <c r="B922">
        <v>55.991753000000003</v>
      </c>
      <c r="C922">
        <v>116.68</v>
      </c>
      <c r="D922">
        <v>6.09</v>
      </c>
      <c r="E922">
        <v>6.29</v>
      </c>
      <c r="G922" s="1">
        <v>43775</v>
      </c>
      <c r="H922">
        <f t="shared" si="29"/>
        <v>1.4656236787484931E-2</v>
      </c>
      <c r="I922">
        <f t="shared" si="29"/>
        <v>-4.8732623268680567E-3</v>
      </c>
      <c r="J922">
        <f t="shared" si="29"/>
        <v>3.0002250303798699E-2</v>
      </c>
      <c r="K922">
        <f t="shared" si="29"/>
        <v>-1.5885626851378416E-3</v>
      </c>
    </row>
    <row r="923" spans="1:11" x14ac:dyDescent="0.3">
      <c r="A923" s="1">
        <v>43776</v>
      </c>
      <c r="B923">
        <v>54.193576999999998</v>
      </c>
      <c r="C923">
        <v>116.910004</v>
      </c>
      <c r="D923">
        <v>6.22</v>
      </c>
      <c r="E923">
        <v>6.23</v>
      </c>
      <c r="G923" s="1">
        <v>43776</v>
      </c>
      <c r="H923">
        <f t="shared" si="29"/>
        <v>-3.2642016144821387E-2</v>
      </c>
      <c r="I923">
        <f t="shared" si="29"/>
        <v>1.9692972335590741E-3</v>
      </c>
      <c r="J923">
        <f t="shared" si="29"/>
        <v>2.1121825029282504E-2</v>
      </c>
      <c r="K923">
        <f t="shared" si="29"/>
        <v>-9.5847379129872894E-3</v>
      </c>
    </row>
    <row r="924" spans="1:11" x14ac:dyDescent="0.3">
      <c r="A924" s="1">
        <v>43777</v>
      </c>
      <c r="B924">
        <v>53.945210000000003</v>
      </c>
      <c r="C924">
        <v>116.959999</v>
      </c>
      <c r="D924">
        <v>6.09</v>
      </c>
      <c r="E924">
        <v>6.28</v>
      </c>
      <c r="G924" s="1">
        <v>43777</v>
      </c>
      <c r="H924">
        <f t="shared" si="29"/>
        <v>-4.5934940386504926E-3</v>
      </c>
      <c r="I924">
        <f t="shared" si="29"/>
        <v>4.2754521845681057E-4</v>
      </c>
      <c r="J924">
        <f t="shared" si="29"/>
        <v>-2.1121825029282434E-2</v>
      </c>
      <c r="K924">
        <f t="shared" si="29"/>
        <v>7.9936476807455845E-3</v>
      </c>
    </row>
    <row r="925" spans="1:11" x14ac:dyDescent="0.3">
      <c r="A925" s="1">
        <v>43780</v>
      </c>
      <c r="B925">
        <v>52.176842000000001</v>
      </c>
      <c r="C925">
        <v>119.650002</v>
      </c>
      <c r="D925">
        <v>6.02</v>
      </c>
      <c r="E925">
        <v>6.31</v>
      </c>
      <c r="G925" s="1">
        <v>43780</v>
      </c>
      <c r="H925">
        <f t="shared" si="29"/>
        <v>-1.9243168329319008E-2</v>
      </c>
      <c r="I925">
        <f t="shared" si="29"/>
        <v>1.3128277484066409E-2</v>
      </c>
      <c r="J925">
        <f t="shared" si="29"/>
        <v>-6.6746439253147329E-3</v>
      </c>
      <c r="K925">
        <f t="shared" si="29"/>
        <v>2.7514759106308209E-3</v>
      </c>
    </row>
    <row r="926" spans="1:11" x14ac:dyDescent="0.3">
      <c r="A926" s="1">
        <v>43781</v>
      </c>
      <c r="B926">
        <v>51.610565000000001</v>
      </c>
      <c r="C926">
        <v>118.989998</v>
      </c>
      <c r="D926">
        <v>5.92</v>
      </c>
      <c r="E926">
        <v>6.34</v>
      </c>
      <c r="G926" s="1">
        <v>43781</v>
      </c>
      <c r="H926">
        <f t="shared" si="29"/>
        <v>-1.0912357013069269E-2</v>
      </c>
      <c r="I926">
        <f t="shared" si="29"/>
        <v>-5.5313919108753769E-3</v>
      </c>
      <c r="J926">
        <f t="shared" si="29"/>
        <v>-1.675081042481524E-2</v>
      </c>
      <c r="K926">
        <f t="shared" si="29"/>
        <v>4.7430918960128529E-3</v>
      </c>
    </row>
    <row r="927" spans="1:11" x14ac:dyDescent="0.3">
      <c r="A927" s="1">
        <v>43782</v>
      </c>
      <c r="B927">
        <v>51.988087</v>
      </c>
      <c r="C927">
        <v>120.269997</v>
      </c>
      <c r="D927">
        <v>5.94</v>
      </c>
      <c r="E927">
        <v>6.31</v>
      </c>
      <c r="G927" s="1">
        <v>43782</v>
      </c>
      <c r="H927">
        <f t="shared" si="29"/>
        <v>7.2881965895397359E-3</v>
      </c>
      <c r="I927">
        <f t="shared" si="29"/>
        <v>1.0699751219721859E-2</v>
      </c>
      <c r="J927">
        <f t="shared" si="29"/>
        <v>3.3726844786393772E-3</v>
      </c>
      <c r="K927">
        <f t="shared" si="29"/>
        <v>-4.7430918960128486E-3</v>
      </c>
    </row>
    <row r="928" spans="1:11" x14ac:dyDescent="0.3">
      <c r="A928" s="1">
        <v>43783</v>
      </c>
      <c r="B928">
        <v>52.355666999999997</v>
      </c>
      <c r="C928">
        <v>122.300003</v>
      </c>
      <c r="D928">
        <v>5.98</v>
      </c>
      <c r="E928">
        <v>6.33</v>
      </c>
      <c r="G928" s="1">
        <v>43783</v>
      </c>
      <c r="H928">
        <f t="shared" si="29"/>
        <v>7.0455874256531671E-3</v>
      </c>
      <c r="I928">
        <f t="shared" si="29"/>
        <v>1.6737876844322343E-2</v>
      </c>
      <c r="J928">
        <f t="shared" si="29"/>
        <v>6.7114345879867778E-3</v>
      </c>
      <c r="K928">
        <f t="shared" si="29"/>
        <v>3.1645596029631616E-3</v>
      </c>
    </row>
    <row r="929" spans="1:11" x14ac:dyDescent="0.3">
      <c r="A929" s="1">
        <v>43784</v>
      </c>
      <c r="B929">
        <v>53.090828000000002</v>
      </c>
      <c r="C929">
        <v>123.82</v>
      </c>
      <c r="D929">
        <v>5.88</v>
      </c>
      <c r="E929">
        <v>6.28</v>
      </c>
      <c r="G929" s="1">
        <v>43784</v>
      </c>
      <c r="H929">
        <f t="shared" si="29"/>
        <v>1.394399902472802E-2</v>
      </c>
      <c r="I929">
        <f t="shared" si="29"/>
        <v>1.2351830868114939E-2</v>
      </c>
      <c r="J929">
        <f t="shared" si="29"/>
        <v>-1.6863806052004916E-2</v>
      </c>
      <c r="K929">
        <f t="shared" si="29"/>
        <v>-7.9302556759774431E-3</v>
      </c>
    </row>
    <row r="930" spans="1:11" x14ac:dyDescent="0.3">
      <c r="A930" s="1">
        <v>43787</v>
      </c>
      <c r="B930">
        <v>52.385468000000003</v>
      </c>
      <c r="C930">
        <v>123.150002</v>
      </c>
      <c r="D930">
        <v>5.62</v>
      </c>
      <c r="E930">
        <v>6.26</v>
      </c>
      <c r="G930" s="1">
        <v>43787</v>
      </c>
      <c r="H930">
        <f t="shared" si="29"/>
        <v>-7.7220356082222169E-3</v>
      </c>
      <c r="I930">
        <f t="shared" si="29"/>
        <v>-3.1325624285800267E-3</v>
      </c>
      <c r="J930">
        <f t="shared" si="29"/>
        <v>-2.611072250727688E-2</v>
      </c>
      <c r="K930">
        <f t="shared" si="29"/>
        <v>-1.8416292144325071E-3</v>
      </c>
    </row>
    <row r="931" spans="1:11" x14ac:dyDescent="0.3">
      <c r="A931" s="1">
        <v>43788</v>
      </c>
      <c r="B931">
        <v>52.931873000000003</v>
      </c>
      <c r="C931">
        <v>123.650002</v>
      </c>
      <c r="D931">
        <v>5.5</v>
      </c>
      <c r="E931">
        <v>6.3</v>
      </c>
      <c r="G931" s="1">
        <v>43788</v>
      </c>
      <c r="H931">
        <f t="shared" si="29"/>
        <v>1.0376446983023492E-2</v>
      </c>
      <c r="I931">
        <f t="shared" si="29"/>
        <v>4.0518693352076919E-3</v>
      </c>
      <c r="J931">
        <f t="shared" si="29"/>
        <v>-2.1583571667174516E-2</v>
      </c>
      <c r="K931">
        <f t="shared" si="29"/>
        <v>6.3694482854799285E-3</v>
      </c>
    </row>
    <row r="932" spans="1:11" x14ac:dyDescent="0.3">
      <c r="A932" s="1">
        <v>43789</v>
      </c>
      <c r="B932">
        <v>53.736584000000001</v>
      </c>
      <c r="C932">
        <v>123.400002</v>
      </c>
      <c r="D932">
        <v>5.46</v>
      </c>
      <c r="E932">
        <v>6.23</v>
      </c>
      <c r="G932" s="1">
        <v>43789</v>
      </c>
      <c r="H932">
        <f t="shared" si="29"/>
        <v>1.5088364249351609E-2</v>
      </c>
      <c r="I932">
        <f t="shared" si="29"/>
        <v>-2.0238824633689876E-3</v>
      </c>
      <c r="J932">
        <f t="shared" si="29"/>
        <v>-7.2993024816116079E-3</v>
      </c>
      <c r="K932">
        <f t="shared" si="29"/>
        <v>-1.1173300598125076E-2</v>
      </c>
    </row>
    <row r="933" spans="1:11" x14ac:dyDescent="0.3">
      <c r="A933" s="1">
        <v>43790</v>
      </c>
      <c r="B933">
        <v>53.339194999999997</v>
      </c>
      <c r="C933">
        <v>122.540001</v>
      </c>
      <c r="D933">
        <v>5.5</v>
      </c>
      <c r="E933">
        <v>6.09</v>
      </c>
      <c r="G933" s="1">
        <v>43790</v>
      </c>
      <c r="H933">
        <f t="shared" si="29"/>
        <v>-7.4226090760400503E-3</v>
      </c>
      <c r="I933">
        <f t="shared" si="29"/>
        <v>-6.99361222063365E-3</v>
      </c>
      <c r="J933">
        <f t="shared" si="29"/>
        <v>7.2993024816115351E-3</v>
      </c>
      <c r="K933">
        <f t="shared" si="29"/>
        <v>-2.2728251077556175E-2</v>
      </c>
    </row>
    <row r="934" spans="1:11" x14ac:dyDescent="0.3">
      <c r="A934" s="1">
        <v>43791</v>
      </c>
      <c r="B934">
        <v>52.693443000000002</v>
      </c>
      <c r="C934">
        <v>119.480003</v>
      </c>
      <c r="D934">
        <v>5.66</v>
      </c>
      <c r="E934">
        <v>6.09</v>
      </c>
      <c r="G934" s="1">
        <v>43791</v>
      </c>
      <c r="H934">
        <f t="shared" si="29"/>
        <v>-1.218040022248912E-2</v>
      </c>
      <c r="I934">
        <f t="shared" si="29"/>
        <v>-2.5288497001395543E-2</v>
      </c>
      <c r="J934">
        <f t="shared" si="29"/>
        <v>2.8675799976666298E-2</v>
      </c>
      <c r="K934">
        <f t="shared" si="29"/>
        <v>0</v>
      </c>
    </row>
    <row r="935" spans="1:11" x14ac:dyDescent="0.3">
      <c r="A935" s="1">
        <v>43794</v>
      </c>
      <c r="B935">
        <v>53.378937000000001</v>
      </c>
      <c r="C935">
        <v>119.360001</v>
      </c>
      <c r="D935">
        <v>6.03</v>
      </c>
      <c r="E935">
        <v>6.28</v>
      </c>
      <c r="G935" s="1">
        <v>43794</v>
      </c>
      <c r="H935">
        <f t="shared" si="29"/>
        <v>7.4623696615780865E-3</v>
      </c>
      <c r="I935">
        <f t="shared" si="29"/>
        <v>-5.8016405688307733E-4</v>
      </c>
      <c r="J935">
        <f t="shared" si="29"/>
        <v>3.6559619525759444E-2</v>
      </c>
      <c r="K935">
        <f t="shared" si="29"/>
        <v>1.773729651812193E-2</v>
      </c>
    </row>
    <row r="936" spans="1:11" x14ac:dyDescent="0.3">
      <c r="A936" s="1">
        <v>43795</v>
      </c>
      <c r="B936">
        <v>53.816059000000003</v>
      </c>
      <c r="C936">
        <v>120.44000200000001</v>
      </c>
      <c r="D936">
        <v>6.1</v>
      </c>
      <c r="E936">
        <v>6.26</v>
      </c>
      <c r="G936" s="1">
        <v>43795</v>
      </c>
      <c r="H936">
        <f t="shared" si="29"/>
        <v>8.1556870982409171E-3</v>
      </c>
      <c r="I936">
        <f t="shared" si="29"/>
        <v>9.0075753858450871E-3</v>
      </c>
      <c r="J936">
        <f t="shared" si="29"/>
        <v>1.1541760440171328E-2</v>
      </c>
      <c r="K936">
        <f t="shared" si="29"/>
        <v>-3.1897953681002608E-3</v>
      </c>
    </row>
    <row r="937" spans="1:11" x14ac:dyDescent="0.3">
      <c r="A937" s="1">
        <v>43796</v>
      </c>
      <c r="B937">
        <v>54.124034999999999</v>
      </c>
      <c r="C937">
        <v>121.58000199999999</v>
      </c>
      <c r="D937">
        <v>6.35</v>
      </c>
      <c r="E937">
        <v>6.23</v>
      </c>
      <c r="G937" s="1">
        <v>43796</v>
      </c>
      <c r="H937">
        <f t="shared" si="29"/>
        <v>5.706440013473175E-3</v>
      </c>
      <c r="I937">
        <f t="shared" si="29"/>
        <v>9.4207785513384865E-3</v>
      </c>
      <c r="J937">
        <f t="shared" si="29"/>
        <v>4.0166041725334653E-2</v>
      </c>
      <c r="K937">
        <f t="shared" si="29"/>
        <v>-4.8038523126452777E-3</v>
      </c>
    </row>
    <row r="938" spans="1:11" x14ac:dyDescent="0.3">
      <c r="A938" s="1">
        <v>43798</v>
      </c>
      <c r="B938">
        <v>54.471747999999998</v>
      </c>
      <c r="C938">
        <v>121.349998</v>
      </c>
      <c r="D938">
        <v>6.34</v>
      </c>
      <c r="E938">
        <v>6.23</v>
      </c>
      <c r="G938" s="1">
        <v>43798</v>
      </c>
      <c r="H938">
        <f t="shared" si="29"/>
        <v>4.5281879950454197E-3</v>
      </c>
      <c r="I938">
        <f t="shared" si="29"/>
        <v>-1.3389654361078819E-3</v>
      </c>
      <c r="J938">
        <f t="shared" si="29"/>
        <v>-1.1144317219112239E-3</v>
      </c>
      <c r="K938">
        <f t="shared" si="29"/>
        <v>0</v>
      </c>
    </row>
    <row r="939" spans="1:11" x14ac:dyDescent="0.3">
      <c r="A939" s="1">
        <v>43801</v>
      </c>
      <c r="B939">
        <v>53.875667999999997</v>
      </c>
      <c r="C939">
        <v>120.730003</v>
      </c>
      <c r="D939">
        <v>6.17</v>
      </c>
      <c r="E939">
        <v>6.18</v>
      </c>
      <c r="G939" s="1">
        <v>43801</v>
      </c>
      <c r="H939">
        <f t="shared" si="29"/>
        <v>-6.3527204126588499E-3</v>
      </c>
      <c r="I939">
        <f t="shared" si="29"/>
        <v>-2.9573286625554237E-3</v>
      </c>
      <c r="J939">
        <f t="shared" si="29"/>
        <v>-1.5692340209112029E-2</v>
      </c>
      <c r="K939">
        <f t="shared" si="29"/>
        <v>-4.6523238778849139E-3</v>
      </c>
    </row>
    <row r="940" spans="1:11" x14ac:dyDescent="0.3">
      <c r="A940" s="1">
        <v>43802</v>
      </c>
      <c r="B940">
        <v>54.233317999999997</v>
      </c>
      <c r="C940">
        <v>123.110001</v>
      </c>
      <c r="D940">
        <v>6.12</v>
      </c>
      <c r="E940">
        <v>6.15</v>
      </c>
      <c r="G940" s="1">
        <v>43802</v>
      </c>
      <c r="H940">
        <f t="shared" si="29"/>
        <v>6.6164954089237326E-3</v>
      </c>
      <c r="I940">
        <f t="shared" si="29"/>
        <v>1.9521600589208682E-2</v>
      </c>
      <c r="J940">
        <f t="shared" si="29"/>
        <v>-8.1367413930617128E-3</v>
      </c>
      <c r="K940">
        <f t="shared" si="29"/>
        <v>-4.8661896511727884E-3</v>
      </c>
    </row>
    <row r="941" spans="1:11" x14ac:dyDescent="0.3">
      <c r="A941" s="1">
        <v>43803</v>
      </c>
      <c r="B941">
        <v>53.527957999999998</v>
      </c>
      <c r="C941">
        <v>121.959999</v>
      </c>
      <c r="D941">
        <v>6.43</v>
      </c>
      <c r="E941">
        <v>6.22</v>
      </c>
      <c r="G941" s="1">
        <v>43803</v>
      </c>
      <c r="H941">
        <f t="shared" si="29"/>
        <v>-1.3091345983763721E-2</v>
      </c>
      <c r="I941">
        <f t="shared" si="29"/>
        <v>-9.3851588616962224E-3</v>
      </c>
      <c r="J941">
        <f t="shared" si="29"/>
        <v>4.9412441725293348E-2</v>
      </c>
      <c r="K941">
        <f t="shared" si="29"/>
        <v>1.1317824932661437E-2</v>
      </c>
    </row>
    <row r="942" spans="1:11" x14ac:dyDescent="0.3">
      <c r="A942" s="1">
        <v>43804</v>
      </c>
      <c r="B942">
        <v>54.630702999999997</v>
      </c>
      <c r="C942">
        <v>123.970001</v>
      </c>
      <c r="D942">
        <v>6.4</v>
      </c>
      <c r="E942">
        <v>6.24</v>
      </c>
      <c r="G942" s="1">
        <v>43804</v>
      </c>
      <c r="H942">
        <f t="shared" si="29"/>
        <v>2.0391953868032508E-2</v>
      </c>
      <c r="I942">
        <f t="shared" si="29"/>
        <v>1.6346494995878792E-2</v>
      </c>
      <c r="J942">
        <f t="shared" si="29"/>
        <v>-4.6765478839017934E-3</v>
      </c>
      <c r="K942">
        <f t="shared" si="29"/>
        <v>3.2102756302481894E-3</v>
      </c>
    </row>
    <row r="943" spans="1:11" x14ac:dyDescent="0.3">
      <c r="A943" s="1">
        <v>43805</v>
      </c>
      <c r="B943">
        <v>54.849266</v>
      </c>
      <c r="C943">
        <v>123.730003</v>
      </c>
      <c r="D943">
        <v>6.68</v>
      </c>
      <c r="E943">
        <v>6.22</v>
      </c>
      <c r="G943" s="1">
        <v>43805</v>
      </c>
      <c r="H943">
        <f t="shared" si="29"/>
        <v>3.9927539687630706E-3</v>
      </c>
      <c r="I943">
        <f t="shared" si="29"/>
        <v>-1.9378124442962364E-3</v>
      </c>
      <c r="J943">
        <f t="shared" si="29"/>
        <v>4.2819997182928143E-2</v>
      </c>
      <c r="K943">
        <f t="shared" si="29"/>
        <v>-3.2102756302483213E-3</v>
      </c>
    </row>
    <row r="944" spans="1:11" x14ac:dyDescent="0.3">
      <c r="A944" s="1">
        <v>43808</v>
      </c>
      <c r="B944">
        <v>54.034621999999999</v>
      </c>
      <c r="C944">
        <v>120.05999799999999</v>
      </c>
      <c r="D944">
        <v>6.33</v>
      </c>
      <c r="E944">
        <v>6.16</v>
      </c>
      <c r="G944" s="1">
        <v>43808</v>
      </c>
      <c r="H944">
        <f t="shared" si="29"/>
        <v>-8.6393628586275972E-3</v>
      </c>
      <c r="I944">
        <f t="shared" si="29"/>
        <v>-1.7384129365772161E-2</v>
      </c>
      <c r="J944">
        <f t="shared" si="29"/>
        <v>-3.1071693253622645E-2</v>
      </c>
      <c r="K944">
        <f t="shared" si="29"/>
        <v>-5.596330756177376E-3</v>
      </c>
    </row>
    <row r="945" spans="1:11" x14ac:dyDescent="0.3">
      <c r="A945" s="1">
        <v>43809</v>
      </c>
      <c r="B945">
        <v>55.574492999999997</v>
      </c>
      <c r="C945">
        <v>122.290001</v>
      </c>
      <c r="D945">
        <v>6.51</v>
      </c>
      <c r="E945">
        <v>6.13</v>
      </c>
      <c r="G945" s="1">
        <v>43809</v>
      </c>
      <c r="H945">
        <f t="shared" si="29"/>
        <v>2.8099347736870825E-2</v>
      </c>
      <c r="I945">
        <f t="shared" si="29"/>
        <v>1.84036802132026E-2</v>
      </c>
      <c r="J945">
        <f t="shared" si="29"/>
        <v>2.8039220064392908E-2</v>
      </c>
      <c r="K945">
        <f t="shared" si="29"/>
        <v>-4.8820275973084212E-3</v>
      </c>
    </row>
    <row r="946" spans="1:11" x14ac:dyDescent="0.3">
      <c r="A946" s="1">
        <v>43810</v>
      </c>
      <c r="B946">
        <v>56.110965999999998</v>
      </c>
      <c r="C946">
        <v>122.400002</v>
      </c>
      <c r="D946">
        <v>5.53</v>
      </c>
      <c r="E946">
        <v>6.14</v>
      </c>
      <c r="G946" s="1">
        <v>43810</v>
      </c>
      <c r="H946">
        <f t="shared" si="29"/>
        <v>9.6069287955528136E-3</v>
      </c>
      <c r="I946">
        <f t="shared" si="29"/>
        <v>8.9910503953290644E-4</v>
      </c>
      <c r="J946">
        <f t="shared" si="29"/>
        <v>-0.16315164068623442</v>
      </c>
      <c r="K946">
        <f t="shared" si="29"/>
        <v>1.62999221093097E-3</v>
      </c>
    </row>
    <row r="947" spans="1:11" x14ac:dyDescent="0.3">
      <c r="A947" s="1">
        <v>43811</v>
      </c>
      <c r="B947">
        <v>58.177379999999999</v>
      </c>
      <c r="C947">
        <v>125.269997</v>
      </c>
      <c r="D947">
        <v>5.58</v>
      </c>
      <c r="E947">
        <v>6.2</v>
      </c>
      <c r="G947" s="1">
        <v>43811</v>
      </c>
      <c r="H947">
        <f t="shared" si="29"/>
        <v>3.6165353598601978E-2</v>
      </c>
      <c r="I947">
        <f t="shared" si="29"/>
        <v>2.3176997489733731E-2</v>
      </c>
      <c r="J947">
        <f t="shared" si="29"/>
        <v>9.0009608589761234E-3</v>
      </c>
      <c r="K947">
        <f t="shared" si="29"/>
        <v>9.7245498919947809E-3</v>
      </c>
    </row>
    <row r="948" spans="1:11" x14ac:dyDescent="0.3">
      <c r="A948" s="1">
        <v>43812</v>
      </c>
      <c r="B948">
        <v>58.266792000000002</v>
      </c>
      <c r="C948">
        <v>121.82</v>
      </c>
      <c r="D948">
        <v>5.45</v>
      </c>
      <c r="E948">
        <v>6.22</v>
      </c>
      <c r="G948" s="1">
        <v>43812</v>
      </c>
      <c r="H948">
        <f t="shared" si="29"/>
        <v>1.5357061849758605E-3</v>
      </c>
      <c r="I948">
        <f t="shared" si="29"/>
        <v>-2.7926838499490028E-2</v>
      </c>
      <c r="J948">
        <f t="shared" si="29"/>
        <v>-2.3573167718066803E-2</v>
      </c>
      <c r="K948">
        <f t="shared" si="29"/>
        <v>3.2206147000421572E-3</v>
      </c>
    </row>
    <row r="949" spans="1:11" x14ac:dyDescent="0.3">
      <c r="A949" s="1">
        <v>43815</v>
      </c>
      <c r="B949">
        <v>58.227051000000003</v>
      </c>
      <c r="C949">
        <v>122.709999</v>
      </c>
      <c r="D949">
        <v>5.5</v>
      </c>
      <c r="E949">
        <v>6.27</v>
      </c>
      <c r="G949" s="1">
        <v>43815</v>
      </c>
      <c r="H949">
        <f t="shared" si="29"/>
        <v>-3.9391743541236608E-4</v>
      </c>
      <c r="I949">
        <f t="shared" si="29"/>
        <v>4.2027025991460349E-3</v>
      </c>
      <c r="J949">
        <f t="shared" si="29"/>
        <v>5.2726418436251947E-3</v>
      </c>
      <c r="K949">
        <f t="shared" si="29"/>
        <v>4.6225248467042417E-3</v>
      </c>
    </row>
    <row r="950" spans="1:11" x14ac:dyDescent="0.3">
      <c r="A950" s="1">
        <v>43816</v>
      </c>
      <c r="B950">
        <v>57.879337</v>
      </c>
      <c r="C950">
        <v>122.57</v>
      </c>
      <c r="D950">
        <v>6.06</v>
      </c>
      <c r="E950">
        <v>6.27</v>
      </c>
      <c r="G950" s="1">
        <v>43816</v>
      </c>
      <c r="H950">
        <f t="shared" si="29"/>
        <v>-5.9895936048939696E-3</v>
      </c>
      <c r="I950">
        <f t="shared" si="29"/>
        <v>-1.1415444860875452E-3</v>
      </c>
      <c r="J950">
        <f t="shared" si="29"/>
        <v>9.696170784279784E-2</v>
      </c>
      <c r="K950">
        <f t="shared" si="29"/>
        <v>0</v>
      </c>
    </row>
    <row r="951" spans="1:11" x14ac:dyDescent="0.3">
      <c r="A951" s="1">
        <v>43817</v>
      </c>
      <c r="B951">
        <v>58.634372999999997</v>
      </c>
      <c r="C951">
        <v>122.459999</v>
      </c>
      <c r="D951">
        <v>6.16</v>
      </c>
      <c r="E951">
        <v>6.27</v>
      </c>
      <c r="G951" s="1">
        <v>43817</v>
      </c>
      <c r="H951">
        <f t="shared" si="29"/>
        <v>1.2960647620172829E-2</v>
      </c>
      <c r="I951">
        <f t="shared" si="29"/>
        <v>-8.9785746919705258E-4</v>
      </c>
      <c r="J951">
        <f t="shared" si="29"/>
        <v>1.6366977464205412E-2</v>
      </c>
      <c r="K951">
        <f t="shared" si="29"/>
        <v>0</v>
      </c>
    </row>
    <row r="952" spans="1:11" x14ac:dyDescent="0.3">
      <c r="A952" s="1">
        <v>43818</v>
      </c>
      <c r="B952">
        <v>58.743651999999997</v>
      </c>
      <c r="C952">
        <v>121.82</v>
      </c>
      <c r="D952">
        <v>6.06</v>
      </c>
      <c r="E952">
        <v>6.28</v>
      </c>
      <c r="G952" s="1">
        <v>43818</v>
      </c>
      <c r="H952">
        <f t="shared" si="29"/>
        <v>1.8620015385840095E-3</v>
      </c>
      <c r="I952">
        <f t="shared" si="29"/>
        <v>-5.2398924755381058E-3</v>
      </c>
      <c r="J952">
        <f t="shared" si="29"/>
        <v>-1.6366977464205359E-2</v>
      </c>
      <c r="K952">
        <f t="shared" si="29"/>
        <v>1.593625835278026E-3</v>
      </c>
    </row>
    <row r="953" spans="1:11" x14ac:dyDescent="0.3">
      <c r="A953" s="1">
        <v>43819</v>
      </c>
      <c r="B953">
        <v>58.833064999999998</v>
      </c>
      <c r="C953">
        <v>123.610001</v>
      </c>
      <c r="D953">
        <v>5.99</v>
      </c>
      <c r="E953">
        <v>6.26</v>
      </c>
      <c r="G953" s="1">
        <v>43819</v>
      </c>
      <c r="H953">
        <f t="shared" si="29"/>
        <v>1.5209306658234122E-3</v>
      </c>
      <c r="I953">
        <f t="shared" si="29"/>
        <v>1.4586910581353654E-2</v>
      </c>
      <c r="J953">
        <f t="shared" si="29"/>
        <v>-1.1618387953864964E-2</v>
      </c>
      <c r="K953">
        <f t="shared" si="29"/>
        <v>-3.1897953681002608E-3</v>
      </c>
    </row>
    <row r="954" spans="1:11" x14ac:dyDescent="0.3">
      <c r="A954" s="1">
        <v>43822</v>
      </c>
      <c r="B954">
        <v>58.505218999999997</v>
      </c>
      <c r="C954">
        <v>122.120003</v>
      </c>
      <c r="D954">
        <v>5.61</v>
      </c>
      <c r="E954">
        <v>6.28</v>
      </c>
      <c r="G954" s="1">
        <v>43822</v>
      </c>
      <c r="H954">
        <f t="shared" si="29"/>
        <v>-3.2262695933541565E-3</v>
      </c>
      <c r="I954">
        <f t="shared" si="29"/>
        <v>-7.0016788791759143E-3</v>
      </c>
      <c r="J954">
        <f t="shared" si="29"/>
        <v>-3.7839936511300458E-2</v>
      </c>
      <c r="K954">
        <f t="shared" si="29"/>
        <v>1.841629214432531E-3</v>
      </c>
    </row>
    <row r="955" spans="1:11" x14ac:dyDescent="0.3">
      <c r="A955" s="1">
        <v>43823</v>
      </c>
      <c r="B955">
        <v>58.425742999999997</v>
      </c>
      <c r="C955">
        <v>123.93</v>
      </c>
      <c r="D955">
        <v>5.44</v>
      </c>
      <c r="E955">
        <v>6.33</v>
      </c>
      <c r="G955" s="1">
        <v>43823</v>
      </c>
      <c r="H955">
        <f t="shared" si="29"/>
        <v>-1.3593664309114661E-3</v>
      </c>
      <c r="I955">
        <f t="shared" si="29"/>
        <v>1.4712697644105481E-2</v>
      </c>
      <c r="J955">
        <f t="shared" si="29"/>
        <v>-3.077165866675366E-2</v>
      </c>
      <c r="K955">
        <f t="shared" si="29"/>
        <v>7.9302556759775645E-3</v>
      </c>
    </row>
    <row r="956" spans="1:11" x14ac:dyDescent="0.3">
      <c r="A956" s="1">
        <v>43825</v>
      </c>
      <c r="B956">
        <v>58.505218999999997</v>
      </c>
      <c r="C956">
        <v>123.989998</v>
      </c>
      <c r="D956">
        <v>5.4</v>
      </c>
      <c r="E956">
        <v>6.3</v>
      </c>
      <c r="G956" s="1">
        <v>43825</v>
      </c>
      <c r="H956">
        <f t="shared" si="29"/>
        <v>9.6121722141482375E-4</v>
      </c>
      <c r="I956">
        <f t="shared" si="29"/>
        <v>3.4224744940394234E-4</v>
      </c>
      <c r="J956">
        <f t="shared" si="29"/>
        <v>-5.218523916033219E-3</v>
      </c>
      <c r="K956">
        <f t="shared" si="29"/>
        <v>-3.3591834253280692E-3</v>
      </c>
    </row>
    <row r="957" spans="1:11" x14ac:dyDescent="0.3">
      <c r="A957" s="1">
        <v>43826</v>
      </c>
      <c r="B957">
        <v>58.803260999999999</v>
      </c>
      <c r="C957">
        <v>124.470001</v>
      </c>
      <c r="D957">
        <v>5.9</v>
      </c>
      <c r="E957">
        <v>6.25</v>
      </c>
      <c r="G957" s="1">
        <v>43826</v>
      </c>
      <c r="H957">
        <f t="shared" si="29"/>
        <v>5.081348616729835E-3</v>
      </c>
      <c r="I957">
        <f t="shared" si="29"/>
        <v>3.8638299855332132E-3</v>
      </c>
      <c r="J957">
        <f t="shared" si="29"/>
        <v>8.8553397341445031E-2</v>
      </c>
      <c r="K957">
        <f t="shared" si="29"/>
        <v>-7.9681696491768449E-3</v>
      </c>
    </row>
    <row r="958" spans="1:11" x14ac:dyDescent="0.3">
      <c r="A958" s="1">
        <v>43829</v>
      </c>
      <c r="B958">
        <v>58.495289</v>
      </c>
      <c r="C958">
        <v>122.349998</v>
      </c>
      <c r="D958">
        <v>6.13</v>
      </c>
      <c r="E958">
        <v>6.14</v>
      </c>
      <c r="G958" s="1">
        <v>43829</v>
      </c>
      <c r="H958">
        <f t="shared" si="29"/>
        <v>-3.0317190736733144E-3</v>
      </c>
      <c r="I958">
        <f t="shared" si="29"/>
        <v>-9.9182757398031778E-3</v>
      </c>
      <c r="J958">
        <f t="shared" si="29"/>
        <v>2.2079259378149307E-2</v>
      </c>
      <c r="K958">
        <f t="shared" si="29"/>
        <v>-1.0251847989483979E-2</v>
      </c>
    </row>
    <row r="959" spans="1:11" x14ac:dyDescent="0.3">
      <c r="A959" s="1">
        <v>43830</v>
      </c>
      <c r="B959">
        <v>59.031756999999999</v>
      </c>
      <c r="C959">
        <v>122.43</v>
      </c>
      <c r="D959">
        <v>6.08</v>
      </c>
      <c r="E959">
        <v>6.12</v>
      </c>
      <c r="G959" s="1">
        <v>43830</v>
      </c>
      <c r="H959">
        <f t="shared" si="29"/>
        <v>9.1293322555820594E-3</v>
      </c>
      <c r="I959">
        <f t="shared" si="29"/>
        <v>6.5366454369037363E-4</v>
      </c>
      <c r="J959">
        <f t="shared" si="29"/>
        <v>-8.190053970044367E-3</v>
      </c>
      <c r="K959">
        <f t="shared" si="29"/>
        <v>-3.2626456348162714E-3</v>
      </c>
    </row>
    <row r="960" spans="1:11" x14ac:dyDescent="0.3">
      <c r="A960" s="1">
        <v>43832</v>
      </c>
      <c r="B960">
        <v>58.266792000000002</v>
      </c>
      <c r="C960">
        <v>122.08000199999999</v>
      </c>
      <c r="D960">
        <v>6.31</v>
      </c>
      <c r="E960">
        <v>6.15</v>
      </c>
      <c r="G960" s="1">
        <v>43832</v>
      </c>
      <c r="H960">
        <f t="shared" si="29"/>
        <v>-9.2229547944003096E-3</v>
      </c>
      <c r="I960">
        <f t="shared" si="29"/>
        <v>-2.0243435950179633E-3</v>
      </c>
      <c r="J960">
        <f t="shared" si="29"/>
        <v>2.6255568156721077E-2</v>
      </c>
      <c r="K960">
        <f t="shared" si="29"/>
        <v>3.457741761425495E-3</v>
      </c>
    </row>
    <row r="961" spans="1:11" x14ac:dyDescent="0.3">
      <c r="A961" s="1">
        <v>43833</v>
      </c>
      <c r="B961">
        <v>58.286655000000003</v>
      </c>
      <c r="C961">
        <v>122.209999</v>
      </c>
      <c r="D961">
        <v>5.88</v>
      </c>
      <c r="E961">
        <v>6.23</v>
      </c>
      <c r="G961" s="1">
        <v>43833</v>
      </c>
      <c r="H961">
        <f t="shared" si="29"/>
        <v>3.4083934372694118E-4</v>
      </c>
      <c r="I961">
        <f t="shared" si="29"/>
        <v>1.0642843484260031E-3</v>
      </c>
      <c r="J961">
        <f t="shared" si="29"/>
        <v>-7.0578914642586185E-2</v>
      </c>
      <c r="K961">
        <f t="shared" si="29"/>
        <v>1.2924250980935212E-2</v>
      </c>
    </row>
    <row r="962" spans="1:11" x14ac:dyDescent="0.3">
      <c r="A962" s="1">
        <v>43836</v>
      </c>
      <c r="B962">
        <v>59.349670000000003</v>
      </c>
      <c r="C962">
        <v>124.69000200000001</v>
      </c>
      <c r="D962">
        <v>5.85</v>
      </c>
      <c r="E962">
        <v>6.27</v>
      </c>
      <c r="G962" s="1">
        <v>43836</v>
      </c>
      <c r="H962">
        <f t="shared" si="29"/>
        <v>1.0434679976398077E-2</v>
      </c>
      <c r="I962">
        <f t="shared" si="29"/>
        <v>1.1598854198277827E-2</v>
      </c>
      <c r="J962">
        <f t="shared" si="29"/>
        <v>-2.9532047468919759E-3</v>
      </c>
      <c r="K962">
        <f t="shared" si="29"/>
        <v>3.6950543353001493E-3</v>
      </c>
    </row>
    <row r="963" spans="1:11" x14ac:dyDescent="0.3">
      <c r="A963" s="1">
        <v>43837</v>
      </c>
      <c r="B963">
        <v>59.945746999999997</v>
      </c>
      <c r="C963">
        <v>125.510002</v>
      </c>
      <c r="D963">
        <v>5.52</v>
      </c>
      <c r="E963">
        <v>6.49</v>
      </c>
      <c r="G963" s="1">
        <v>43837</v>
      </c>
      <c r="H963">
        <f t="shared" si="29"/>
        <v>9.9933757006148288E-3</v>
      </c>
      <c r="I963">
        <f t="shared" si="29"/>
        <v>6.5547795590664643E-3</v>
      </c>
      <c r="J963">
        <f t="shared" si="29"/>
        <v>-5.8063800954761206E-2</v>
      </c>
      <c r="K963">
        <f t="shared" si="29"/>
        <v>3.4486176071169404E-2</v>
      </c>
    </row>
    <row r="964" spans="1:11" x14ac:dyDescent="0.3">
      <c r="A964" s="1">
        <v>43838</v>
      </c>
      <c r="B964">
        <v>59.488754</v>
      </c>
      <c r="C964">
        <v>127.82</v>
      </c>
      <c r="D964">
        <v>5.72</v>
      </c>
      <c r="E964">
        <v>6.59</v>
      </c>
      <c r="G964" s="1">
        <v>43838</v>
      </c>
      <c r="H964">
        <f t="shared" si="29"/>
        <v>-7.652650221061659E-3</v>
      </c>
      <c r="I964">
        <f t="shared" si="29"/>
        <v>1.8237571614795649E-2</v>
      </c>
      <c r="J964">
        <f t="shared" si="29"/>
        <v>3.5590945102702533E-2</v>
      </c>
      <c r="K964">
        <f t="shared" ref="K964" si="30">LN(E964/E963)/SQRT($A964-$A963)</f>
        <v>1.5290817798417145E-2</v>
      </c>
    </row>
    <row r="965" spans="1:11" x14ac:dyDescent="0.3">
      <c r="A965" s="1">
        <v>43839</v>
      </c>
      <c r="B965">
        <v>58.952281999999997</v>
      </c>
      <c r="C965">
        <v>128.020004</v>
      </c>
      <c r="D965">
        <v>5.55</v>
      </c>
      <c r="E965">
        <v>6.7</v>
      </c>
      <c r="G965" s="1">
        <v>43839</v>
      </c>
      <c r="H965">
        <f t="shared" ref="H965:K1028" si="31">LN(B965/B964)/SQRT($A965-$A964)</f>
        <v>-9.0589492779055841E-3</v>
      </c>
      <c r="I965">
        <f t="shared" si="31"/>
        <v>1.5635087368390632E-3</v>
      </c>
      <c r="J965">
        <f t="shared" si="31"/>
        <v>-3.0170877633363354E-2</v>
      </c>
      <c r="K965">
        <f t="shared" si="31"/>
        <v>1.6554177882504507E-2</v>
      </c>
    </row>
    <row r="966" spans="1:11" x14ac:dyDescent="0.3">
      <c r="A966" s="1">
        <v>43840</v>
      </c>
      <c r="B966">
        <v>58.564830999999998</v>
      </c>
      <c r="C966">
        <v>126.760002</v>
      </c>
      <c r="D966">
        <v>5.43</v>
      </c>
      <c r="E966">
        <v>6.62</v>
      </c>
      <c r="G966" s="1">
        <v>43840</v>
      </c>
      <c r="H966">
        <f t="shared" si="31"/>
        <v>-6.593974170878431E-3</v>
      </c>
      <c r="I966">
        <f t="shared" si="31"/>
        <v>-9.890982358407064E-3</v>
      </c>
      <c r="J966">
        <f t="shared" si="31"/>
        <v>-2.1858793812499073E-2</v>
      </c>
      <c r="K966">
        <f t="shared" si="31"/>
        <v>-1.2012156448003545E-2</v>
      </c>
    </row>
    <row r="967" spans="1:11" x14ac:dyDescent="0.3">
      <c r="A967" s="1">
        <v>43843</v>
      </c>
      <c r="B967">
        <v>58.852936</v>
      </c>
      <c r="C967">
        <v>128.449997</v>
      </c>
      <c r="D967">
        <v>5.43</v>
      </c>
      <c r="E967">
        <v>6.77</v>
      </c>
      <c r="G967" s="1">
        <v>43843</v>
      </c>
      <c r="H967">
        <f t="shared" si="31"/>
        <v>2.8332651415317071E-3</v>
      </c>
      <c r="I967">
        <f t="shared" si="31"/>
        <v>7.6465133367091594E-3</v>
      </c>
      <c r="J967">
        <f t="shared" si="31"/>
        <v>0</v>
      </c>
      <c r="K967">
        <f t="shared" si="31"/>
        <v>1.2935946727056833E-2</v>
      </c>
    </row>
    <row r="968" spans="1:11" x14ac:dyDescent="0.3">
      <c r="A968" s="1">
        <v>43844</v>
      </c>
      <c r="B968">
        <v>59.657642000000003</v>
      </c>
      <c r="C968">
        <v>126.93</v>
      </c>
      <c r="D968">
        <v>4.71</v>
      </c>
      <c r="E968">
        <v>6.77</v>
      </c>
      <c r="G968" s="1">
        <v>43844</v>
      </c>
      <c r="H968">
        <f t="shared" si="31"/>
        <v>1.358053232480517E-2</v>
      </c>
      <c r="I968">
        <f t="shared" si="31"/>
        <v>-1.1903946800415233E-2</v>
      </c>
      <c r="J968">
        <f t="shared" si="31"/>
        <v>-0.14225122591751768</v>
      </c>
      <c r="K968">
        <f t="shared" si="31"/>
        <v>0</v>
      </c>
    </row>
    <row r="969" spans="1:11" x14ac:dyDescent="0.3">
      <c r="A969" s="1">
        <v>43845</v>
      </c>
      <c r="B969">
        <v>59.250320000000002</v>
      </c>
      <c r="C969">
        <v>126.610001</v>
      </c>
      <c r="D969">
        <v>4.6100000000000003</v>
      </c>
      <c r="E969">
        <v>6.85</v>
      </c>
      <c r="G969" s="1">
        <v>43845</v>
      </c>
      <c r="H969">
        <f t="shared" si="31"/>
        <v>-6.8510734918132811E-3</v>
      </c>
      <c r="I969">
        <f t="shared" si="31"/>
        <v>-2.5242499696538552E-3</v>
      </c>
      <c r="J969">
        <f t="shared" si="31"/>
        <v>-2.1460051019769111E-2</v>
      </c>
      <c r="K969">
        <f t="shared" si="31"/>
        <v>1.1747565349950235E-2</v>
      </c>
    </row>
    <row r="970" spans="1:11" x14ac:dyDescent="0.3">
      <c r="A970" s="1">
        <v>43846</v>
      </c>
      <c r="B970">
        <v>60.035159999999998</v>
      </c>
      <c r="C970">
        <v>127.639999</v>
      </c>
      <c r="D970">
        <v>4.62</v>
      </c>
      <c r="E970">
        <v>6.81</v>
      </c>
      <c r="G970" s="1">
        <v>43846</v>
      </c>
      <c r="H970">
        <f t="shared" si="31"/>
        <v>1.3159209746609914E-2</v>
      </c>
      <c r="I970">
        <f t="shared" si="31"/>
        <v>8.1022901450761905E-3</v>
      </c>
      <c r="J970">
        <f t="shared" si="31"/>
        <v>2.1668480850902932E-3</v>
      </c>
      <c r="K970">
        <f t="shared" si="31"/>
        <v>-5.8565321127129833E-3</v>
      </c>
    </row>
    <row r="971" spans="1:11" x14ac:dyDescent="0.3">
      <c r="A971" s="1">
        <v>43847</v>
      </c>
      <c r="B971">
        <v>60.839866999999998</v>
      </c>
      <c r="C971">
        <v>130.009995</v>
      </c>
      <c r="D971">
        <v>4.75</v>
      </c>
      <c r="E971">
        <v>6.67</v>
      </c>
      <c r="G971" s="1">
        <v>43847</v>
      </c>
      <c r="H971">
        <f t="shared" si="31"/>
        <v>1.3314890735753423E-2</v>
      </c>
      <c r="I971">
        <f t="shared" si="31"/>
        <v>1.8397538539988434E-2</v>
      </c>
      <c r="J971">
        <f t="shared" si="31"/>
        <v>2.7749912952902241E-2</v>
      </c>
      <c r="K971">
        <f t="shared" si="31"/>
        <v>-2.0772260233888586E-2</v>
      </c>
    </row>
    <row r="972" spans="1:11" x14ac:dyDescent="0.3">
      <c r="A972" s="1">
        <v>43851</v>
      </c>
      <c r="B972">
        <v>61.018687999999997</v>
      </c>
      <c r="C972">
        <v>130.38999899999999</v>
      </c>
      <c r="D972">
        <v>4.59</v>
      </c>
      <c r="E972">
        <v>6.63</v>
      </c>
      <c r="G972" s="1">
        <v>43851</v>
      </c>
      <c r="H972">
        <f t="shared" si="31"/>
        <v>1.4674482916522188E-3</v>
      </c>
      <c r="I972">
        <f t="shared" si="31"/>
        <v>1.4593098252921918E-3</v>
      </c>
      <c r="J972">
        <f t="shared" si="31"/>
        <v>-1.713229698704807E-2</v>
      </c>
      <c r="K972">
        <f t="shared" si="31"/>
        <v>-3.0075278648806283E-3</v>
      </c>
    </row>
    <row r="973" spans="1:11" x14ac:dyDescent="0.3">
      <c r="A973" s="1">
        <v>43852</v>
      </c>
      <c r="B973">
        <v>59.925877</v>
      </c>
      <c r="C973">
        <v>130.11000100000001</v>
      </c>
      <c r="D973">
        <v>4.5599999999999996</v>
      </c>
      <c r="E973">
        <v>6.52</v>
      </c>
      <c r="G973" s="1">
        <v>43852</v>
      </c>
      <c r="H973">
        <f t="shared" si="31"/>
        <v>-1.8071762736480469E-2</v>
      </c>
      <c r="I973">
        <f t="shared" si="31"/>
        <v>-2.149697564892031E-3</v>
      </c>
      <c r="J973">
        <f t="shared" si="31"/>
        <v>-6.5574005461591636E-3</v>
      </c>
      <c r="K973">
        <f t="shared" si="31"/>
        <v>-1.6730428259209607E-2</v>
      </c>
    </row>
    <row r="974" spans="1:11" x14ac:dyDescent="0.3">
      <c r="A974" s="1">
        <v>43853</v>
      </c>
      <c r="B974">
        <v>59.737121999999999</v>
      </c>
      <c r="C974">
        <v>129.070007</v>
      </c>
      <c r="D974">
        <v>4.62</v>
      </c>
      <c r="E974">
        <v>6.39</v>
      </c>
      <c r="G974" s="1">
        <v>43853</v>
      </c>
      <c r="H974">
        <f t="shared" si="31"/>
        <v>-3.1547789730842989E-3</v>
      </c>
      <c r="I974">
        <f t="shared" si="31"/>
        <v>-8.0253071199575046E-3</v>
      </c>
      <c r="J974">
        <f t="shared" si="31"/>
        <v>1.3072081567352921E-2</v>
      </c>
      <c r="K974">
        <f t="shared" si="31"/>
        <v>-2.0140107549118144E-2</v>
      </c>
    </row>
    <row r="975" spans="1:11" x14ac:dyDescent="0.3">
      <c r="A975" s="1">
        <v>43854</v>
      </c>
      <c r="B975">
        <v>59.011890000000001</v>
      </c>
      <c r="C975">
        <v>125.279999</v>
      </c>
      <c r="D975">
        <v>4.32</v>
      </c>
      <c r="E975">
        <v>6.1</v>
      </c>
      <c r="G975" s="1">
        <v>43854</v>
      </c>
      <c r="H975">
        <f t="shared" si="31"/>
        <v>-1.2214687174713107E-2</v>
      </c>
      <c r="I975">
        <f t="shared" si="31"/>
        <v>-2.9803722820858441E-2</v>
      </c>
      <c r="J975">
        <f t="shared" si="31"/>
        <v>-6.7139302837628437E-2</v>
      </c>
      <c r="K975">
        <f t="shared" si="31"/>
        <v>-4.6445497210177857E-2</v>
      </c>
    </row>
    <row r="976" spans="1:11" x14ac:dyDescent="0.3">
      <c r="A976" s="1">
        <v>43857</v>
      </c>
      <c r="B976">
        <v>57.938946000000001</v>
      </c>
      <c r="C976">
        <v>123.07</v>
      </c>
      <c r="D976">
        <v>4.28</v>
      </c>
      <c r="E976">
        <v>5.93</v>
      </c>
      <c r="G976" s="1">
        <v>43857</v>
      </c>
      <c r="H976">
        <f t="shared" si="31"/>
        <v>-1.0593885584828936E-2</v>
      </c>
      <c r="I976">
        <f t="shared" si="31"/>
        <v>-1.0275636833719133E-2</v>
      </c>
      <c r="J976">
        <f t="shared" si="31"/>
        <v>-5.3707389076943345E-3</v>
      </c>
      <c r="K976">
        <f t="shared" si="31"/>
        <v>-1.6318550267762563E-2</v>
      </c>
    </row>
    <row r="977" spans="1:11" x14ac:dyDescent="0.3">
      <c r="A977" s="1">
        <v>43858</v>
      </c>
      <c r="B977">
        <v>59.637771999999998</v>
      </c>
      <c r="C977">
        <v>125.970001</v>
      </c>
      <c r="D977">
        <v>4.21</v>
      </c>
      <c r="E977">
        <v>6.07</v>
      </c>
      <c r="G977" s="1">
        <v>43858</v>
      </c>
      <c r="H977">
        <f t="shared" si="31"/>
        <v>2.8899330777094466E-2</v>
      </c>
      <c r="I977">
        <f t="shared" si="31"/>
        <v>2.3290492118364241E-2</v>
      </c>
      <c r="J977">
        <f t="shared" si="31"/>
        <v>-1.6490361899415461E-2</v>
      </c>
      <c r="K977">
        <f t="shared" si="31"/>
        <v>2.3334392061772839E-2</v>
      </c>
    </row>
    <row r="978" spans="1:11" x14ac:dyDescent="0.3">
      <c r="A978" s="1">
        <v>43859</v>
      </c>
      <c r="B978">
        <v>60.005355999999999</v>
      </c>
      <c r="C978">
        <v>125.910004</v>
      </c>
      <c r="D978">
        <v>4.13</v>
      </c>
      <c r="E978">
        <v>6.06</v>
      </c>
      <c r="G978" s="1">
        <v>43859</v>
      </c>
      <c r="H978">
        <f t="shared" si="31"/>
        <v>6.1446931842083705E-3</v>
      </c>
      <c r="I978">
        <f t="shared" si="31"/>
        <v>-4.7639352027714806E-4</v>
      </c>
      <c r="J978">
        <f t="shared" si="31"/>
        <v>-1.9185240721348727E-2</v>
      </c>
      <c r="K978">
        <f t="shared" si="31"/>
        <v>-1.6488049901838935E-3</v>
      </c>
    </row>
    <row r="979" spans="1:11" x14ac:dyDescent="0.3">
      <c r="A979" s="1">
        <v>43860</v>
      </c>
      <c r="B979">
        <v>60.492153000000002</v>
      </c>
      <c r="C979">
        <v>127.43</v>
      </c>
      <c r="D979">
        <v>3.93</v>
      </c>
      <c r="E979">
        <v>6.08</v>
      </c>
      <c r="G979" s="1">
        <v>43860</v>
      </c>
      <c r="H979">
        <f t="shared" si="31"/>
        <v>8.0798292406274973E-3</v>
      </c>
      <c r="I979">
        <f t="shared" si="31"/>
        <v>1.19997964418554E-2</v>
      </c>
      <c r="J979">
        <f t="shared" si="31"/>
        <v>-4.963798109177147E-2</v>
      </c>
      <c r="K979">
        <f t="shared" si="31"/>
        <v>3.2948958968527058E-3</v>
      </c>
    </row>
    <row r="980" spans="1:11" x14ac:dyDescent="0.3">
      <c r="A980" s="1">
        <v>43861</v>
      </c>
      <c r="B980">
        <v>58.097900000000003</v>
      </c>
      <c r="C980">
        <v>124.639999</v>
      </c>
      <c r="D980">
        <v>3.84</v>
      </c>
      <c r="E980">
        <v>6.02</v>
      </c>
      <c r="G980" s="1">
        <v>43861</v>
      </c>
      <c r="H980">
        <f t="shared" si="31"/>
        <v>-4.0384135519041693E-2</v>
      </c>
      <c r="I980">
        <f t="shared" si="31"/>
        <v>-2.2137620124856205E-2</v>
      </c>
      <c r="J980">
        <f t="shared" si="31"/>
        <v>-2.3167059281534418E-2</v>
      </c>
      <c r="K980">
        <f t="shared" si="31"/>
        <v>-9.9174366573460283E-3</v>
      </c>
    </row>
    <row r="981" spans="1:11" x14ac:dyDescent="0.3">
      <c r="A981" s="1">
        <v>43864</v>
      </c>
      <c r="B981">
        <v>57.829661999999999</v>
      </c>
      <c r="C981">
        <v>124.349998</v>
      </c>
      <c r="D981">
        <v>3.95</v>
      </c>
      <c r="E981">
        <v>5.96</v>
      </c>
      <c r="G981" s="1">
        <v>43864</v>
      </c>
      <c r="H981">
        <f t="shared" si="31"/>
        <v>-2.6717987545903095E-3</v>
      </c>
      <c r="I981">
        <f t="shared" si="31"/>
        <v>-1.3448912256924523E-3</v>
      </c>
      <c r="J981">
        <f t="shared" si="31"/>
        <v>1.6306226231918446E-2</v>
      </c>
      <c r="K981">
        <f t="shared" si="31"/>
        <v>-5.7831896152809028E-3</v>
      </c>
    </row>
    <row r="982" spans="1:11" x14ac:dyDescent="0.3">
      <c r="A982" s="1">
        <v>43865</v>
      </c>
      <c r="B982">
        <v>58.823127999999997</v>
      </c>
      <c r="C982">
        <v>126.93</v>
      </c>
      <c r="D982">
        <v>4.07</v>
      </c>
      <c r="E982">
        <v>6.08</v>
      </c>
      <c r="G982" s="1">
        <v>43865</v>
      </c>
      <c r="H982">
        <f t="shared" si="31"/>
        <v>1.7033283466865678E-2</v>
      </c>
      <c r="I982">
        <f t="shared" si="31"/>
        <v>2.053559923430729E-2</v>
      </c>
      <c r="J982">
        <f t="shared" si="31"/>
        <v>2.9927420541473061E-2</v>
      </c>
      <c r="K982">
        <f t="shared" si="31"/>
        <v>1.9934214900817329E-2</v>
      </c>
    </row>
    <row r="983" spans="1:11" x14ac:dyDescent="0.3">
      <c r="A983" s="1">
        <v>43866</v>
      </c>
      <c r="B983">
        <v>58.465480999999997</v>
      </c>
      <c r="C983">
        <v>120.760002</v>
      </c>
      <c r="D983">
        <v>4.18</v>
      </c>
      <c r="E983">
        <v>5.93</v>
      </c>
      <c r="G983" s="1">
        <v>43866</v>
      </c>
      <c r="H983">
        <f t="shared" si="31"/>
        <v>-6.0985991997529318E-3</v>
      </c>
      <c r="I983">
        <f t="shared" si="31"/>
        <v>-4.9830631999672498E-2</v>
      </c>
      <c r="J983">
        <f t="shared" si="31"/>
        <v>2.6668247082161273E-2</v>
      </c>
      <c r="K983">
        <f t="shared" si="31"/>
        <v>-2.4980482968441589E-2</v>
      </c>
    </row>
    <row r="984" spans="1:11" x14ac:dyDescent="0.3">
      <c r="A984" s="1">
        <v>43867</v>
      </c>
      <c r="B984">
        <v>59.866267999999998</v>
      </c>
      <c r="C984">
        <v>127.739998</v>
      </c>
      <c r="D984">
        <v>4.1399999999999997</v>
      </c>
      <c r="E984">
        <v>6.71</v>
      </c>
      <c r="G984" s="1">
        <v>43867</v>
      </c>
      <c r="H984">
        <f t="shared" si="31"/>
        <v>2.3676696232170544E-2</v>
      </c>
      <c r="I984">
        <f t="shared" si="31"/>
        <v>5.6191811076226714E-2</v>
      </c>
      <c r="J984">
        <f t="shared" si="31"/>
        <v>-9.6154586994419804E-3</v>
      </c>
      <c r="K984">
        <f t="shared" si="31"/>
        <v>0.12357473797395646</v>
      </c>
    </row>
    <row r="985" spans="1:11" x14ac:dyDescent="0.3">
      <c r="A985" s="1">
        <v>43868</v>
      </c>
      <c r="B985">
        <v>61.127972</v>
      </c>
      <c r="C985">
        <v>112.599998</v>
      </c>
      <c r="D985">
        <v>3.81</v>
      </c>
      <c r="E985">
        <v>6.65</v>
      </c>
      <c r="G985" s="1">
        <v>43868</v>
      </c>
      <c r="H985">
        <f t="shared" si="31"/>
        <v>2.085636035487725E-2</v>
      </c>
      <c r="I985">
        <f t="shared" si="31"/>
        <v>-0.12615523453303965</v>
      </c>
      <c r="J985">
        <f t="shared" si="31"/>
        <v>-8.3066598698613325E-2</v>
      </c>
      <c r="K985">
        <f t="shared" si="31"/>
        <v>-8.9820963158275917E-3</v>
      </c>
    </row>
    <row r="986" spans="1:11" x14ac:dyDescent="0.3">
      <c r="A986" s="1">
        <v>43871</v>
      </c>
      <c r="B986">
        <v>61.227317999999997</v>
      </c>
      <c r="C986">
        <v>111</v>
      </c>
      <c r="D986">
        <v>3.94</v>
      </c>
      <c r="E986">
        <v>6.79</v>
      </c>
      <c r="G986" s="1">
        <v>43871</v>
      </c>
      <c r="H986">
        <f t="shared" si="31"/>
        <v>9.3755574356229373E-4</v>
      </c>
      <c r="I986">
        <f t="shared" si="31"/>
        <v>-8.2627464325680539E-3</v>
      </c>
      <c r="J986">
        <f t="shared" si="31"/>
        <v>1.9370987285486221E-2</v>
      </c>
      <c r="K986">
        <f t="shared" si="31"/>
        <v>1.202856568167579E-2</v>
      </c>
    </row>
    <row r="987" spans="1:11" x14ac:dyDescent="0.3">
      <c r="A987" s="1">
        <v>43872</v>
      </c>
      <c r="B987">
        <v>60.790191999999998</v>
      </c>
      <c r="C987">
        <v>112.389999</v>
      </c>
      <c r="D987">
        <v>4.0199999999999996</v>
      </c>
      <c r="E987">
        <v>6.74</v>
      </c>
      <c r="G987" s="1">
        <v>43872</v>
      </c>
      <c r="H987">
        <f t="shared" si="31"/>
        <v>-7.1650023028539218E-3</v>
      </c>
      <c r="I987">
        <f t="shared" si="31"/>
        <v>1.2444755320252909E-2</v>
      </c>
      <c r="J987">
        <f t="shared" si="31"/>
        <v>2.0101179321087088E-2</v>
      </c>
      <c r="K987">
        <f t="shared" si="31"/>
        <v>-7.3910166463890667E-3</v>
      </c>
    </row>
    <row r="988" spans="1:11" x14ac:dyDescent="0.3">
      <c r="A988" s="1">
        <v>43873</v>
      </c>
      <c r="B988">
        <v>62.389671</v>
      </c>
      <c r="C988">
        <v>114.019997</v>
      </c>
      <c r="D988">
        <v>4.1900000000000004</v>
      </c>
      <c r="E988">
        <v>6.75</v>
      </c>
      <c r="G988" s="1">
        <v>43873</v>
      </c>
      <c r="H988">
        <f t="shared" si="31"/>
        <v>2.5971272657960561E-2</v>
      </c>
      <c r="I988">
        <f t="shared" si="31"/>
        <v>1.439888865967508E-2</v>
      </c>
      <c r="J988">
        <f t="shared" si="31"/>
        <v>4.1418831303116965E-2</v>
      </c>
      <c r="K988">
        <f t="shared" si="31"/>
        <v>1.4825799602226743E-3</v>
      </c>
    </row>
    <row r="989" spans="1:11" x14ac:dyDescent="0.3">
      <c r="A989" s="1">
        <v>43874</v>
      </c>
      <c r="B989">
        <v>62.181046000000002</v>
      </c>
      <c r="C989">
        <v>112.209999</v>
      </c>
      <c r="D989">
        <v>4.1100000000000003</v>
      </c>
      <c r="E989">
        <v>6.92</v>
      </c>
      <c r="G989" s="1">
        <v>43874</v>
      </c>
      <c r="H989">
        <f t="shared" si="31"/>
        <v>-3.3495062093972365E-3</v>
      </c>
      <c r="I989">
        <f t="shared" si="31"/>
        <v>-1.6001738527348916E-2</v>
      </c>
      <c r="J989">
        <f t="shared" si="31"/>
        <v>-1.927770542590319E-2</v>
      </c>
      <c r="K989">
        <f t="shared" si="31"/>
        <v>2.4873264745139755E-2</v>
      </c>
    </row>
    <row r="990" spans="1:11" x14ac:dyDescent="0.3">
      <c r="A990" s="1">
        <v>43875</v>
      </c>
      <c r="B990">
        <v>63.104968999999997</v>
      </c>
      <c r="C990">
        <v>113.43</v>
      </c>
      <c r="D990">
        <v>4.0199999999999996</v>
      </c>
      <c r="E990">
        <v>6.93</v>
      </c>
      <c r="G990" s="1">
        <v>43875</v>
      </c>
      <c r="H990">
        <f t="shared" si="31"/>
        <v>1.4749287847302959E-2</v>
      </c>
      <c r="I990">
        <f t="shared" si="31"/>
        <v>1.0813799806038036E-2</v>
      </c>
      <c r="J990">
        <f t="shared" si="31"/>
        <v>-2.2141125877213747E-2</v>
      </c>
      <c r="K990">
        <f t="shared" si="31"/>
        <v>1.4440435722336239E-3</v>
      </c>
    </row>
    <row r="991" spans="1:11" x14ac:dyDescent="0.3">
      <c r="A991" s="1">
        <v>43879</v>
      </c>
      <c r="B991">
        <v>63.323532</v>
      </c>
      <c r="C991">
        <v>113.43</v>
      </c>
      <c r="D991">
        <v>4.0599999999999996</v>
      </c>
      <c r="E991">
        <v>7.09</v>
      </c>
      <c r="G991" s="1">
        <v>43879</v>
      </c>
      <c r="H991">
        <f t="shared" si="31"/>
        <v>1.7287495778392579E-3</v>
      </c>
      <c r="I991">
        <f t="shared" si="31"/>
        <v>0</v>
      </c>
      <c r="J991">
        <f t="shared" si="31"/>
        <v>4.9505354913557684E-3</v>
      </c>
      <c r="K991">
        <f t="shared" si="31"/>
        <v>1.1412763671112113E-2</v>
      </c>
    </row>
    <row r="992" spans="1:11" x14ac:dyDescent="0.3">
      <c r="A992" s="1">
        <v>43880</v>
      </c>
      <c r="B992">
        <v>63.949416999999997</v>
      </c>
      <c r="C992">
        <v>113.540001</v>
      </c>
      <c r="D992">
        <v>4.1500000000000004</v>
      </c>
      <c r="E992">
        <v>7.09</v>
      </c>
      <c r="G992" s="1">
        <v>43880</v>
      </c>
      <c r="H992">
        <f t="shared" si="31"/>
        <v>9.8353978646315721E-3</v>
      </c>
      <c r="I992">
        <f t="shared" si="31"/>
        <v>9.692999790976522E-4</v>
      </c>
      <c r="J992">
        <f t="shared" si="31"/>
        <v>2.1925360628965902E-2</v>
      </c>
      <c r="K992">
        <f t="shared" si="31"/>
        <v>0</v>
      </c>
    </row>
    <row r="993" spans="1:11" x14ac:dyDescent="0.3">
      <c r="A993" s="1">
        <v>43881</v>
      </c>
      <c r="B993">
        <v>63.581833000000003</v>
      </c>
      <c r="C993">
        <v>115.129997</v>
      </c>
      <c r="D993">
        <v>4.1399999999999997</v>
      </c>
      <c r="E993">
        <v>7.18</v>
      </c>
      <c r="G993" s="1">
        <v>43881</v>
      </c>
      <c r="H993">
        <f t="shared" si="31"/>
        <v>-5.7646265982489496E-3</v>
      </c>
      <c r="I993">
        <f t="shared" si="31"/>
        <v>1.3906692078023575E-2</v>
      </c>
      <c r="J993">
        <f t="shared" si="31"/>
        <v>-2.4125464053841011E-3</v>
      </c>
      <c r="K993">
        <f t="shared" si="31"/>
        <v>1.2614042516096664E-2</v>
      </c>
    </row>
    <row r="994" spans="1:11" x14ac:dyDescent="0.3">
      <c r="A994" s="1">
        <v>43882</v>
      </c>
      <c r="B994">
        <v>62.965885</v>
      </c>
      <c r="C994">
        <v>116.029999</v>
      </c>
      <c r="D994">
        <v>4.04</v>
      </c>
      <c r="E994">
        <v>7.13</v>
      </c>
      <c r="G994" s="1">
        <v>43882</v>
      </c>
      <c r="H994">
        <f t="shared" si="31"/>
        <v>-9.7347131011320601E-3</v>
      </c>
      <c r="I994">
        <f t="shared" si="31"/>
        <v>7.7868711129208011E-3</v>
      </c>
      <c r="J994">
        <f t="shared" si="31"/>
        <v>-2.4451095864164194E-2</v>
      </c>
      <c r="K994">
        <f t="shared" si="31"/>
        <v>-6.9881486339282515E-3</v>
      </c>
    </row>
    <row r="995" spans="1:11" x14ac:dyDescent="0.3">
      <c r="A995" s="1">
        <v>43885</v>
      </c>
      <c r="B995">
        <v>61.902878000000001</v>
      </c>
      <c r="C995">
        <v>113.019997</v>
      </c>
      <c r="D995">
        <v>3.7</v>
      </c>
      <c r="E995">
        <v>7.02</v>
      </c>
      <c r="G995" s="1">
        <v>43885</v>
      </c>
      <c r="H995">
        <f t="shared" si="31"/>
        <v>-9.8301959485295291E-3</v>
      </c>
      <c r="I995">
        <f t="shared" si="31"/>
        <v>-1.5175075678157113E-2</v>
      </c>
      <c r="J995">
        <f t="shared" si="31"/>
        <v>-5.0755943150578728E-2</v>
      </c>
      <c r="K995">
        <f t="shared" si="31"/>
        <v>-8.9766514472564719E-3</v>
      </c>
    </row>
    <row r="996" spans="1:11" x14ac:dyDescent="0.3">
      <c r="A996" s="1">
        <v>43886</v>
      </c>
      <c r="B996">
        <v>59.121169999999999</v>
      </c>
      <c r="C996">
        <v>110.970001</v>
      </c>
      <c r="D996">
        <v>3.56</v>
      </c>
      <c r="E996">
        <v>6.99</v>
      </c>
      <c r="G996" s="1">
        <v>43886</v>
      </c>
      <c r="H996">
        <f t="shared" si="31"/>
        <v>-4.597760625421473E-2</v>
      </c>
      <c r="I996">
        <f t="shared" si="31"/>
        <v>-1.8304864133805627E-2</v>
      </c>
      <c r="J996">
        <f t="shared" si="31"/>
        <v>-3.857227478623973E-2</v>
      </c>
      <c r="K996">
        <f t="shared" si="31"/>
        <v>-4.2826617920007359E-3</v>
      </c>
    </row>
    <row r="997" spans="1:11" x14ac:dyDescent="0.3">
      <c r="A997" s="1">
        <v>43887</v>
      </c>
      <c r="B997">
        <v>58.982081999999998</v>
      </c>
      <c r="C997">
        <v>109.470001</v>
      </c>
      <c r="D997">
        <v>3.39</v>
      </c>
      <c r="E997">
        <v>6.88</v>
      </c>
      <c r="G997" s="1">
        <v>43887</v>
      </c>
      <c r="H997">
        <f t="shared" si="31"/>
        <v>-2.3553638354003631E-3</v>
      </c>
      <c r="I997">
        <f t="shared" si="31"/>
        <v>-1.3609355272528049E-2</v>
      </c>
      <c r="J997">
        <f t="shared" si="31"/>
        <v>-4.8930623471580142E-2</v>
      </c>
      <c r="K997">
        <f t="shared" si="31"/>
        <v>-1.5861904300466655E-2</v>
      </c>
    </row>
    <row r="998" spans="1:11" x14ac:dyDescent="0.3">
      <c r="A998" s="1">
        <v>43888</v>
      </c>
      <c r="B998">
        <v>57.948883000000002</v>
      </c>
      <c r="C998">
        <v>107.839996</v>
      </c>
      <c r="D998">
        <v>3.47</v>
      </c>
      <c r="E998">
        <v>6.75</v>
      </c>
      <c r="G998" s="1">
        <v>43888</v>
      </c>
      <c r="H998">
        <f t="shared" si="31"/>
        <v>-1.7672408503108118E-2</v>
      </c>
      <c r="I998">
        <f t="shared" si="31"/>
        <v>-1.5001938179380664E-2</v>
      </c>
      <c r="J998">
        <f t="shared" si="31"/>
        <v>2.3324672566409039E-2</v>
      </c>
      <c r="K998">
        <f t="shared" si="31"/>
        <v>-1.9076147060813873E-2</v>
      </c>
    </row>
    <row r="999" spans="1:11" x14ac:dyDescent="0.3">
      <c r="A999" s="1">
        <v>43889</v>
      </c>
      <c r="B999">
        <v>57.750186999999997</v>
      </c>
      <c r="C999">
        <v>107.480003</v>
      </c>
      <c r="D999">
        <v>3.6</v>
      </c>
      <c r="E999">
        <v>6.71</v>
      </c>
      <c r="G999" s="1">
        <v>43889</v>
      </c>
      <c r="H999">
        <f t="shared" si="31"/>
        <v>-3.4347068708191451E-3</v>
      </c>
      <c r="I999">
        <f t="shared" si="31"/>
        <v>-3.343798412548346E-3</v>
      </c>
      <c r="J999">
        <f t="shared" si="31"/>
        <v>3.6779251503296487E-2</v>
      </c>
      <c r="K999">
        <f t="shared" si="31"/>
        <v>-5.9435539008479941E-3</v>
      </c>
    </row>
    <row r="1000" spans="1:11" x14ac:dyDescent="0.3">
      <c r="A1000" s="1">
        <v>43892</v>
      </c>
      <c r="B1000">
        <v>60.194114999999996</v>
      </c>
      <c r="C1000">
        <v>112.05999799999999</v>
      </c>
      <c r="D1000">
        <v>3.83</v>
      </c>
      <c r="E1000">
        <v>6.97</v>
      </c>
      <c r="G1000" s="1">
        <v>43892</v>
      </c>
      <c r="H1000">
        <f t="shared" si="31"/>
        <v>2.3930015440711806E-2</v>
      </c>
      <c r="I1000">
        <f t="shared" si="31"/>
        <v>2.4092603085165254E-2</v>
      </c>
      <c r="J1000">
        <f t="shared" si="31"/>
        <v>3.5755855116869913E-2</v>
      </c>
      <c r="K1000">
        <f t="shared" si="31"/>
        <v>2.1948705905574455E-2</v>
      </c>
    </row>
    <row r="1001" spans="1:11" x14ac:dyDescent="0.3">
      <c r="A1001" s="1">
        <v>43893</v>
      </c>
      <c r="B1001">
        <v>58.366135</v>
      </c>
      <c r="C1001">
        <v>111.220001</v>
      </c>
      <c r="D1001">
        <v>3.63</v>
      </c>
      <c r="E1001">
        <v>6.88</v>
      </c>
      <c r="G1001" s="1">
        <v>43893</v>
      </c>
      <c r="H1001">
        <f t="shared" si="31"/>
        <v>-3.0838748559435726E-2</v>
      </c>
      <c r="I1001">
        <f t="shared" si="31"/>
        <v>-7.5241935389500705E-3</v>
      </c>
      <c r="J1001">
        <f t="shared" si="31"/>
        <v>-5.3632154915795253E-2</v>
      </c>
      <c r="K1001">
        <f t="shared" si="31"/>
        <v>-1.2996572827180248E-2</v>
      </c>
    </row>
    <row r="1002" spans="1:11" x14ac:dyDescent="0.3">
      <c r="A1002" s="1">
        <v>43894</v>
      </c>
      <c r="B1002">
        <v>62.141308000000002</v>
      </c>
      <c r="C1002">
        <v>119.41999800000001</v>
      </c>
      <c r="D1002">
        <v>3.77</v>
      </c>
      <c r="E1002">
        <v>7.23</v>
      </c>
      <c r="G1002" s="1">
        <v>43894</v>
      </c>
      <c r="H1002">
        <f t="shared" si="31"/>
        <v>6.2675111485329393E-2</v>
      </c>
      <c r="I1002">
        <f t="shared" si="31"/>
        <v>7.1136443620626266E-2</v>
      </c>
      <c r="J1002">
        <f t="shared" si="31"/>
        <v>3.7842353183159934E-2</v>
      </c>
      <c r="K1002">
        <f t="shared" si="31"/>
        <v>4.9620384225421005E-2</v>
      </c>
    </row>
    <row r="1003" spans="1:11" x14ac:dyDescent="0.3">
      <c r="A1003" s="1">
        <v>43895</v>
      </c>
      <c r="B1003">
        <v>61.118037999999999</v>
      </c>
      <c r="C1003">
        <v>117.269997</v>
      </c>
      <c r="D1003">
        <v>3.96</v>
      </c>
      <c r="E1003">
        <v>7.23</v>
      </c>
      <c r="G1003" s="1">
        <v>43895</v>
      </c>
      <c r="H1003">
        <f t="shared" si="31"/>
        <v>-1.6603909429329086E-2</v>
      </c>
      <c r="I1003">
        <f t="shared" si="31"/>
        <v>-1.8167731480250224E-2</v>
      </c>
      <c r="J1003">
        <f t="shared" si="31"/>
        <v>4.9169023806469703E-2</v>
      </c>
      <c r="K1003">
        <f t="shared" si="31"/>
        <v>0</v>
      </c>
    </row>
    <row r="1004" spans="1:11" x14ac:dyDescent="0.3">
      <c r="A1004" s="1">
        <v>43896</v>
      </c>
      <c r="B1004">
        <v>59.578167000000001</v>
      </c>
      <c r="C1004">
        <v>117.69000200000001</v>
      </c>
      <c r="D1004">
        <v>3.92</v>
      </c>
      <c r="E1004">
        <v>7.06</v>
      </c>
      <c r="G1004" s="1">
        <v>43896</v>
      </c>
      <c r="H1004">
        <f t="shared" si="31"/>
        <v>-2.5517862103313055E-2</v>
      </c>
      <c r="I1004">
        <f t="shared" si="31"/>
        <v>3.5751229923856108E-3</v>
      </c>
      <c r="J1004">
        <f t="shared" si="31"/>
        <v>-1.0152371464017962E-2</v>
      </c>
      <c r="K1004">
        <f t="shared" si="31"/>
        <v>-2.3793984665522752E-2</v>
      </c>
    </row>
    <row r="1005" spans="1:11" x14ac:dyDescent="0.3">
      <c r="A1005" s="1">
        <v>43899</v>
      </c>
      <c r="B1005">
        <v>56.975281000000003</v>
      </c>
      <c r="C1005">
        <v>113.879997</v>
      </c>
      <c r="D1005">
        <v>3.7</v>
      </c>
      <c r="E1005">
        <v>6.53</v>
      </c>
      <c r="G1005" s="1">
        <v>43899</v>
      </c>
      <c r="H1005">
        <f t="shared" si="31"/>
        <v>-2.5791203209432546E-2</v>
      </c>
      <c r="I1005">
        <f t="shared" si="31"/>
        <v>-1.8999921753589995E-2</v>
      </c>
      <c r="J1005">
        <f t="shared" si="31"/>
        <v>-3.3347078445847181E-2</v>
      </c>
      <c r="K1005">
        <f t="shared" si="31"/>
        <v>-4.5055322786024955E-2</v>
      </c>
    </row>
    <row r="1006" spans="1:11" x14ac:dyDescent="0.3">
      <c r="A1006" s="1">
        <v>43900</v>
      </c>
      <c r="B1006">
        <v>60.313327999999998</v>
      </c>
      <c r="C1006">
        <v>118.75</v>
      </c>
      <c r="D1006">
        <v>4.2300000000000004</v>
      </c>
      <c r="E1006">
        <v>6.83</v>
      </c>
      <c r="G1006" s="1">
        <v>43900</v>
      </c>
      <c r="H1006">
        <f t="shared" si="31"/>
        <v>5.6935600395079319E-2</v>
      </c>
      <c r="I1006">
        <f t="shared" si="31"/>
        <v>4.1875206848433627E-2</v>
      </c>
      <c r="J1006">
        <f t="shared" si="31"/>
        <v>0.13386917340800791</v>
      </c>
      <c r="K1006">
        <f t="shared" si="31"/>
        <v>4.4917730294359012E-2</v>
      </c>
    </row>
    <row r="1007" spans="1:11" x14ac:dyDescent="0.3">
      <c r="A1007" s="1">
        <v>43901</v>
      </c>
      <c r="B1007">
        <v>58.942348000000003</v>
      </c>
      <c r="C1007">
        <v>119.050003</v>
      </c>
      <c r="D1007">
        <v>4.1399999999999997</v>
      </c>
      <c r="E1007">
        <v>6.69</v>
      </c>
      <c r="G1007" s="1">
        <v>43901</v>
      </c>
      <c r="H1007">
        <f t="shared" si="31"/>
        <v>-2.2993293863809938E-2</v>
      </c>
      <c r="I1007">
        <f t="shared" si="31"/>
        <v>2.5231552176170299E-3</v>
      </c>
      <c r="J1007">
        <f t="shared" si="31"/>
        <v>-2.150620522096373E-2</v>
      </c>
      <c r="K1007">
        <f t="shared" si="31"/>
        <v>-2.0710799442561559E-2</v>
      </c>
    </row>
    <row r="1008" spans="1:11" x14ac:dyDescent="0.3">
      <c r="A1008" s="1">
        <v>43902</v>
      </c>
      <c r="B1008">
        <v>54.203513999999998</v>
      </c>
      <c r="C1008">
        <v>108.360001</v>
      </c>
      <c r="D1008">
        <v>3.98</v>
      </c>
      <c r="E1008">
        <v>6.04</v>
      </c>
      <c r="G1008" s="1">
        <v>43902</v>
      </c>
      <c r="H1008">
        <f t="shared" si="31"/>
        <v>-8.3814073346258719E-2</v>
      </c>
      <c r="I1008">
        <f t="shared" si="31"/>
        <v>-9.4084571686975607E-2</v>
      </c>
      <c r="J1008">
        <f t="shared" si="31"/>
        <v>-3.9413968540876629E-2</v>
      </c>
      <c r="K1008">
        <f t="shared" si="31"/>
        <v>-0.1022098621934136</v>
      </c>
    </row>
    <row r="1009" spans="1:11" x14ac:dyDescent="0.3">
      <c r="A1009" s="1">
        <v>43903</v>
      </c>
      <c r="B1009">
        <v>58.654243000000001</v>
      </c>
      <c r="C1009">
        <v>116.620003</v>
      </c>
      <c r="D1009">
        <v>4.59</v>
      </c>
      <c r="E1009">
        <v>6.55</v>
      </c>
      <c r="G1009" s="1">
        <v>43903</v>
      </c>
      <c r="H1009">
        <f t="shared" si="31"/>
        <v>7.8914176606470376E-2</v>
      </c>
      <c r="I1009">
        <f t="shared" si="31"/>
        <v>7.3461785073193328E-2</v>
      </c>
      <c r="J1009">
        <f t="shared" si="31"/>
        <v>0.14259820477610741</v>
      </c>
      <c r="K1009">
        <f t="shared" si="31"/>
        <v>8.1061037700437016E-2</v>
      </c>
    </row>
    <row r="1010" spans="1:11" x14ac:dyDescent="0.3">
      <c r="A1010" s="1">
        <v>43906</v>
      </c>
      <c r="B1010">
        <v>52.415272000000002</v>
      </c>
      <c r="C1010">
        <v>108.010002</v>
      </c>
      <c r="D1010">
        <v>4.37</v>
      </c>
      <c r="E1010">
        <v>5.87</v>
      </c>
      <c r="G1010" s="1">
        <v>43906</v>
      </c>
      <c r="H1010">
        <f t="shared" si="31"/>
        <v>-6.4929918430839464E-2</v>
      </c>
      <c r="I1010">
        <f t="shared" si="31"/>
        <v>-4.4281020646877639E-2</v>
      </c>
      <c r="J1010">
        <f t="shared" si="31"/>
        <v>-2.8357721811807634E-2</v>
      </c>
      <c r="K1010">
        <f t="shared" si="31"/>
        <v>-6.3283603072247979E-2</v>
      </c>
    </row>
    <row r="1011" spans="1:11" x14ac:dyDescent="0.3">
      <c r="A1011" s="1">
        <v>43907</v>
      </c>
      <c r="B1011">
        <v>55.793056</v>
      </c>
      <c r="C1011">
        <v>116.470001</v>
      </c>
      <c r="D1011">
        <v>4.2300000000000004</v>
      </c>
      <c r="E1011">
        <v>6.07</v>
      </c>
      <c r="G1011" s="1">
        <v>43907</v>
      </c>
      <c r="H1011">
        <f t="shared" si="31"/>
        <v>6.2451417953704548E-2</v>
      </c>
      <c r="I1011">
        <f t="shared" si="31"/>
        <v>7.5409903753275678E-2</v>
      </c>
      <c r="J1011">
        <f t="shared" si="31"/>
        <v>-3.2561016049312073E-2</v>
      </c>
      <c r="K1011">
        <f t="shared" si="31"/>
        <v>3.3503971231401843E-2</v>
      </c>
    </row>
    <row r="1012" spans="1:11" x14ac:dyDescent="0.3">
      <c r="A1012" s="1">
        <v>43908</v>
      </c>
      <c r="B1012">
        <v>55.226784000000002</v>
      </c>
      <c r="C1012">
        <v>106.620003</v>
      </c>
      <c r="D1012">
        <v>3.77</v>
      </c>
      <c r="E1012">
        <v>6.2</v>
      </c>
      <c r="G1012" s="1">
        <v>43908</v>
      </c>
      <c r="H1012">
        <f t="shared" si="31"/>
        <v>-1.0201364204507547E-2</v>
      </c>
      <c r="I1012">
        <f t="shared" si="31"/>
        <v>-8.8362598168537754E-2</v>
      </c>
      <c r="J1012">
        <f t="shared" si="31"/>
        <v>-0.11512699159826725</v>
      </c>
      <c r="K1012">
        <f t="shared" si="31"/>
        <v>2.1190686979639054E-2</v>
      </c>
    </row>
    <row r="1013" spans="1:11" x14ac:dyDescent="0.3">
      <c r="A1013" s="1">
        <v>43909</v>
      </c>
      <c r="B1013">
        <v>53.776321000000003</v>
      </c>
      <c r="C1013">
        <v>106.360001</v>
      </c>
      <c r="D1013">
        <v>4.1900000000000004</v>
      </c>
      <c r="E1013">
        <v>6.36</v>
      </c>
      <c r="G1013" s="1">
        <v>43909</v>
      </c>
      <c r="H1013">
        <f t="shared" si="31"/>
        <v>-2.6614812823933076E-2</v>
      </c>
      <c r="I1013">
        <f t="shared" si="31"/>
        <v>-2.4415637550748285E-3</v>
      </c>
      <c r="J1013">
        <f t="shared" si="31"/>
        <v>0.10562573247412699</v>
      </c>
      <c r="K1013">
        <f t="shared" si="31"/>
        <v>2.5479085300984968E-2</v>
      </c>
    </row>
    <row r="1014" spans="1:11" x14ac:dyDescent="0.3">
      <c r="A1014" s="1">
        <v>43910</v>
      </c>
      <c r="B1014">
        <v>51.709910999999998</v>
      </c>
      <c r="C1014">
        <v>100.150002</v>
      </c>
      <c r="D1014">
        <v>3.76</v>
      </c>
      <c r="E1014">
        <v>5.94</v>
      </c>
      <c r="G1014" s="1">
        <v>43910</v>
      </c>
      <c r="H1014">
        <f t="shared" si="31"/>
        <v>-3.9183774900989676E-2</v>
      </c>
      <c r="I1014">
        <f t="shared" si="31"/>
        <v>-6.0160493694977876E-2</v>
      </c>
      <c r="J1014">
        <f t="shared" si="31"/>
        <v>-0.10828177653224336</v>
      </c>
      <c r="K1014">
        <f t="shared" si="31"/>
        <v>-6.8319243977477198E-2</v>
      </c>
    </row>
    <row r="1015" spans="1:11" x14ac:dyDescent="0.3">
      <c r="A1015" s="1">
        <v>43913</v>
      </c>
      <c r="B1015">
        <v>56.101031999999996</v>
      </c>
      <c r="C1015">
        <v>109.82</v>
      </c>
      <c r="D1015">
        <v>3.81</v>
      </c>
      <c r="E1015">
        <v>6.26</v>
      </c>
      <c r="G1015" s="1">
        <v>43913</v>
      </c>
      <c r="H1015">
        <f t="shared" si="31"/>
        <v>4.7056785202646063E-2</v>
      </c>
      <c r="I1015">
        <f t="shared" si="31"/>
        <v>5.3216441091719545E-2</v>
      </c>
      <c r="J1015">
        <f t="shared" si="31"/>
        <v>7.6269308493025602E-3</v>
      </c>
      <c r="K1015">
        <f t="shared" si="31"/>
        <v>3.0294175845281605E-2</v>
      </c>
    </row>
    <row r="1016" spans="1:11" x14ac:dyDescent="0.3">
      <c r="A1016" s="1">
        <v>43914</v>
      </c>
      <c r="B1016">
        <v>54.074364000000003</v>
      </c>
      <c r="C1016">
        <v>112.220001</v>
      </c>
      <c r="D1016">
        <v>4.16</v>
      </c>
      <c r="E1016">
        <v>6.38</v>
      </c>
      <c r="G1016" s="1">
        <v>43914</v>
      </c>
      <c r="H1016">
        <f t="shared" si="31"/>
        <v>-3.6793997753861371E-2</v>
      </c>
      <c r="I1016">
        <f t="shared" si="31"/>
        <v>2.1618577383166956E-2</v>
      </c>
      <c r="J1016">
        <f t="shared" si="31"/>
        <v>8.7885885134562303E-2</v>
      </c>
      <c r="K1016">
        <f t="shared" si="31"/>
        <v>1.8987912244691381E-2</v>
      </c>
    </row>
    <row r="1017" spans="1:11" x14ac:dyDescent="0.3">
      <c r="A1017" s="1">
        <v>43915</v>
      </c>
      <c r="B1017">
        <v>52.524554999999999</v>
      </c>
      <c r="C1017">
        <v>109.720001</v>
      </c>
      <c r="D1017">
        <v>4.17</v>
      </c>
      <c r="E1017">
        <v>6.21</v>
      </c>
      <c r="G1017" s="1">
        <v>43915</v>
      </c>
      <c r="H1017">
        <f t="shared" si="31"/>
        <v>-2.9079435788456072E-2</v>
      </c>
      <c r="I1017">
        <f t="shared" si="31"/>
        <v>-2.2529564050382343E-2</v>
      </c>
      <c r="J1017">
        <f t="shared" si="31"/>
        <v>2.4009615375380463E-3</v>
      </c>
      <c r="K1017">
        <f t="shared" si="31"/>
        <v>-2.7007201411311087E-2</v>
      </c>
    </row>
    <row r="1018" spans="1:11" x14ac:dyDescent="0.3">
      <c r="A1018" s="1">
        <v>43916</v>
      </c>
      <c r="B1018">
        <v>57.342865000000003</v>
      </c>
      <c r="C1018">
        <v>115.25</v>
      </c>
      <c r="D1018">
        <v>4.41</v>
      </c>
      <c r="E1018">
        <v>6.74</v>
      </c>
      <c r="G1018" s="1">
        <v>43916</v>
      </c>
      <c r="H1018">
        <f t="shared" si="31"/>
        <v>8.7767649788284621E-2</v>
      </c>
      <c r="I1018">
        <f t="shared" si="31"/>
        <v>4.9172006693246867E-2</v>
      </c>
      <c r="J1018">
        <f t="shared" si="31"/>
        <v>5.5958653648044629E-2</v>
      </c>
      <c r="K1018">
        <f t="shared" si="31"/>
        <v>8.1899028978828212E-2</v>
      </c>
    </row>
    <row r="1019" spans="1:11" x14ac:dyDescent="0.3">
      <c r="A1019" s="1">
        <v>43917</v>
      </c>
      <c r="B1019">
        <v>56.587829999999997</v>
      </c>
      <c r="C1019">
        <v>111.699997</v>
      </c>
      <c r="D1019">
        <v>4.22</v>
      </c>
      <c r="E1019">
        <v>6.7</v>
      </c>
      <c r="G1019" s="1">
        <v>43917</v>
      </c>
      <c r="H1019">
        <f t="shared" si="31"/>
        <v>-1.3254479905663804E-2</v>
      </c>
      <c r="I1019">
        <f t="shared" si="31"/>
        <v>-3.1287002659257726E-2</v>
      </c>
      <c r="J1019">
        <f t="shared" si="31"/>
        <v>-4.4039561410834274E-2</v>
      </c>
      <c r="K1019">
        <f t="shared" si="31"/>
        <v>-5.9523985272952728E-3</v>
      </c>
    </row>
    <row r="1020" spans="1:11" x14ac:dyDescent="0.3">
      <c r="A1020" s="1">
        <v>43920</v>
      </c>
      <c r="B1020">
        <v>58.087966999999999</v>
      </c>
      <c r="C1020">
        <v>118.510002</v>
      </c>
      <c r="D1020">
        <v>3.65</v>
      </c>
      <c r="E1020">
        <v>6.86</v>
      </c>
      <c r="G1020" s="1">
        <v>43920</v>
      </c>
      <c r="H1020">
        <f t="shared" si="31"/>
        <v>1.5106132821393581E-2</v>
      </c>
      <c r="I1020">
        <f t="shared" si="31"/>
        <v>3.4167983179509878E-2</v>
      </c>
      <c r="J1020">
        <f t="shared" si="31"/>
        <v>-8.3778120029397524E-2</v>
      </c>
      <c r="K1020">
        <f t="shared" si="31"/>
        <v>1.3625417474905697E-2</v>
      </c>
    </row>
    <row r="1021" spans="1:11" x14ac:dyDescent="0.3">
      <c r="A1021" s="1">
        <v>43921</v>
      </c>
      <c r="B1021">
        <v>59.091366000000001</v>
      </c>
      <c r="C1021">
        <v>118.610001</v>
      </c>
      <c r="D1021">
        <v>3.5</v>
      </c>
      <c r="E1021">
        <v>6.85</v>
      </c>
      <c r="G1021" s="1">
        <v>43921</v>
      </c>
      <c r="H1021">
        <f t="shared" si="31"/>
        <v>1.7126288394893226E-2</v>
      </c>
      <c r="I1021">
        <f t="shared" si="31"/>
        <v>8.4344639560668031E-4</v>
      </c>
      <c r="J1021">
        <f t="shared" si="31"/>
        <v>-4.1964199099032082E-2</v>
      </c>
      <c r="K1021">
        <f t="shared" si="31"/>
        <v>-1.4587894636599842E-3</v>
      </c>
    </row>
    <row r="1022" spans="1:11" x14ac:dyDescent="0.3">
      <c r="A1022" s="1">
        <v>43922</v>
      </c>
      <c r="B1022">
        <v>57.124302</v>
      </c>
      <c r="C1022">
        <v>116.33000199999999</v>
      </c>
      <c r="D1022">
        <v>3.25</v>
      </c>
      <c r="E1022">
        <v>6.76</v>
      </c>
      <c r="G1022" s="1">
        <v>43922</v>
      </c>
      <c r="H1022">
        <f t="shared" si="31"/>
        <v>-3.3855192047772806E-2</v>
      </c>
      <c r="I1022">
        <f t="shared" si="31"/>
        <v>-1.9409811451032141E-2</v>
      </c>
      <c r="J1022">
        <f t="shared" si="31"/>
        <v>-7.4107972153721849E-2</v>
      </c>
      <c r="K1022">
        <f t="shared" si="31"/>
        <v>-1.3225762219261137E-2</v>
      </c>
    </row>
    <row r="1023" spans="1:11" x14ac:dyDescent="0.3">
      <c r="A1023" s="1">
        <v>43923</v>
      </c>
      <c r="B1023">
        <v>60.382869999999997</v>
      </c>
      <c r="C1023">
        <v>119.510002</v>
      </c>
      <c r="D1023">
        <v>2.85</v>
      </c>
      <c r="E1023">
        <v>6.68</v>
      </c>
      <c r="G1023" s="1">
        <v>43923</v>
      </c>
      <c r="H1023">
        <f t="shared" si="31"/>
        <v>5.5475825123193385E-2</v>
      </c>
      <c r="I1023">
        <f t="shared" si="31"/>
        <v>2.6969069592646104E-2</v>
      </c>
      <c r="J1023">
        <f t="shared" si="31"/>
        <v>-0.13133600206108698</v>
      </c>
      <c r="K1023">
        <f t="shared" si="31"/>
        <v>-1.1904902506318427E-2</v>
      </c>
    </row>
    <row r="1024" spans="1:11" x14ac:dyDescent="0.3">
      <c r="A1024" s="1">
        <v>43924</v>
      </c>
      <c r="B1024">
        <v>59.588099999999997</v>
      </c>
      <c r="C1024">
        <v>118.489998</v>
      </c>
      <c r="D1024">
        <v>2.8</v>
      </c>
      <c r="E1024">
        <v>6.64</v>
      </c>
      <c r="G1024" s="1">
        <v>43924</v>
      </c>
      <c r="H1024">
        <f t="shared" si="31"/>
        <v>-1.3249565738353074E-2</v>
      </c>
      <c r="I1024">
        <f t="shared" si="31"/>
        <v>-8.5715146642037551E-3</v>
      </c>
      <c r="J1024">
        <f t="shared" si="31"/>
        <v>-1.7699577099400975E-2</v>
      </c>
      <c r="K1024">
        <f t="shared" si="31"/>
        <v>-6.0060240602119218E-3</v>
      </c>
    </row>
    <row r="1025" spans="1:11" x14ac:dyDescent="0.3">
      <c r="A1025" s="1">
        <v>43927</v>
      </c>
      <c r="B1025">
        <v>61.197513999999998</v>
      </c>
      <c r="C1025">
        <v>121.290001</v>
      </c>
      <c r="D1025">
        <v>3.09</v>
      </c>
      <c r="E1025">
        <v>6.81</v>
      </c>
      <c r="G1025" s="1">
        <v>43927</v>
      </c>
      <c r="H1025">
        <f t="shared" si="31"/>
        <v>1.5386776158965658E-2</v>
      </c>
      <c r="I1025">
        <f t="shared" si="31"/>
        <v>1.3484493938539529E-2</v>
      </c>
      <c r="J1025">
        <f t="shared" si="31"/>
        <v>5.6898835356235293E-2</v>
      </c>
      <c r="K1025">
        <f t="shared" si="31"/>
        <v>1.459550526035785E-2</v>
      </c>
    </row>
    <row r="1026" spans="1:11" x14ac:dyDescent="0.3">
      <c r="A1026" s="1">
        <v>43928</v>
      </c>
      <c r="B1026">
        <v>59.478816999999999</v>
      </c>
      <c r="C1026">
        <v>120.05999799999999</v>
      </c>
      <c r="D1026">
        <v>3.27</v>
      </c>
      <c r="E1026">
        <v>6.56</v>
      </c>
      <c r="G1026" s="1">
        <v>43928</v>
      </c>
      <c r="H1026">
        <f t="shared" si="31"/>
        <v>-2.8486335422363458E-2</v>
      </c>
      <c r="I1026">
        <f t="shared" si="31"/>
        <v>-1.0192779400132575E-2</v>
      </c>
      <c r="J1026">
        <f t="shared" si="31"/>
        <v>5.6618893999507904E-2</v>
      </c>
      <c r="K1026">
        <f t="shared" si="31"/>
        <v>-3.7401517205423278E-2</v>
      </c>
    </row>
    <row r="1027" spans="1:11" x14ac:dyDescent="0.3">
      <c r="A1027" s="1">
        <v>43929</v>
      </c>
      <c r="B1027">
        <v>60.670979000000003</v>
      </c>
      <c r="C1027">
        <v>119.099998</v>
      </c>
      <c r="D1027">
        <v>3.41</v>
      </c>
      <c r="E1027">
        <v>6.78</v>
      </c>
      <c r="G1027" s="1">
        <v>43929</v>
      </c>
      <c r="H1027">
        <f t="shared" si="31"/>
        <v>1.9845245944200209E-2</v>
      </c>
      <c r="I1027">
        <f t="shared" si="31"/>
        <v>-8.0281415967163056E-3</v>
      </c>
      <c r="J1027">
        <f t="shared" si="31"/>
        <v>4.1922306386263437E-2</v>
      </c>
      <c r="K1027">
        <f t="shared" si="31"/>
        <v>3.2986498996306665E-2</v>
      </c>
    </row>
    <row r="1028" spans="1:11" x14ac:dyDescent="0.3">
      <c r="A1028" s="1">
        <v>43930</v>
      </c>
      <c r="B1028">
        <v>60.064959999999999</v>
      </c>
      <c r="C1028">
        <v>119.400002</v>
      </c>
      <c r="D1028">
        <v>3.89</v>
      </c>
      <c r="E1028">
        <v>6.91</v>
      </c>
      <c r="G1028" s="1">
        <v>43930</v>
      </c>
      <c r="H1028">
        <f t="shared" si="31"/>
        <v>-1.0038835072142148E-2</v>
      </c>
      <c r="I1028">
        <f t="shared" si="31"/>
        <v>2.515758140277425E-3</v>
      </c>
      <c r="J1028">
        <f t="shared" si="31"/>
        <v>0.13169686633492958</v>
      </c>
      <c r="K1028">
        <f t="shared" ref="K1028" si="32">LN(E1028/E1027)/SQRT($A1028-$A1027)</f>
        <v>1.899253582727432E-2</v>
      </c>
    </row>
    <row r="1029" spans="1:11" x14ac:dyDescent="0.3">
      <c r="A1029" s="1">
        <v>43934</v>
      </c>
      <c r="B1029">
        <v>62.34</v>
      </c>
      <c r="C1029">
        <v>120</v>
      </c>
      <c r="D1029">
        <v>4.74</v>
      </c>
      <c r="E1029">
        <v>7.05</v>
      </c>
      <c r="G1029" s="1">
        <v>43934</v>
      </c>
      <c r="H1029">
        <f t="shared" ref="H1029:K1092" si="33">LN(B1029/B1028)/SQRT($A1029-$A1028)</f>
        <v>1.8588315555650232E-2</v>
      </c>
      <c r="I1029">
        <f t="shared" si="33"/>
        <v>2.5062625365628662E-3</v>
      </c>
      <c r="J1029">
        <f t="shared" si="33"/>
        <v>9.881398903831512E-2</v>
      </c>
      <c r="K1029">
        <f t="shared" si="33"/>
        <v>1.0028989522299355E-2</v>
      </c>
    </row>
    <row r="1030" spans="1:11" x14ac:dyDescent="0.3">
      <c r="A1030" s="1">
        <v>43935</v>
      </c>
      <c r="B1030">
        <v>63.279998999999997</v>
      </c>
      <c r="C1030">
        <v>122.779999</v>
      </c>
      <c r="D1030">
        <v>5.95</v>
      </c>
      <c r="E1030">
        <v>7.22</v>
      </c>
      <c r="G1030" s="1">
        <v>43935</v>
      </c>
      <c r="H1030">
        <f t="shared" si="33"/>
        <v>1.4966033317425888E-2</v>
      </c>
      <c r="I1030">
        <f t="shared" si="33"/>
        <v>2.2902385072655383E-2</v>
      </c>
      <c r="J1030">
        <f t="shared" si="33"/>
        <v>0.22735408385055317</v>
      </c>
      <c r="K1030">
        <f t="shared" si="33"/>
        <v>2.3827336080557503E-2</v>
      </c>
    </row>
    <row r="1031" spans="1:11" x14ac:dyDescent="0.3">
      <c r="A1031" s="1">
        <v>43936</v>
      </c>
      <c r="B1031">
        <v>65.709998999999996</v>
      </c>
      <c r="C1031">
        <v>123.5</v>
      </c>
      <c r="D1031">
        <v>5.27</v>
      </c>
      <c r="E1031">
        <v>7.45</v>
      </c>
      <c r="G1031" s="1">
        <v>43936</v>
      </c>
      <c r="H1031">
        <f t="shared" si="33"/>
        <v>3.7681798034775657E-2</v>
      </c>
      <c r="I1031">
        <f t="shared" si="33"/>
        <v>5.8470282133305683E-3</v>
      </c>
      <c r="J1031">
        <f t="shared" si="33"/>
        <v>-0.1213608570042676</v>
      </c>
      <c r="K1031">
        <f t="shared" si="33"/>
        <v>3.1359079486733311E-2</v>
      </c>
    </row>
    <row r="1032" spans="1:11" x14ac:dyDescent="0.3">
      <c r="A1032" s="1">
        <v>43937</v>
      </c>
      <c r="B1032">
        <v>68.050003000000004</v>
      </c>
      <c r="C1032">
        <v>126.82</v>
      </c>
      <c r="D1032">
        <v>5.03</v>
      </c>
      <c r="E1032">
        <v>7.75</v>
      </c>
      <c r="G1032" s="1">
        <v>43937</v>
      </c>
      <c r="H1032">
        <f t="shared" si="33"/>
        <v>3.4991667491313182E-2</v>
      </c>
      <c r="I1032">
        <f t="shared" si="33"/>
        <v>2.6527602203853681E-2</v>
      </c>
      <c r="J1032">
        <f t="shared" si="33"/>
        <v>-4.6610378441622996E-2</v>
      </c>
      <c r="K1032">
        <f t="shared" si="33"/>
        <v>3.9478810973787422E-2</v>
      </c>
    </row>
    <row r="1033" spans="1:11" x14ac:dyDescent="0.3">
      <c r="A1033" s="1">
        <v>43938</v>
      </c>
      <c r="B1033">
        <v>66.879997000000003</v>
      </c>
      <c r="C1033">
        <v>124.44000200000001</v>
      </c>
      <c r="D1033">
        <v>4.88</v>
      </c>
      <c r="E1033">
        <v>7.73</v>
      </c>
      <c r="G1033" s="1">
        <v>43938</v>
      </c>
      <c r="H1033">
        <f t="shared" si="33"/>
        <v>-1.7342849262719687E-2</v>
      </c>
      <c r="I1033">
        <f t="shared" si="33"/>
        <v>-1.8945070170446748E-2</v>
      </c>
      <c r="J1033">
        <f t="shared" si="33"/>
        <v>-3.0274764246592079E-2</v>
      </c>
      <c r="K1033">
        <f t="shared" si="33"/>
        <v>-2.5839807659250179E-3</v>
      </c>
    </row>
    <row r="1034" spans="1:11" x14ac:dyDescent="0.3">
      <c r="A1034" s="1">
        <v>43941</v>
      </c>
      <c r="B1034">
        <v>66.5</v>
      </c>
      <c r="C1034">
        <v>125.349998</v>
      </c>
      <c r="D1034">
        <v>5.61</v>
      </c>
      <c r="E1034">
        <v>7.64</v>
      </c>
      <c r="G1034" s="1">
        <v>43941</v>
      </c>
      <c r="H1034">
        <f t="shared" si="33"/>
        <v>-3.2897281264948433E-3</v>
      </c>
      <c r="I1034">
        <f t="shared" si="33"/>
        <v>4.2066436594693866E-3</v>
      </c>
      <c r="J1034">
        <f t="shared" si="33"/>
        <v>8.0485802760728559E-2</v>
      </c>
      <c r="K1034">
        <f t="shared" si="33"/>
        <v>-6.7614987792070308E-3</v>
      </c>
    </row>
    <row r="1035" spans="1:11" x14ac:dyDescent="0.3">
      <c r="A1035" s="1">
        <v>43942</v>
      </c>
      <c r="B1035">
        <v>65.720000999999996</v>
      </c>
      <c r="C1035">
        <v>125.730003</v>
      </c>
      <c r="D1035">
        <v>4.78</v>
      </c>
      <c r="E1035">
        <v>7.51</v>
      </c>
      <c r="G1035" s="1">
        <v>43942</v>
      </c>
      <c r="H1035">
        <f t="shared" si="33"/>
        <v>-1.1798639276673134E-2</v>
      </c>
      <c r="I1035">
        <f t="shared" si="33"/>
        <v>3.0269658167660363E-3</v>
      </c>
      <c r="J1035">
        <f t="shared" si="33"/>
        <v>-0.16011017303124034</v>
      </c>
      <c r="K1035">
        <f t="shared" si="33"/>
        <v>-1.7162137402385751E-2</v>
      </c>
    </row>
    <row r="1036" spans="1:11" x14ac:dyDescent="0.3">
      <c r="A1036" s="1">
        <v>43943</v>
      </c>
      <c r="B1036">
        <v>66.980002999999996</v>
      </c>
      <c r="C1036">
        <v>127.44000200000001</v>
      </c>
      <c r="D1036">
        <v>4.8899999999999997</v>
      </c>
      <c r="E1036">
        <v>7.48</v>
      </c>
      <c r="G1036" s="1">
        <v>43943</v>
      </c>
      <c r="H1036">
        <f t="shared" si="33"/>
        <v>1.899080377041144E-2</v>
      </c>
      <c r="I1036">
        <f t="shared" si="33"/>
        <v>1.3508906829709386E-2</v>
      </c>
      <c r="J1036">
        <f t="shared" si="33"/>
        <v>2.2751756983416027E-2</v>
      </c>
      <c r="K1036">
        <f t="shared" si="33"/>
        <v>-4.0026737896574445E-3</v>
      </c>
    </row>
    <row r="1037" spans="1:11" x14ac:dyDescent="0.3">
      <c r="A1037" s="1">
        <v>43944</v>
      </c>
      <c r="B1037">
        <v>65.879997000000003</v>
      </c>
      <c r="C1037">
        <v>124.550003</v>
      </c>
      <c r="D1037">
        <v>4.7</v>
      </c>
      <c r="E1037">
        <v>7.45</v>
      </c>
      <c r="G1037" s="1">
        <v>43944</v>
      </c>
      <c r="H1037">
        <f t="shared" si="33"/>
        <v>-1.6559252383448866E-2</v>
      </c>
      <c r="I1037">
        <f t="shared" si="33"/>
        <v>-2.2938415500551479E-2</v>
      </c>
      <c r="J1037">
        <f t="shared" si="33"/>
        <v>-3.9629794770767598E-2</v>
      </c>
      <c r="K1037">
        <f t="shared" si="33"/>
        <v>-4.0187595949177438E-3</v>
      </c>
    </row>
    <row r="1038" spans="1:11" x14ac:dyDescent="0.3">
      <c r="A1038" s="1">
        <v>43945</v>
      </c>
      <c r="B1038">
        <v>66.650002000000001</v>
      </c>
      <c r="C1038">
        <v>127.879997</v>
      </c>
      <c r="D1038">
        <v>4.7699999999999996</v>
      </c>
      <c r="E1038">
        <v>7.62</v>
      </c>
      <c r="G1038" s="1">
        <v>43945</v>
      </c>
      <c r="H1038">
        <f t="shared" si="33"/>
        <v>1.1620216860121206E-2</v>
      </c>
      <c r="I1038">
        <f t="shared" si="33"/>
        <v>2.6385034937245918E-2</v>
      </c>
      <c r="J1038">
        <f t="shared" si="33"/>
        <v>1.4783796184236912E-2</v>
      </c>
      <c r="K1038">
        <f t="shared" si="33"/>
        <v>2.2562337307086792E-2</v>
      </c>
    </row>
    <row r="1039" spans="1:11" x14ac:dyDescent="0.3">
      <c r="A1039" s="1">
        <v>43948</v>
      </c>
      <c r="B1039">
        <v>67.059997999999993</v>
      </c>
      <c r="C1039">
        <v>125.93</v>
      </c>
      <c r="D1039">
        <v>5.82</v>
      </c>
      <c r="E1039">
        <v>7.74</v>
      </c>
      <c r="G1039" s="1">
        <v>43948</v>
      </c>
      <c r="H1039">
        <f t="shared" si="33"/>
        <v>3.5406782266580732E-3</v>
      </c>
      <c r="I1039">
        <f t="shared" si="33"/>
        <v>-8.8716241158999735E-3</v>
      </c>
      <c r="J1039">
        <f t="shared" si="33"/>
        <v>0.1148661205397031</v>
      </c>
      <c r="K1039">
        <f t="shared" si="33"/>
        <v>9.021281497517188E-3</v>
      </c>
    </row>
    <row r="1040" spans="1:11" x14ac:dyDescent="0.3">
      <c r="A1040" s="1">
        <v>43949</v>
      </c>
      <c r="B1040">
        <v>63.860000999999997</v>
      </c>
      <c r="C1040">
        <v>120.510002</v>
      </c>
      <c r="D1040">
        <v>5.64</v>
      </c>
      <c r="E1040">
        <v>7.49</v>
      </c>
      <c r="G1040" s="1">
        <v>43949</v>
      </c>
      <c r="H1040">
        <f t="shared" si="33"/>
        <v>-4.8894508268153378E-2</v>
      </c>
      <c r="I1040">
        <f t="shared" si="33"/>
        <v>-4.3993443382321647E-2</v>
      </c>
      <c r="J1040">
        <f t="shared" si="33"/>
        <v>-3.1416196233379039E-2</v>
      </c>
      <c r="K1040">
        <f t="shared" si="33"/>
        <v>-3.2832890072507621E-2</v>
      </c>
    </row>
    <row r="1041" spans="1:11" x14ac:dyDescent="0.3">
      <c r="A1041" s="1">
        <v>43950</v>
      </c>
      <c r="B1041">
        <v>64.790001000000004</v>
      </c>
      <c r="C1041">
        <v>121.18</v>
      </c>
      <c r="D1041">
        <v>6.04</v>
      </c>
      <c r="E1041">
        <v>7.58</v>
      </c>
      <c r="G1041" s="1">
        <v>43950</v>
      </c>
      <c r="H1041">
        <f t="shared" si="33"/>
        <v>1.4458082950455966E-2</v>
      </c>
      <c r="I1041">
        <f t="shared" si="33"/>
        <v>5.5442898814096172E-3</v>
      </c>
      <c r="J1041">
        <f t="shared" si="33"/>
        <v>6.8519946436756143E-2</v>
      </c>
      <c r="K1041">
        <f t="shared" si="33"/>
        <v>1.1944402125152102E-2</v>
      </c>
    </row>
    <row r="1042" spans="1:11" x14ac:dyDescent="0.3">
      <c r="A1042" s="1">
        <v>43951</v>
      </c>
      <c r="B1042">
        <v>63.73</v>
      </c>
      <c r="C1042">
        <v>121.050003</v>
      </c>
      <c r="D1042">
        <v>5.73</v>
      </c>
      <c r="E1042">
        <v>7.54</v>
      </c>
      <c r="G1042" s="1">
        <v>43951</v>
      </c>
      <c r="H1042">
        <f t="shared" si="33"/>
        <v>-1.6495876570143741E-2</v>
      </c>
      <c r="I1042">
        <f t="shared" si="33"/>
        <v>-1.073335349628393E-3</v>
      </c>
      <c r="J1042">
        <f t="shared" si="33"/>
        <v>-5.268848122007537E-2</v>
      </c>
      <c r="K1042">
        <f t="shared" si="33"/>
        <v>-5.2910176344155482E-3</v>
      </c>
    </row>
    <row r="1043" spans="1:11" x14ac:dyDescent="0.3">
      <c r="A1043" s="1">
        <v>43952</v>
      </c>
      <c r="B1043">
        <v>64.720000999999996</v>
      </c>
      <c r="C1043">
        <v>122.650002</v>
      </c>
      <c r="D1043">
        <v>6.05</v>
      </c>
      <c r="E1043">
        <v>7.25</v>
      </c>
      <c r="G1043" s="1">
        <v>43952</v>
      </c>
      <c r="H1043">
        <f t="shared" si="33"/>
        <v>1.541487887520776E-2</v>
      </c>
      <c r="I1043">
        <f t="shared" si="33"/>
        <v>1.3131078843846979E-2</v>
      </c>
      <c r="J1043">
        <f t="shared" si="33"/>
        <v>5.4342741316101811E-2</v>
      </c>
      <c r="K1043">
        <f t="shared" si="33"/>
        <v>-3.9220713153281267E-2</v>
      </c>
    </row>
    <row r="1044" spans="1:11" x14ac:dyDescent="0.3">
      <c r="A1044" s="1">
        <v>43955</v>
      </c>
      <c r="B1044">
        <v>66.699996999999996</v>
      </c>
      <c r="C1044">
        <v>124.910004</v>
      </c>
      <c r="D1044">
        <v>5.48</v>
      </c>
      <c r="E1044">
        <v>7.47</v>
      </c>
      <c r="G1044" s="1">
        <v>43955</v>
      </c>
      <c r="H1044">
        <f t="shared" si="33"/>
        <v>1.7398230820349084E-2</v>
      </c>
      <c r="I1044">
        <f t="shared" si="33"/>
        <v>1.0541678633226966E-2</v>
      </c>
      <c r="J1044">
        <f t="shared" si="33"/>
        <v>-5.71306399618366E-2</v>
      </c>
      <c r="K1044">
        <f t="shared" si="33"/>
        <v>1.7259037753113778E-2</v>
      </c>
    </row>
    <row r="1045" spans="1:11" x14ac:dyDescent="0.3">
      <c r="A1045" s="1">
        <v>43956</v>
      </c>
      <c r="B1045">
        <v>68.529999000000004</v>
      </c>
      <c r="C1045">
        <v>125.279999</v>
      </c>
      <c r="D1045">
        <v>5.39</v>
      </c>
      <c r="E1045">
        <v>7.62</v>
      </c>
      <c r="G1045" s="1">
        <v>43956</v>
      </c>
      <c r="H1045">
        <f t="shared" si="33"/>
        <v>2.7066683061517206E-2</v>
      </c>
      <c r="I1045">
        <f t="shared" si="33"/>
        <v>2.9577142594989182E-3</v>
      </c>
      <c r="J1045">
        <f t="shared" si="33"/>
        <v>-1.6559716039018558E-2</v>
      </c>
      <c r="K1045">
        <f t="shared" si="33"/>
        <v>1.9881370553828995E-2</v>
      </c>
    </row>
    <row r="1046" spans="1:11" x14ac:dyDescent="0.3">
      <c r="A1046" s="1">
        <v>43957</v>
      </c>
      <c r="B1046">
        <v>72.870002999999997</v>
      </c>
      <c r="C1046">
        <v>127.730003</v>
      </c>
      <c r="D1046">
        <v>4.93</v>
      </c>
      <c r="E1046">
        <v>7.95</v>
      </c>
      <c r="G1046" s="1">
        <v>43957</v>
      </c>
      <c r="H1046">
        <f t="shared" si="33"/>
        <v>6.1405481845812605E-2</v>
      </c>
      <c r="I1046">
        <f t="shared" si="33"/>
        <v>1.9367460281355244E-2</v>
      </c>
      <c r="J1046">
        <f t="shared" si="33"/>
        <v>-8.9206396866307089E-2</v>
      </c>
      <c r="K1046">
        <f t="shared" si="33"/>
        <v>4.239555896768555E-2</v>
      </c>
    </row>
    <row r="1047" spans="1:11" x14ac:dyDescent="0.3">
      <c r="A1047" s="1">
        <v>43958</v>
      </c>
      <c r="B1047">
        <v>73.099997999999999</v>
      </c>
      <c r="C1047">
        <v>128.779999</v>
      </c>
      <c r="D1047">
        <v>4.87</v>
      </c>
      <c r="E1047">
        <v>7.64</v>
      </c>
      <c r="G1047" s="1">
        <v>43958</v>
      </c>
      <c r="H1047">
        <f t="shared" si="33"/>
        <v>3.1512665445559765E-3</v>
      </c>
      <c r="I1047">
        <f t="shared" si="33"/>
        <v>8.1868298031283863E-3</v>
      </c>
      <c r="J1047">
        <f t="shared" si="33"/>
        <v>-1.2245050960100288E-2</v>
      </c>
      <c r="K1047">
        <f t="shared" si="33"/>
        <v>-3.9774325487811513E-2</v>
      </c>
    </row>
    <row r="1048" spans="1:11" x14ac:dyDescent="0.3">
      <c r="A1048" s="1">
        <v>43959</v>
      </c>
      <c r="B1048">
        <v>73.139999000000003</v>
      </c>
      <c r="C1048">
        <v>129.85000600000001</v>
      </c>
      <c r="D1048">
        <v>4.9800000000000004</v>
      </c>
      <c r="E1048">
        <v>7.77</v>
      </c>
      <c r="G1048" s="1">
        <v>43959</v>
      </c>
      <c r="H1048">
        <f t="shared" si="33"/>
        <v>5.4705965287467947E-4</v>
      </c>
      <c r="I1048">
        <f t="shared" si="33"/>
        <v>8.2744699710620186E-3</v>
      </c>
      <c r="J1048">
        <f t="shared" si="33"/>
        <v>2.2335953942063298E-2</v>
      </c>
      <c r="K1048">
        <f t="shared" si="33"/>
        <v>1.6872561201126846E-2</v>
      </c>
    </row>
    <row r="1049" spans="1:11" x14ac:dyDescent="0.3">
      <c r="A1049" s="1">
        <v>43962</v>
      </c>
      <c r="B1049">
        <v>75.459998999999996</v>
      </c>
      <c r="C1049">
        <v>132.58999600000001</v>
      </c>
      <c r="D1049">
        <v>4.76</v>
      </c>
      <c r="E1049">
        <v>7.94</v>
      </c>
      <c r="G1049" s="1">
        <v>43962</v>
      </c>
      <c r="H1049">
        <f t="shared" si="33"/>
        <v>1.8029091351607154E-2</v>
      </c>
      <c r="I1049">
        <f t="shared" si="33"/>
        <v>1.2056023732831732E-2</v>
      </c>
      <c r="J1049">
        <f t="shared" si="33"/>
        <v>-2.6085968492258735E-2</v>
      </c>
      <c r="K1049">
        <f t="shared" si="33"/>
        <v>1.2495655892373496E-2</v>
      </c>
    </row>
    <row r="1050" spans="1:11" x14ac:dyDescent="0.3">
      <c r="A1050" s="1">
        <v>43963</v>
      </c>
      <c r="B1050">
        <v>72.25</v>
      </c>
      <c r="C1050">
        <v>131.61999499999999</v>
      </c>
      <c r="D1050">
        <v>4.54</v>
      </c>
      <c r="E1050">
        <v>7.73</v>
      </c>
      <c r="G1050" s="1">
        <v>43963</v>
      </c>
      <c r="H1050">
        <f t="shared" si="33"/>
        <v>-4.3470374291568706E-2</v>
      </c>
      <c r="I1050">
        <f t="shared" si="33"/>
        <v>-7.3426849186148937E-3</v>
      </c>
      <c r="J1050">
        <f t="shared" si="33"/>
        <v>-4.7320656190071961E-2</v>
      </c>
      <c r="K1050">
        <f t="shared" si="33"/>
        <v>-2.68044126597137E-2</v>
      </c>
    </row>
    <row r="1051" spans="1:11" x14ac:dyDescent="0.3">
      <c r="A1051" s="1">
        <v>43964</v>
      </c>
      <c r="B1051">
        <v>73.669998000000007</v>
      </c>
      <c r="C1051">
        <v>131.38000500000001</v>
      </c>
      <c r="D1051">
        <v>4.21</v>
      </c>
      <c r="E1051">
        <v>7.69</v>
      </c>
      <c r="G1051" s="1">
        <v>43964</v>
      </c>
      <c r="H1051">
        <f t="shared" si="33"/>
        <v>1.9463306554087526E-2</v>
      </c>
      <c r="I1051">
        <f t="shared" si="33"/>
        <v>-1.8250195179552559E-3</v>
      </c>
      <c r="J1051">
        <f t="shared" si="33"/>
        <v>-7.5464364358966571E-2</v>
      </c>
      <c r="K1051">
        <f t="shared" si="33"/>
        <v>-5.1880790817779446E-3</v>
      </c>
    </row>
    <row r="1052" spans="1:11" x14ac:dyDescent="0.3">
      <c r="A1052" s="1">
        <v>43965</v>
      </c>
      <c r="B1052">
        <v>72.959998999999996</v>
      </c>
      <c r="C1052">
        <v>131.529999</v>
      </c>
      <c r="D1052">
        <v>4.13</v>
      </c>
      <c r="E1052">
        <v>7.88</v>
      </c>
      <c r="G1052" s="1">
        <v>43965</v>
      </c>
      <c r="H1052">
        <f t="shared" si="33"/>
        <v>-9.6843014866936916E-3</v>
      </c>
      <c r="I1052">
        <f t="shared" si="33"/>
        <v>1.1410293559896679E-3</v>
      </c>
      <c r="J1052">
        <f t="shared" si="33"/>
        <v>-1.9185240721348727E-2</v>
      </c>
      <c r="K1052">
        <f t="shared" si="33"/>
        <v>2.4407120352235065E-2</v>
      </c>
    </row>
    <row r="1053" spans="1:11" x14ac:dyDescent="0.3">
      <c r="A1053" s="1">
        <v>43966</v>
      </c>
      <c r="B1053">
        <v>73.919998000000007</v>
      </c>
      <c r="C1053">
        <v>132.53999300000001</v>
      </c>
      <c r="D1053">
        <v>4.22</v>
      </c>
      <c r="E1053">
        <v>8.0399999999999991</v>
      </c>
      <c r="G1053" s="1">
        <v>43966</v>
      </c>
      <c r="H1053">
        <f t="shared" si="33"/>
        <v>1.3072068217216043E-2</v>
      </c>
      <c r="I1053">
        <f t="shared" si="33"/>
        <v>7.649478967975804E-3</v>
      </c>
      <c r="J1053">
        <f t="shared" si="33"/>
        <v>2.1557721074979056E-2</v>
      </c>
      <c r="K1053">
        <f t="shared" si="33"/>
        <v>2.0101179321087088E-2</v>
      </c>
    </row>
    <row r="1054" spans="1:11" x14ac:dyDescent="0.3">
      <c r="A1054" s="1">
        <v>43969</v>
      </c>
      <c r="B1054">
        <v>72.879997000000003</v>
      </c>
      <c r="C1054">
        <v>135.529999</v>
      </c>
      <c r="D1054">
        <v>4.58</v>
      </c>
      <c r="E1054">
        <v>7.96</v>
      </c>
      <c r="G1054" s="1">
        <v>43969</v>
      </c>
      <c r="H1054">
        <f t="shared" si="33"/>
        <v>-8.1805847883260532E-3</v>
      </c>
      <c r="I1054">
        <f t="shared" si="33"/>
        <v>1.2879862822824606E-2</v>
      </c>
      <c r="J1054">
        <f t="shared" si="33"/>
        <v>4.7264127426537815E-2</v>
      </c>
      <c r="K1054">
        <f t="shared" si="33"/>
        <v>-5.7735508051403655E-3</v>
      </c>
    </row>
    <row r="1055" spans="1:11" x14ac:dyDescent="0.3">
      <c r="A1055" s="1">
        <v>43970</v>
      </c>
      <c r="B1055">
        <v>73.029999000000004</v>
      </c>
      <c r="C1055">
        <v>142.240005</v>
      </c>
      <c r="D1055">
        <v>4.4400000000000004</v>
      </c>
      <c r="E1055">
        <v>8.0399999999999991</v>
      </c>
      <c r="G1055" s="1">
        <v>43970</v>
      </c>
      <c r="H1055">
        <f t="shared" si="33"/>
        <v>2.0560901508698253E-3</v>
      </c>
      <c r="I1055">
        <f t="shared" si="33"/>
        <v>4.8322796267965519E-2</v>
      </c>
      <c r="J1055">
        <f t="shared" si="33"/>
        <v>-3.1044621681960163E-2</v>
      </c>
      <c r="K1055">
        <f t="shared" si="33"/>
        <v>1.0000083334583179E-2</v>
      </c>
    </row>
    <row r="1056" spans="1:11" x14ac:dyDescent="0.3">
      <c r="A1056" s="1">
        <v>43971</v>
      </c>
      <c r="B1056">
        <v>73.779999000000004</v>
      </c>
      <c r="C1056">
        <v>146.83999600000001</v>
      </c>
      <c r="D1056">
        <v>4.43</v>
      </c>
      <c r="E1056">
        <v>8.14</v>
      </c>
      <c r="G1056" s="1">
        <v>43971</v>
      </c>
      <c r="H1056">
        <f t="shared" si="33"/>
        <v>1.021737667570541E-2</v>
      </c>
      <c r="I1056">
        <f t="shared" si="33"/>
        <v>3.1827724470649472E-2</v>
      </c>
      <c r="J1056">
        <f t="shared" si="33"/>
        <v>-2.2547923870893162E-3</v>
      </c>
      <c r="K1056">
        <f t="shared" si="33"/>
        <v>1.2361096823574147E-2</v>
      </c>
    </row>
    <row r="1057" spans="1:11" x14ac:dyDescent="0.3">
      <c r="A1057" s="1">
        <v>43972</v>
      </c>
      <c r="B1057">
        <v>72.470000999999996</v>
      </c>
      <c r="C1057">
        <v>138.19000199999999</v>
      </c>
      <c r="D1057">
        <v>4.4400000000000004</v>
      </c>
      <c r="E1057">
        <v>8.14</v>
      </c>
      <c r="G1057" s="1">
        <v>43972</v>
      </c>
      <c r="H1057">
        <f t="shared" si="33"/>
        <v>-1.7914981694717683E-2</v>
      </c>
      <c r="I1057">
        <f t="shared" si="33"/>
        <v>-6.0713967099878918E-2</v>
      </c>
      <c r="J1057">
        <f t="shared" si="33"/>
        <v>2.2547923870893044E-3</v>
      </c>
      <c r="K1057">
        <f t="shared" si="33"/>
        <v>0</v>
      </c>
    </row>
    <row r="1058" spans="1:11" x14ac:dyDescent="0.3">
      <c r="A1058" s="1">
        <v>43973</v>
      </c>
      <c r="B1058">
        <v>73.080001999999993</v>
      </c>
      <c r="C1058">
        <v>140.509995</v>
      </c>
      <c r="D1058">
        <v>4.18</v>
      </c>
      <c r="E1058">
        <v>8.3800000000000008</v>
      </c>
      <c r="G1058" s="1">
        <v>43973</v>
      </c>
      <c r="H1058">
        <f t="shared" si="33"/>
        <v>8.3820619570710193E-3</v>
      </c>
      <c r="I1058">
        <f t="shared" si="33"/>
        <v>1.6649060745371928E-2</v>
      </c>
      <c r="J1058">
        <f t="shared" si="33"/>
        <v>-6.034312990746863E-2</v>
      </c>
      <c r="K1058">
        <f t="shared" si="33"/>
        <v>2.9057734479542765E-2</v>
      </c>
    </row>
    <row r="1059" spans="1:11" x14ac:dyDescent="0.3">
      <c r="A1059" s="1">
        <v>43977</v>
      </c>
      <c r="B1059">
        <v>70</v>
      </c>
      <c r="C1059">
        <v>130.199997</v>
      </c>
      <c r="D1059">
        <v>4.42</v>
      </c>
      <c r="E1059">
        <v>8.09</v>
      </c>
      <c r="G1059" s="1">
        <v>43977</v>
      </c>
      <c r="H1059">
        <f t="shared" si="33"/>
        <v>-2.1529758413857607E-2</v>
      </c>
      <c r="I1059">
        <f t="shared" si="33"/>
        <v>-3.8103459150299189E-2</v>
      </c>
      <c r="J1059">
        <f t="shared" si="33"/>
        <v>2.7914224776470944E-2</v>
      </c>
      <c r="K1059">
        <f t="shared" si="33"/>
        <v>-1.7609591711795731E-2</v>
      </c>
    </row>
    <row r="1060" spans="1:11" x14ac:dyDescent="0.3">
      <c r="A1060" s="1">
        <v>43978</v>
      </c>
      <c r="B1060">
        <v>70.150002000000001</v>
      </c>
      <c r="C1060">
        <v>134.520004</v>
      </c>
      <c r="D1060">
        <v>4.6900000000000004</v>
      </c>
      <c r="E1060">
        <v>7.99</v>
      </c>
      <c r="G1060" s="1">
        <v>43978</v>
      </c>
      <c r="H1060">
        <f t="shared" si="33"/>
        <v>2.1405930094456132E-3</v>
      </c>
      <c r="I1060">
        <f t="shared" si="33"/>
        <v>3.2641209874429845E-2</v>
      </c>
      <c r="J1060">
        <f t="shared" si="33"/>
        <v>5.9292886368581245E-2</v>
      </c>
      <c r="K1060">
        <f t="shared" si="33"/>
        <v>-1.2437971292216946E-2</v>
      </c>
    </row>
    <row r="1061" spans="1:11" x14ac:dyDescent="0.3">
      <c r="A1061" s="1">
        <v>43979</v>
      </c>
      <c r="B1061">
        <v>70.220000999999996</v>
      </c>
      <c r="C1061">
        <v>134.070007</v>
      </c>
      <c r="D1061">
        <v>4.33</v>
      </c>
      <c r="E1061">
        <v>8.07</v>
      </c>
      <c r="G1061" s="1">
        <v>43979</v>
      </c>
      <c r="H1061">
        <f t="shared" si="33"/>
        <v>9.973499224383718E-4</v>
      </c>
      <c r="I1061">
        <f t="shared" si="33"/>
        <v>-3.3508127824239103E-3</v>
      </c>
      <c r="J1061">
        <f t="shared" si="33"/>
        <v>-7.9865040443789573E-2</v>
      </c>
      <c r="K1061">
        <f t="shared" si="33"/>
        <v>9.962722503674068E-3</v>
      </c>
    </row>
    <row r="1062" spans="1:11" x14ac:dyDescent="0.3">
      <c r="A1062" s="1">
        <v>43980</v>
      </c>
      <c r="B1062">
        <v>71.980002999999996</v>
      </c>
      <c r="C1062">
        <v>136.16999799999999</v>
      </c>
      <c r="D1062">
        <v>4.0599999999999996</v>
      </c>
      <c r="E1062">
        <v>9.15</v>
      </c>
      <c r="G1062" s="1">
        <v>43980</v>
      </c>
      <c r="H1062">
        <f t="shared" si="33"/>
        <v>2.4755159347884578E-2</v>
      </c>
      <c r="I1062">
        <f t="shared" si="33"/>
        <v>1.5541986623960967E-2</v>
      </c>
      <c r="J1062">
        <f t="shared" si="33"/>
        <v>-6.4384568400757333E-2</v>
      </c>
      <c r="K1062">
        <f t="shared" si="33"/>
        <v>0.12560039700557252</v>
      </c>
    </row>
    <row r="1063" spans="1:11" x14ac:dyDescent="0.3">
      <c r="A1063" s="1">
        <v>43983</v>
      </c>
      <c r="B1063">
        <v>72.989998</v>
      </c>
      <c r="C1063">
        <v>136.220001</v>
      </c>
      <c r="D1063">
        <v>4.13</v>
      </c>
      <c r="E1063">
        <v>9.66</v>
      </c>
      <c r="G1063" s="1">
        <v>43983</v>
      </c>
      <c r="H1063">
        <f t="shared" si="33"/>
        <v>8.0448412208860582E-3</v>
      </c>
      <c r="I1063">
        <f t="shared" si="33"/>
        <v>2.1196993972293275E-4</v>
      </c>
      <c r="J1063">
        <f t="shared" si="33"/>
        <v>9.8694757016361215E-3</v>
      </c>
      <c r="K1063">
        <f t="shared" si="33"/>
        <v>3.1315345196558125E-2</v>
      </c>
    </row>
    <row r="1064" spans="1:11" x14ac:dyDescent="0.3">
      <c r="A1064" s="1">
        <v>43984</v>
      </c>
      <c r="B1064">
        <v>72.980002999999996</v>
      </c>
      <c r="C1064">
        <v>134.60000600000001</v>
      </c>
      <c r="D1064">
        <v>4.18</v>
      </c>
      <c r="E1064">
        <v>9.59</v>
      </c>
      <c r="G1064" s="1">
        <v>43984</v>
      </c>
      <c r="H1064">
        <f t="shared" si="33"/>
        <v>-1.3694594707342776E-4</v>
      </c>
      <c r="I1064">
        <f t="shared" si="33"/>
        <v>-1.1963771367088623E-2</v>
      </c>
      <c r="J1064">
        <f t="shared" si="33"/>
        <v>1.2033839563723463E-2</v>
      </c>
      <c r="K1064">
        <f t="shared" si="33"/>
        <v>-7.2727593290798087E-3</v>
      </c>
    </row>
    <row r="1065" spans="1:11" x14ac:dyDescent="0.3">
      <c r="A1065" s="1">
        <v>43985</v>
      </c>
      <c r="B1065">
        <v>69.919998000000007</v>
      </c>
      <c r="C1065">
        <v>129.300003</v>
      </c>
      <c r="D1065">
        <v>4.4400000000000004</v>
      </c>
      <c r="E1065">
        <v>9.2899999999999991</v>
      </c>
      <c r="G1065" s="1">
        <v>43985</v>
      </c>
      <c r="H1065">
        <f t="shared" si="33"/>
        <v>-4.2833769372292642E-2</v>
      </c>
      <c r="I1065">
        <f t="shared" si="33"/>
        <v>-4.0172152807481772E-2</v>
      </c>
      <c r="J1065">
        <f t="shared" si="33"/>
        <v>6.0343129907468644E-2</v>
      </c>
      <c r="K1065">
        <f t="shared" si="33"/>
        <v>-3.1782336069599779E-2</v>
      </c>
    </row>
    <row r="1066" spans="1:11" x14ac:dyDescent="0.3">
      <c r="A1066" s="1">
        <v>43986</v>
      </c>
      <c r="B1066">
        <v>69.809997999999993</v>
      </c>
      <c r="C1066">
        <v>127.589996</v>
      </c>
      <c r="D1066">
        <v>4.47</v>
      </c>
      <c r="E1066">
        <v>9.0500000000000007</v>
      </c>
      <c r="G1066" s="1">
        <v>43986</v>
      </c>
      <c r="H1066">
        <f t="shared" si="33"/>
        <v>-1.5744654100417806E-3</v>
      </c>
      <c r="I1066">
        <f t="shared" si="33"/>
        <v>-1.3313342396435647E-2</v>
      </c>
      <c r="J1066">
        <f t="shared" si="33"/>
        <v>6.7340321813438991E-3</v>
      </c>
      <c r="K1066">
        <f t="shared" si="33"/>
        <v>-2.6173795113912202E-2</v>
      </c>
    </row>
    <row r="1067" spans="1:11" x14ac:dyDescent="0.3">
      <c r="A1067" s="1">
        <v>43987</v>
      </c>
      <c r="B1067">
        <v>69.430000000000007</v>
      </c>
      <c r="C1067">
        <v>128.91000399999999</v>
      </c>
      <c r="D1067">
        <v>4.1399999999999997</v>
      </c>
      <c r="E1067">
        <v>8.9700000000000006</v>
      </c>
      <c r="G1067" s="1">
        <v>43987</v>
      </c>
      <c r="H1067">
        <f t="shared" si="33"/>
        <v>-5.4581865679368064E-3</v>
      </c>
      <c r="I1067">
        <f t="shared" si="33"/>
        <v>1.029255090118119E-2</v>
      </c>
      <c r="J1067">
        <f t="shared" si="33"/>
        <v>-7.6692620788254451E-2</v>
      </c>
      <c r="K1067">
        <f t="shared" si="33"/>
        <v>-8.8790816411300471E-3</v>
      </c>
    </row>
    <row r="1068" spans="1:11" x14ac:dyDescent="0.3">
      <c r="A1068" s="1">
        <v>43990</v>
      </c>
      <c r="B1068">
        <v>70.730002999999996</v>
      </c>
      <c r="C1068">
        <v>134.800003</v>
      </c>
      <c r="D1068">
        <v>5.01</v>
      </c>
      <c r="E1068">
        <v>9.15</v>
      </c>
      <c r="G1068" s="1">
        <v>43990</v>
      </c>
      <c r="H1068">
        <f t="shared" si="33"/>
        <v>1.0710310931103917E-2</v>
      </c>
      <c r="I1068">
        <f t="shared" si="33"/>
        <v>2.5794683997576354E-2</v>
      </c>
      <c r="J1068">
        <f t="shared" si="33"/>
        <v>0.11012386381856493</v>
      </c>
      <c r="K1068">
        <f t="shared" si="33"/>
        <v>1.1470912475490475E-2</v>
      </c>
    </row>
    <row r="1069" spans="1:11" x14ac:dyDescent="0.3">
      <c r="A1069" s="1">
        <v>43991</v>
      </c>
      <c r="B1069">
        <v>72</v>
      </c>
      <c r="C1069">
        <v>134.41000399999999</v>
      </c>
      <c r="D1069">
        <v>4.96</v>
      </c>
      <c r="E1069">
        <v>9.2100000000000009</v>
      </c>
      <c r="G1069" s="1">
        <v>43991</v>
      </c>
      <c r="H1069">
        <f t="shared" si="33"/>
        <v>1.7796265553340816E-2</v>
      </c>
      <c r="I1069">
        <f t="shared" si="33"/>
        <v>-2.8973608906524171E-3</v>
      </c>
      <c r="J1069">
        <f t="shared" si="33"/>
        <v>-1.0030174359937244E-2</v>
      </c>
      <c r="K1069">
        <f t="shared" si="33"/>
        <v>6.5359709797856696E-3</v>
      </c>
    </row>
    <row r="1070" spans="1:11" x14ac:dyDescent="0.3">
      <c r="A1070" s="1">
        <v>43992</v>
      </c>
      <c r="B1070">
        <v>73.819999999999993</v>
      </c>
      <c r="C1070">
        <v>137.30999800000001</v>
      </c>
      <c r="D1070">
        <v>5.07</v>
      </c>
      <c r="E1070">
        <v>9.33</v>
      </c>
      <c r="G1070" s="1">
        <v>43992</v>
      </c>
      <c r="H1070">
        <f t="shared" si="33"/>
        <v>2.4963578585797157E-2</v>
      </c>
      <c r="I1070">
        <f t="shared" si="33"/>
        <v>2.1346268925331969E-2</v>
      </c>
      <c r="J1070">
        <f t="shared" si="33"/>
        <v>2.1935076866255714E-2</v>
      </c>
      <c r="K1070">
        <f t="shared" si="33"/>
        <v>1.2945164592036986E-2</v>
      </c>
    </row>
    <row r="1071" spans="1:11" x14ac:dyDescent="0.3">
      <c r="A1071" s="1">
        <v>43993</v>
      </c>
      <c r="B1071">
        <v>71.279999000000004</v>
      </c>
      <c r="C1071">
        <v>134.91999799999999</v>
      </c>
      <c r="D1071">
        <v>4.37</v>
      </c>
      <c r="E1071">
        <v>9.18</v>
      </c>
      <c r="G1071" s="1">
        <v>43993</v>
      </c>
      <c r="H1071">
        <f t="shared" si="33"/>
        <v>-3.5013928468479283E-2</v>
      </c>
      <c r="I1071">
        <f t="shared" si="33"/>
        <v>-1.7559133398228653E-2</v>
      </c>
      <c r="J1071">
        <f t="shared" si="33"/>
        <v>-0.14857780849559304</v>
      </c>
      <c r="K1071">
        <f t="shared" si="33"/>
        <v>-1.6207810226853425E-2</v>
      </c>
    </row>
    <row r="1072" spans="1:11" x14ac:dyDescent="0.3">
      <c r="A1072" s="1">
        <v>43994</v>
      </c>
      <c r="B1072">
        <v>71.680000000000007</v>
      </c>
      <c r="C1072">
        <v>134</v>
      </c>
      <c r="D1072">
        <v>4.72</v>
      </c>
      <c r="E1072">
        <v>9.11</v>
      </c>
      <c r="G1072" s="1">
        <v>43994</v>
      </c>
      <c r="H1072">
        <f t="shared" si="33"/>
        <v>5.5959995333019364E-3</v>
      </c>
      <c r="I1072">
        <f t="shared" si="33"/>
        <v>-6.8421954189388443E-3</v>
      </c>
      <c r="J1072">
        <f t="shared" si="33"/>
        <v>7.7045790489965085E-2</v>
      </c>
      <c r="K1072">
        <f t="shared" si="33"/>
        <v>-7.6544933605321901E-3</v>
      </c>
    </row>
    <row r="1073" spans="1:11" x14ac:dyDescent="0.3">
      <c r="A1073" s="1">
        <v>43997</v>
      </c>
      <c r="B1073">
        <v>73.190002000000007</v>
      </c>
      <c r="C1073">
        <v>137.14999399999999</v>
      </c>
      <c r="D1073">
        <v>4.6900000000000004</v>
      </c>
      <c r="E1073">
        <v>9.1</v>
      </c>
      <c r="G1073" s="1">
        <v>43997</v>
      </c>
      <c r="H1073">
        <f t="shared" si="33"/>
        <v>1.2036054705496114E-2</v>
      </c>
      <c r="I1073">
        <f t="shared" si="33"/>
        <v>1.3414949251743842E-2</v>
      </c>
      <c r="J1073">
        <f t="shared" si="33"/>
        <v>-3.6813106817724381E-3</v>
      </c>
      <c r="K1073">
        <f t="shared" si="33"/>
        <v>-6.3410250107163242E-4</v>
      </c>
    </row>
    <row r="1074" spans="1:11" x14ac:dyDescent="0.3">
      <c r="A1074" s="1">
        <v>43998</v>
      </c>
      <c r="B1074">
        <v>73</v>
      </c>
      <c r="C1074">
        <v>135.66999799999999</v>
      </c>
      <c r="D1074">
        <v>4.6399999999999997</v>
      </c>
      <c r="E1074">
        <v>9.0500000000000007</v>
      </c>
      <c r="G1074" s="1">
        <v>43998</v>
      </c>
      <c r="H1074">
        <f t="shared" si="33"/>
        <v>-2.5993857908817928E-3</v>
      </c>
      <c r="I1074">
        <f t="shared" si="33"/>
        <v>-1.0849721880325257E-2</v>
      </c>
      <c r="J1074">
        <f t="shared" si="33"/>
        <v>-1.071821622002426E-2</v>
      </c>
      <c r="K1074">
        <f t="shared" si="33"/>
        <v>-5.5096558109694726E-3</v>
      </c>
    </row>
    <row r="1075" spans="1:11" x14ac:dyDescent="0.3">
      <c r="A1075" s="1">
        <v>43999</v>
      </c>
      <c r="B1075">
        <v>75.529999000000004</v>
      </c>
      <c r="C1075">
        <v>138.91999799999999</v>
      </c>
      <c r="D1075">
        <v>4.76</v>
      </c>
      <c r="E1075">
        <v>9.33</v>
      </c>
      <c r="G1075" s="1">
        <v>43999</v>
      </c>
      <c r="H1075">
        <f t="shared" si="33"/>
        <v>3.4070473937193244E-2</v>
      </c>
      <c r="I1075">
        <f t="shared" si="33"/>
        <v>2.3672761723533563E-2</v>
      </c>
      <c r="J1075">
        <f t="shared" si="33"/>
        <v>2.5533302005164845E-2</v>
      </c>
      <c r="K1075">
        <f t="shared" si="33"/>
        <v>3.0470257147417586E-2</v>
      </c>
    </row>
    <row r="1076" spans="1:11" x14ac:dyDescent="0.3">
      <c r="A1076" s="1">
        <v>44000</v>
      </c>
      <c r="B1076">
        <v>76.010002</v>
      </c>
      <c r="C1076">
        <v>141.25</v>
      </c>
      <c r="D1076">
        <v>4.95</v>
      </c>
      <c r="E1076">
        <v>9.2200000000000006</v>
      </c>
      <c r="G1076" s="1">
        <v>44000</v>
      </c>
      <c r="H1076">
        <f t="shared" si="33"/>
        <v>6.3350218046917305E-3</v>
      </c>
      <c r="I1076">
        <f t="shared" si="33"/>
        <v>1.663315654745226E-2</v>
      </c>
      <c r="J1076">
        <f t="shared" si="33"/>
        <v>3.9139908337270372E-2</v>
      </c>
      <c r="K1076">
        <f t="shared" si="33"/>
        <v>-1.1859977290749916E-2</v>
      </c>
    </row>
    <row r="1077" spans="1:11" x14ac:dyDescent="0.3">
      <c r="A1077" s="1">
        <v>44001</v>
      </c>
      <c r="B1077">
        <v>76.580001999999993</v>
      </c>
      <c r="C1077">
        <v>142.61000100000001</v>
      </c>
      <c r="D1077">
        <v>4.88</v>
      </c>
      <c r="E1077">
        <v>9.2899999999999991</v>
      </c>
      <c r="G1077" s="1">
        <v>44001</v>
      </c>
      <c r="H1077">
        <f t="shared" si="33"/>
        <v>7.4710352753514257E-3</v>
      </c>
      <c r="I1077">
        <f t="shared" si="33"/>
        <v>9.5822687342562891E-3</v>
      </c>
      <c r="J1077">
        <f t="shared" si="33"/>
        <v>-1.4242356715543216E-2</v>
      </c>
      <c r="K1077">
        <f t="shared" si="33"/>
        <v>7.5635152572445553E-3</v>
      </c>
    </row>
    <row r="1078" spans="1:11" x14ac:dyDescent="0.3">
      <c r="A1078" s="1">
        <v>44004</v>
      </c>
      <c r="B1078">
        <v>76.120002999999997</v>
      </c>
      <c r="C1078">
        <v>141.13999899999999</v>
      </c>
      <c r="D1078">
        <v>4.87</v>
      </c>
      <c r="E1078">
        <v>9.44</v>
      </c>
      <c r="G1078" s="1">
        <v>44004</v>
      </c>
      <c r="H1078">
        <f t="shared" si="33"/>
        <v>-3.4784720516834182E-3</v>
      </c>
      <c r="I1078">
        <f t="shared" si="33"/>
        <v>-5.9821225959471322E-3</v>
      </c>
      <c r="J1078">
        <f t="shared" si="33"/>
        <v>-1.1843086597653335E-3</v>
      </c>
      <c r="K1078">
        <f t="shared" si="33"/>
        <v>9.2476659816604755E-3</v>
      </c>
    </row>
    <row r="1079" spans="1:11" x14ac:dyDescent="0.3">
      <c r="A1079" s="1">
        <v>44005</v>
      </c>
      <c r="B1079">
        <v>76.449996999999996</v>
      </c>
      <c r="C1079">
        <v>143.36999499999999</v>
      </c>
      <c r="D1079">
        <v>4.83</v>
      </c>
      <c r="E1079">
        <v>9.57</v>
      </c>
      <c r="G1079" s="1">
        <v>44005</v>
      </c>
      <c r="H1079">
        <f t="shared" si="33"/>
        <v>4.325811294332774E-3</v>
      </c>
      <c r="I1079">
        <f t="shared" si="33"/>
        <v>1.5676367895855949E-2</v>
      </c>
      <c r="J1079">
        <f t="shared" si="33"/>
        <v>-8.2474694300171143E-3</v>
      </c>
      <c r="K1079">
        <f t="shared" si="33"/>
        <v>1.3677225307453593E-2</v>
      </c>
    </row>
    <row r="1080" spans="1:11" x14ac:dyDescent="0.3">
      <c r="A1080" s="1">
        <v>44006</v>
      </c>
      <c r="B1080">
        <v>75.580001999999993</v>
      </c>
      <c r="C1080">
        <v>139.86999499999999</v>
      </c>
      <c r="D1080">
        <v>4.41</v>
      </c>
      <c r="E1080">
        <v>9.48</v>
      </c>
      <c r="G1080" s="1">
        <v>44006</v>
      </c>
      <c r="H1080">
        <f t="shared" si="33"/>
        <v>-1.1445168750366795E-2</v>
      </c>
      <c r="I1080">
        <f t="shared" si="33"/>
        <v>-2.471528233964429E-2</v>
      </c>
      <c r="J1080">
        <f t="shared" si="33"/>
        <v>-9.0971778205726633E-2</v>
      </c>
      <c r="K1080">
        <f t="shared" si="33"/>
        <v>-9.4488891979323964E-3</v>
      </c>
    </row>
    <row r="1081" spans="1:11" x14ac:dyDescent="0.3">
      <c r="A1081" s="1">
        <v>44007</v>
      </c>
      <c r="B1081">
        <v>76.209998999999996</v>
      </c>
      <c r="C1081">
        <v>140.39999399999999</v>
      </c>
      <c r="D1081">
        <v>4.46</v>
      </c>
      <c r="E1081">
        <v>9.61</v>
      </c>
      <c r="G1081" s="1">
        <v>44007</v>
      </c>
      <c r="H1081">
        <f t="shared" si="33"/>
        <v>8.3009501730188558E-3</v>
      </c>
      <c r="I1081">
        <f t="shared" si="33"/>
        <v>3.7820648129349398E-3</v>
      </c>
      <c r="J1081">
        <f t="shared" si="33"/>
        <v>1.1274076573217941E-2</v>
      </c>
      <c r="K1081">
        <f t="shared" si="33"/>
        <v>1.3619906715270686E-2</v>
      </c>
    </row>
    <row r="1082" spans="1:11" x14ac:dyDescent="0.3">
      <c r="A1082" s="1">
        <v>44008</v>
      </c>
      <c r="B1082">
        <v>76.400002000000001</v>
      </c>
      <c r="C1082">
        <v>141.179993</v>
      </c>
      <c r="D1082">
        <v>4.3499999999999996</v>
      </c>
      <c r="E1082">
        <v>9.58</v>
      </c>
      <c r="G1082" s="1">
        <v>44008</v>
      </c>
      <c r="H1082">
        <f t="shared" si="33"/>
        <v>2.4900477940965884E-3</v>
      </c>
      <c r="I1082">
        <f t="shared" si="33"/>
        <v>5.540173528564004E-3</v>
      </c>
      <c r="J1082">
        <f t="shared" si="33"/>
        <v>-2.4972920931380049E-2</v>
      </c>
      <c r="K1082">
        <f t="shared" si="33"/>
        <v>-3.126630999431862E-3</v>
      </c>
    </row>
    <row r="1083" spans="1:11" x14ac:dyDescent="0.3">
      <c r="A1083" s="1">
        <v>44011</v>
      </c>
      <c r="B1083">
        <v>75.5</v>
      </c>
      <c r="C1083">
        <v>137.78999300000001</v>
      </c>
      <c r="D1083">
        <v>4.38</v>
      </c>
      <c r="E1083">
        <v>9.56</v>
      </c>
      <c r="G1083" s="1">
        <v>44011</v>
      </c>
      <c r="H1083">
        <f t="shared" si="33"/>
        <v>-6.8416388501551751E-3</v>
      </c>
      <c r="I1083">
        <f t="shared" si="33"/>
        <v>-1.4032432579434621E-2</v>
      </c>
      <c r="J1083">
        <f t="shared" si="33"/>
        <v>3.9680587068972231E-3</v>
      </c>
      <c r="K1083">
        <f t="shared" si="33"/>
        <v>-1.2065840738197491E-3</v>
      </c>
    </row>
    <row r="1084" spans="1:11" x14ac:dyDescent="0.3">
      <c r="A1084" s="1">
        <v>44012</v>
      </c>
      <c r="B1084">
        <v>75.900002000000001</v>
      </c>
      <c r="C1084">
        <v>139.570007</v>
      </c>
      <c r="D1084">
        <v>4.34</v>
      </c>
      <c r="E1084">
        <v>9.5399999999999991</v>
      </c>
      <c r="G1084" s="1">
        <v>44012</v>
      </c>
      <c r="H1084">
        <f t="shared" si="33"/>
        <v>5.2840544970659074E-3</v>
      </c>
      <c r="I1084">
        <f t="shared" si="33"/>
        <v>1.283558147073076E-2</v>
      </c>
      <c r="J1084">
        <f t="shared" si="33"/>
        <v>-9.1743762760412694E-3</v>
      </c>
      <c r="K1084">
        <f t="shared" si="33"/>
        <v>-2.0942416031148482E-3</v>
      </c>
    </row>
    <row r="1085" spans="1:11" x14ac:dyDescent="0.3">
      <c r="A1085" s="1">
        <v>44013</v>
      </c>
      <c r="B1085">
        <v>78.029999000000004</v>
      </c>
      <c r="C1085">
        <v>144.11000100000001</v>
      </c>
      <c r="D1085">
        <v>4.4400000000000004</v>
      </c>
      <c r="E1085">
        <v>9.76</v>
      </c>
      <c r="G1085" s="1">
        <v>44013</v>
      </c>
      <c r="H1085">
        <f t="shared" si="33"/>
        <v>2.7676644561040964E-2</v>
      </c>
      <c r="I1085">
        <f t="shared" si="33"/>
        <v>3.2010586114817725E-2</v>
      </c>
      <c r="J1085">
        <f t="shared" si="33"/>
        <v>2.2780028331820121E-2</v>
      </c>
      <c r="K1085">
        <f t="shared" si="33"/>
        <v>2.2798914964806027E-2</v>
      </c>
    </row>
    <row r="1086" spans="1:11" x14ac:dyDescent="0.3">
      <c r="A1086" s="1">
        <v>44014</v>
      </c>
      <c r="B1086">
        <v>77.510002</v>
      </c>
      <c r="C1086">
        <v>144.39999399999999</v>
      </c>
      <c r="D1086">
        <v>4.29</v>
      </c>
      <c r="E1086">
        <v>9.5299999999999994</v>
      </c>
      <c r="G1086" s="1">
        <v>44014</v>
      </c>
      <c r="H1086">
        <f t="shared" si="33"/>
        <v>-6.6863692165442428E-3</v>
      </c>
      <c r="I1086">
        <f t="shared" si="33"/>
        <v>2.0102811180643708E-3</v>
      </c>
      <c r="J1086">
        <f t="shared" si="33"/>
        <v>-3.4367643504207887E-2</v>
      </c>
      <c r="K1086">
        <f t="shared" si="33"/>
        <v>-2.3847682758890414E-2</v>
      </c>
    </row>
    <row r="1087" spans="1:11" x14ac:dyDescent="0.3">
      <c r="A1087" s="1">
        <v>44018</v>
      </c>
      <c r="B1087">
        <v>78.669998000000007</v>
      </c>
      <c r="C1087">
        <v>145.679993</v>
      </c>
      <c r="D1087">
        <v>4.24</v>
      </c>
      <c r="E1087">
        <v>9.7200000000000006</v>
      </c>
      <c r="G1087" s="1">
        <v>44018</v>
      </c>
      <c r="H1087">
        <f t="shared" si="33"/>
        <v>7.4274384109786961E-3</v>
      </c>
      <c r="I1087">
        <f t="shared" si="33"/>
        <v>4.4126012306755684E-3</v>
      </c>
      <c r="J1087">
        <f t="shared" si="33"/>
        <v>-5.861731848029573E-3</v>
      </c>
      <c r="K1087">
        <f t="shared" si="33"/>
        <v>9.8704504031185223E-3</v>
      </c>
    </row>
    <row r="1088" spans="1:11" x14ac:dyDescent="0.3">
      <c r="A1088" s="1">
        <v>44019</v>
      </c>
      <c r="B1088">
        <v>78.5</v>
      </c>
      <c r="C1088">
        <v>147.270004</v>
      </c>
      <c r="D1088">
        <v>4.09</v>
      </c>
      <c r="E1088">
        <v>9.89</v>
      </c>
      <c r="G1088" s="1">
        <v>44019</v>
      </c>
      <c r="H1088">
        <f t="shared" si="33"/>
        <v>-2.1632381301365617E-3</v>
      </c>
      <c r="I1088">
        <f t="shared" si="33"/>
        <v>1.0855276530237604E-2</v>
      </c>
      <c r="J1088">
        <f t="shared" si="33"/>
        <v>-3.6018299189156097E-2</v>
      </c>
      <c r="K1088">
        <f t="shared" si="33"/>
        <v>1.7338527162273042E-2</v>
      </c>
    </row>
    <row r="1089" spans="1:11" x14ac:dyDescent="0.3">
      <c r="A1089" s="1">
        <v>44020</v>
      </c>
      <c r="B1089">
        <v>79.279999000000004</v>
      </c>
      <c r="C1089">
        <v>147.820007</v>
      </c>
      <c r="D1089">
        <v>4.26</v>
      </c>
      <c r="E1089">
        <v>10.25</v>
      </c>
      <c r="G1089" s="1">
        <v>44020</v>
      </c>
      <c r="H1089">
        <f t="shared" si="33"/>
        <v>9.8872526198480887E-3</v>
      </c>
      <c r="I1089">
        <f t="shared" si="33"/>
        <v>3.727700812563497E-3</v>
      </c>
      <c r="J1089">
        <f t="shared" si="33"/>
        <v>4.0724190226568702E-2</v>
      </c>
      <c r="K1089">
        <f t="shared" si="33"/>
        <v>3.5753559949796447E-2</v>
      </c>
    </row>
    <row r="1090" spans="1:11" x14ac:dyDescent="0.3">
      <c r="A1090" s="1">
        <v>44021</v>
      </c>
      <c r="B1090">
        <v>80.639999000000003</v>
      </c>
      <c r="C1090">
        <v>150.759995</v>
      </c>
      <c r="D1090">
        <v>4.21</v>
      </c>
      <c r="E1090">
        <v>10.44</v>
      </c>
      <c r="G1090" s="1">
        <v>44021</v>
      </c>
      <c r="H1090">
        <f t="shared" si="33"/>
        <v>1.7008914514054053E-2</v>
      </c>
      <c r="I1090">
        <f t="shared" si="33"/>
        <v>1.9693770522007631E-2</v>
      </c>
      <c r="J1090">
        <f t="shared" si="33"/>
        <v>-1.1806512586988952E-2</v>
      </c>
      <c r="K1090">
        <f t="shared" si="33"/>
        <v>1.8366876870075492E-2</v>
      </c>
    </row>
    <row r="1091" spans="1:11" x14ac:dyDescent="0.3">
      <c r="A1091" s="1">
        <v>44022</v>
      </c>
      <c r="B1091">
        <v>81.269997000000004</v>
      </c>
      <c r="C1091">
        <v>153.91000399999999</v>
      </c>
      <c r="D1091">
        <v>4.34</v>
      </c>
      <c r="E1091">
        <v>10.38</v>
      </c>
      <c r="G1091" s="1">
        <v>44022</v>
      </c>
      <c r="H1091">
        <f t="shared" si="33"/>
        <v>7.7821159288574988E-3</v>
      </c>
      <c r="I1091">
        <f t="shared" si="33"/>
        <v>2.067890674743841E-2</v>
      </c>
      <c r="J1091">
        <f t="shared" si="33"/>
        <v>3.0411700418023328E-2</v>
      </c>
      <c r="K1091">
        <f t="shared" si="33"/>
        <v>-5.7637047167499065E-3</v>
      </c>
    </row>
    <row r="1092" spans="1:11" x14ac:dyDescent="0.3">
      <c r="A1092" s="1">
        <v>44025</v>
      </c>
      <c r="B1092">
        <v>77.949996999999996</v>
      </c>
      <c r="C1092">
        <v>146.820007</v>
      </c>
      <c r="D1092">
        <v>4.26</v>
      </c>
      <c r="E1092">
        <v>9.75</v>
      </c>
      <c r="G1092" s="1">
        <v>44025</v>
      </c>
      <c r="H1092">
        <f t="shared" si="33"/>
        <v>-2.4080904931472778E-2</v>
      </c>
      <c r="I1092">
        <f t="shared" si="33"/>
        <v>-2.7228212599149725E-2</v>
      </c>
      <c r="J1092">
        <f t="shared" si="33"/>
        <v>-1.0741710202571302E-2</v>
      </c>
      <c r="K1092">
        <f t="shared" ref="K1092" si="34">LN(E1092/E1091)/SQRT($A1092-$A1091)</f>
        <v>-3.614997461643283E-2</v>
      </c>
    </row>
    <row r="1093" spans="1:11" x14ac:dyDescent="0.3">
      <c r="A1093" s="1">
        <v>44026</v>
      </c>
      <c r="B1093">
        <v>79.769997000000004</v>
      </c>
      <c r="C1093">
        <v>151.050003</v>
      </c>
      <c r="D1093">
        <v>4.08</v>
      </c>
      <c r="E1093">
        <v>9.82</v>
      </c>
      <c r="G1093" s="1">
        <v>44026</v>
      </c>
      <c r="H1093">
        <f t="shared" ref="H1093:K1156" si="35">LN(B1093/B1092)/SQRT($A1093-$A1092)</f>
        <v>2.307989929733846E-2</v>
      </c>
      <c r="I1093">
        <f t="shared" si="35"/>
        <v>2.840353333359176E-2</v>
      </c>
      <c r="J1093">
        <f t="shared" si="35"/>
        <v>-4.3172171865208664E-2</v>
      </c>
      <c r="K1093">
        <f t="shared" si="35"/>
        <v>7.1538373566187741E-3</v>
      </c>
    </row>
    <row r="1094" spans="1:11" x14ac:dyDescent="0.3">
      <c r="A1094" s="1">
        <v>44027</v>
      </c>
      <c r="B1094">
        <v>79.150002000000001</v>
      </c>
      <c r="C1094">
        <v>151.279999</v>
      </c>
      <c r="D1094">
        <v>4.1900000000000004</v>
      </c>
      <c r="E1094">
        <v>9.4700000000000006</v>
      </c>
      <c r="G1094" s="1">
        <v>44027</v>
      </c>
      <c r="H1094">
        <f t="shared" si="35"/>
        <v>-7.8026447194157449E-3</v>
      </c>
      <c r="I1094">
        <f t="shared" si="35"/>
        <v>1.5214900462890307E-3</v>
      </c>
      <c r="J1094">
        <f t="shared" si="35"/>
        <v>2.6603745517976153E-2</v>
      </c>
      <c r="K1094">
        <f t="shared" si="35"/>
        <v>-3.6292215168387598E-2</v>
      </c>
    </row>
    <row r="1095" spans="1:11" x14ac:dyDescent="0.3">
      <c r="A1095" s="1">
        <v>44028</v>
      </c>
      <c r="B1095">
        <v>79.370002999999997</v>
      </c>
      <c r="C1095">
        <v>150.30999800000001</v>
      </c>
      <c r="D1095">
        <v>4.17</v>
      </c>
      <c r="E1095">
        <v>9.43</v>
      </c>
      <c r="G1095" s="1">
        <v>44028</v>
      </c>
      <c r="H1095">
        <f t="shared" si="35"/>
        <v>2.7756893049416306E-3</v>
      </c>
      <c r="I1095">
        <f t="shared" si="35"/>
        <v>-6.4326029006428398E-3</v>
      </c>
      <c r="J1095">
        <f t="shared" si="35"/>
        <v>-4.7846981233363823E-3</v>
      </c>
      <c r="K1095">
        <f t="shared" si="35"/>
        <v>-4.2328105526208207E-3</v>
      </c>
    </row>
    <row r="1096" spans="1:11" x14ac:dyDescent="0.3">
      <c r="A1096" s="1">
        <v>44029</v>
      </c>
      <c r="B1096">
        <v>78.639999000000003</v>
      </c>
      <c r="C1096">
        <v>150.58000200000001</v>
      </c>
      <c r="D1096">
        <v>3.96</v>
      </c>
      <c r="E1096">
        <v>9.4499999999999993</v>
      </c>
      <c r="G1096" s="1">
        <v>44029</v>
      </c>
      <c r="H1096">
        <f t="shared" si="35"/>
        <v>-9.2400377777039147E-3</v>
      </c>
      <c r="I1096">
        <f t="shared" si="35"/>
        <v>1.7947028646523803E-3</v>
      </c>
      <c r="J1096">
        <f t="shared" si="35"/>
        <v>-5.1672010544320926E-2</v>
      </c>
      <c r="K1096">
        <f t="shared" si="35"/>
        <v>2.118644860285155E-3</v>
      </c>
    </row>
    <row r="1097" spans="1:11" x14ac:dyDescent="0.3">
      <c r="A1097" s="1">
        <v>44032</v>
      </c>
      <c r="B1097">
        <v>81.160004000000001</v>
      </c>
      <c r="C1097">
        <v>154.699997</v>
      </c>
      <c r="D1097">
        <v>3.85</v>
      </c>
      <c r="E1097">
        <v>9.83</v>
      </c>
      <c r="G1097" s="1">
        <v>44032</v>
      </c>
      <c r="H1097">
        <f t="shared" si="35"/>
        <v>1.8210840572576308E-2</v>
      </c>
      <c r="I1097">
        <f t="shared" si="35"/>
        <v>1.5584543111979121E-2</v>
      </c>
      <c r="J1097">
        <f t="shared" si="35"/>
        <v>-1.6264463400029957E-2</v>
      </c>
      <c r="K1097">
        <f t="shared" si="35"/>
        <v>2.2761568241037981E-2</v>
      </c>
    </row>
    <row r="1098" spans="1:11" x14ac:dyDescent="0.3">
      <c r="A1098" s="1">
        <v>44033</v>
      </c>
      <c r="B1098">
        <v>80.760002</v>
      </c>
      <c r="C1098">
        <v>153.05999800000001</v>
      </c>
      <c r="D1098">
        <v>4.01</v>
      </c>
      <c r="E1098">
        <v>9.74</v>
      </c>
      <c r="G1098" s="1">
        <v>44033</v>
      </c>
      <c r="H1098">
        <f t="shared" si="35"/>
        <v>-4.9407460336036097E-3</v>
      </c>
      <c r="I1098">
        <f t="shared" si="35"/>
        <v>-1.0657749871644084E-2</v>
      </c>
      <c r="J1098">
        <f t="shared" si="35"/>
        <v>4.0718093018784977E-2</v>
      </c>
      <c r="K1098">
        <f t="shared" si="35"/>
        <v>-9.1978165046314644E-3</v>
      </c>
    </row>
    <row r="1099" spans="1:11" x14ac:dyDescent="0.3">
      <c r="A1099" s="1">
        <v>44034</v>
      </c>
      <c r="B1099">
        <v>81.099997999999999</v>
      </c>
      <c r="C1099">
        <v>154.050003</v>
      </c>
      <c r="D1099">
        <v>4.1100000000000003</v>
      </c>
      <c r="E1099">
        <v>9.81</v>
      </c>
      <c r="G1099" s="1">
        <v>44034</v>
      </c>
      <c r="H1099">
        <f t="shared" si="35"/>
        <v>4.2011182510830088E-3</v>
      </c>
      <c r="I1099">
        <f t="shared" si="35"/>
        <v>6.4472562018696436E-3</v>
      </c>
      <c r="J1099">
        <f t="shared" si="35"/>
        <v>2.463178718966564E-2</v>
      </c>
      <c r="K1099">
        <f t="shared" si="35"/>
        <v>7.1611559228280065E-3</v>
      </c>
    </row>
    <row r="1100" spans="1:11" x14ac:dyDescent="0.3">
      <c r="A1100" s="1">
        <v>44035</v>
      </c>
      <c r="B1100">
        <v>79.610000999999997</v>
      </c>
      <c r="C1100">
        <v>151.479996</v>
      </c>
      <c r="D1100">
        <v>4.1100000000000003</v>
      </c>
      <c r="E1100">
        <v>9.52</v>
      </c>
      <c r="G1100" s="1">
        <v>44035</v>
      </c>
      <c r="H1100">
        <f t="shared" si="35"/>
        <v>-1.8543210798731745E-2</v>
      </c>
      <c r="I1100">
        <f t="shared" si="35"/>
        <v>-1.6823667889405914E-2</v>
      </c>
      <c r="J1100">
        <f t="shared" si="35"/>
        <v>0</v>
      </c>
      <c r="K1100">
        <f t="shared" si="35"/>
        <v>-3.0007424773997919E-2</v>
      </c>
    </row>
    <row r="1101" spans="1:11" x14ac:dyDescent="0.3">
      <c r="A1101" s="1">
        <v>44036</v>
      </c>
      <c r="B1101">
        <v>79.989998</v>
      </c>
      <c r="C1101">
        <v>156.020004</v>
      </c>
      <c r="D1101">
        <v>4.03</v>
      </c>
      <c r="E1101">
        <v>9.5500000000000007</v>
      </c>
      <c r="G1101" s="1">
        <v>44036</v>
      </c>
      <c r="H1101">
        <f t="shared" si="35"/>
        <v>4.7618761958821568E-3</v>
      </c>
      <c r="I1101">
        <f t="shared" si="35"/>
        <v>2.9530653170437893E-2</v>
      </c>
      <c r="J1101">
        <f t="shared" si="35"/>
        <v>-1.9656652549551599E-2</v>
      </c>
      <c r="K1101">
        <f t="shared" si="35"/>
        <v>3.1463056893651442E-3</v>
      </c>
    </row>
    <row r="1102" spans="1:11" x14ac:dyDescent="0.3">
      <c r="A1102" s="1">
        <v>44039</v>
      </c>
      <c r="B1102">
        <v>81.629997000000003</v>
      </c>
      <c r="C1102">
        <v>159.240005</v>
      </c>
      <c r="D1102">
        <v>4.01</v>
      </c>
      <c r="E1102">
        <v>9.7200000000000006</v>
      </c>
      <c r="G1102" s="1">
        <v>44039</v>
      </c>
      <c r="H1102">
        <f t="shared" si="35"/>
        <v>1.1717440831283345E-2</v>
      </c>
      <c r="I1102">
        <f t="shared" si="35"/>
        <v>1.1794284350139718E-2</v>
      </c>
      <c r="J1102">
        <f t="shared" si="35"/>
        <v>-2.8723953237244238E-3</v>
      </c>
      <c r="K1102">
        <f t="shared" si="35"/>
        <v>1.0187036028391553E-2</v>
      </c>
    </row>
    <row r="1103" spans="1:11" x14ac:dyDescent="0.3">
      <c r="A1103" s="1">
        <v>44040</v>
      </c>
      <c r="B1103">
        <v>80.720000999999996</v>
      </c>
      <c r="C1103">
        <v>156.41000399999999</v>
      </c>
      <c r="D1103">
        <v>3.94</v>
      </c>
      <c r="E1103">
        <v>9.49</v>
      </c>
      <c r="G1103" s="1">
        <v>44040</v>
      </c>
      <c r="H1103">
        <f t="shared" si="35"/>
        <v>-1.1210416278212714E-2</v>
      </c>
      <c r="I1103">
        <f t="shared" si="35"/>
        <v>-1.7931739271299749E-2</v>
      </c>
      <c r="J1103">
        <f t="shared" si="35"/>
        <v>-1.7610518008635279E-2</v>
      </c>
      <c r="K1103">
        <f t="shared" si="35"/>
        <v>-2.3947005850511242E-2</v>
      </c>
    </row>
    <row r="1104" spans="1:11" x14ac:dyDescent="0.3">
      <c r="A1104" s="1">
        <v>44041</v>
      </c>
      <c r="B1104">
        <v>81.199996999999996</v>
      </c>
      <c r="C1104">
        <v>157.820007</v>
      </c>
      <c r="D1104">
        <v>4.0599999999999996</v>
      </c>
      <c r="E1104">
        <v>9.69</v>
      </c>
      <c r="G1104" s="1">
        <v>44041</v>
      </c>
      <c r="H1104">
        <f t="shared" si="35"/>
        <v>5.9288217879619638E-3</v>
      </c>
      <c r="I1104">
        <f t="shared" si="35"/>
        <v>8.9743971872535393E-3</v>
      </c>
      <c r="J1104">
        <f t="shared" si="35"/>
        <v>3.0002250303798699E-2</v>
      </c>
      <c r="K1104">
        <f t="shared" si="35"/>
        <v>2.0855813280838333E-2</v>
      </c>
    </row>
    <row r="1105" spans="1:11" x14ac:dyDescent="0.3">
      <c r="A1105" s="1">
        <v>44042</v>
      </c>
      <c r="B1105">
        <v>81.699996999999996</v>
      </c>
      <c r="C1105">
        <v>159.55999800000001</v>
      </c>
      <c r="D1105">
        <v>4.0999999999999996</v>
      </c>
      <c r="E1105">
        <v>9.7100000000000009</v>
      </c>
      <c r="G1105" s="1">
        <v>44042</v>
      </c>
      <c r="H1105">
        <f t="shared" si="35"/>
        <v>6.1387549244314686E-3</v>
      </c>
      <c r="I1105">
        <f t="shared" si="35"/>
        <v>1.0964827055520283E-2</v>
      </c>
      <c r="J1105">
        <f t="shared" si="35"/>
        <v>9.8040000966208348E-3</v>
      </c>
      <c r="K1105">
        <f t="shared" si="35"/>
        <v>2.0618564005587771E-3</v>
      </c>
    </row>
    <row r="1106" spans="1:11" x14ac:dyDescent="0.3">
      <c r="A1106" s="1">
        <v>44043</v>
      </c>
      <c r="B1106">
        <v>82.629997000000003</v>
      </c>
      <c r="C1106">
        <v>164.020004</v>
      </c>
      <c r="D1106">
        <v>4.01</v>
      </c>
      <c r="E1106">
        <v>9.83</v>
      </c>
      <c r="G1106" s="1">
        <v>44043</v>
      </c>
      <c r="H1106">
        <f t="shared" si="35"/>
        <v>1.1318809260415792E-2</v>
      </c>
      <c r="I1106">
        <f t="shared" si="35"/>
        <v>2.7568381492798569E-2</v>
      </c>
      <c r="J1106">
        <f t="shared" si="35"/>
        <v>-2.2195732391784323E-2</v>
      </c>
      <c r="K1106">
        <f t="shared" si="35"/>
        <v>1.2282651855841488E-2</v>
      </c>
    </row>
    <row r="1107" spans="1:11" x14ac:dyDescent="0.3">
      <c r="A1107" s="1">
        <v>44046</v>
      </c>
      <c r="B1107">
        <v>84.790001000000004</v>
      </c>
      <c r="C1107">
        <v>167.69000199999999</v>
      </c>
      <c r="D1107">
        <v>4.1500000000000004</v>
      </c>
      <c r="E1107">
        <v>10.14</v>
      </c>
      <c r="G1107" s="1">
        <v>44046</v>
      </c>
      <c r="H1107">
        <f t="shared" si="35"/>
        <v>1.4898436345126024E-2</v>
      </c>
      <c r="I1107">
        <f t="shared" si="35"/>
        <v>1.2775983587521279E-2</v>
      </c>
      <c r="J1107">
        <f t="shared" si="35"/>
        <v>1.9812982837551372E-2</v>
      </c>
      <c r="K1107">
        <f t="shared" si="35"/>
        <v>1.792618546077341E-2</v>
      </c>
    </row>
    <row r="1108" spans="1:11" x14ac:dyDescent="0.3">
      <c r="A1108" s="1">
        <v>44047</v>
      </c>
      <c r="B1108">
        <v>86.449996999999996</v>
      </c>
      <c r="C1108">
        <v>177.520004</v>
      </c>
      <c r="D1108">
        <v>4.43</v>
      </c>
      <c r="E1108">
        <v>10.19</v>
      </c>
      <c r="G1108" s="1">
        <v>44047</v>
      </c>
      <c r="H1108">
        <f t="shared" si="35"/>
        <v>1.9388554317403564E-2</v>
      </c>
      <c r="I1108">
        <f t="shared" si="35"/>
        <v>5.6966252471222806E-2</v>
      </c>
      <c r="J1108">
        <f t="shared" si="35"/>
        <v>6.5291249814437208E-2</v>
      </c>
      <c r="K1108">
        <f t="shared" si="35"/>
        <v>4.9188490715962553E-3</v>
      </c>
    </row>
    <row r="1109" spans="1:11" x14ac:dyDescent="0.3">
      <c r="A1109" s="1">
        <v>44048</v>
      </c>
      <c r="B1109">
        <v>84.32</v>
      </c>
      <c r="C1109">
        <v>176.020004</v>
      </c>
      <c r="D1109">
        <v>4.63</v>
      </c>
      <c r="E1109">
        <v>10.07</v>
      </c>
      <c r="G1109" s="1">
        <v>44048</v>
      </c>
      <c r="H1109">
        <f t="shared" si="35"/>
        <v>-2.4947092634106726E-2</v>
      </c>
      <c r="I1109">
        <f t="shared" si="35"/>
        <v>-8.4856534866547904E-3</v>
      </c>
      <c r="J1109">
        <f t="shared" si="35"/>
        <v>4.4157284041098428E-2</v>
      </c>
      <c r="K1109">
        <f t="shared" si="35"/>
        <v>-1.1846140504162474E-2</v>
      </c>
    </row>
    <row r="1110" spans="1:11" x14ac:dyDescent="0.3">
      <c r="A1110" s="1">
        <v>44049</v>
      </c>
      <c r="B1110">
        <v>86.839995999999999</v>
      </c>
      <c r="C1110">
        <v>177.33999600000001</v>
      </c>
      <c r="D1110">
        <v>4.43</v>
      </c>
      <c r="E1110">
        <v>9.9499999999999993</v>
      </c>
      <c r="G1110" s="1">
        <v>44049</v>
      </c>
      <c r="H1110">
        <f t="shared" si="35"/>
        <v>2.9448214155315271E-2</v>
      </c>
      <c r="I1110">
        <f t="shared" si="35"/>
        <v>7.471123725961897E-3</v>
      </c>
      <c r="J1110">
        <f t="shared" si="35"/>
        <v>-4.415728404109847E-2</v>
      </c>
      <c r="K1110">
        <f t="shared" si="35"/>
        <v>-1.1988155559969663E-2</v>
      </c>
    </row>
    <row r="1111" spans="1:11" x14ac:dyDescent="0.3">
      <c r="A1111" s="1">
        <v>44050</v>
      </c>
      <c r="B1111">
        <v>82.470000999999996</v>
      </c>
      <c r="C1111">
        <v>174.96000699999999</v>
      </c>
      <c r="D1111">
        <v>4.16</v>
      </c>
      <c r="E1111">
        <v>9.73</v>
      </c>
      <c r="G1111" s="1">
        <v>44050</v>
      </c>
      <c r="H1111">
        <f t="shared" si="35"/>
        <v>-5.1632695977481997E-2</v>
      </c>
      <c r="I1111">
        <f t="shared" si="35"/>
        <v>-1.3511355018661238E-2</v>
      </c>
      <c r="J1111">
        <f t="shared" si="35"/>
        <v>-6.2884509783872222E-2</v>
      </c>
      <c r="K1111">
        <f t="shared" si="35"/>
        <v>-2.2358654972587624E-2</v>
      </c>
    </row>
    <row r="1112" spans="1:11" x14ac:dyDescent="0.3">
      <c r="A1112" s="1">
        <v>44053</v>
      </c>
      <c r="B1112">
        <v>82.260002</v>
      </c>
      <c r="C1112">
        <v>174.729996</v>
      </c>
      <c r="D1112">
        <v>4.33</v>
      </c>
      <c r="E1112">
        <v>9.4700000000000006</v>
      </c>
      <c r="G1112" s="1">
        <v>44053</v>
      </c>
      <c r="H1112">
        <f t="shared" si="35"/>
        <v>-1.4720214004766152E-3</v>
      </c>
      <c r="I1112">
        <f t="shared" si="35"/>
        <v>-7.5951231535687543E-4</v>
      </c>
      <c r="J1112">
        <f t="shared" si="35"/>
        <v>2.3124303032105942E-2</v>
      </c>
      <c r="K1112">
        <f t="shared" si="35"/>
        <v>-1.563752569010576E-2</v>
      </c>
    </row>
    <row r="1113" spans="1:11" x14ac:dyDescent="0.3">
      <c r="A1113" s="1">
        <v>44054</v>
      </c>
      <c r="B1113">
        <v>79.120002999999997</v>
      </c>
      <c r="C1113">
        <v>167.11000100000001</v>
      </c>
      <c r="D1113">
        <v>4.3499999999999996</v>
      </c>
      <c r="E1113">
        <v>9.01</v>
      </c>
      <c r="G1113" s="1">
        <v>44054</v>
      </c>
      <c r="H1113">
        <f t="shared" si="35"/>
        <v>-3.8919261883887307E-2</v>
      </c>
      <c r="I1113">
        <f t="shared" si="35"/>
        <v>-4.4589618259110404E-2</v>
      </c>
      <c r="J1113">
        <f t="shared" si="35"/>
        <v>4.6083030861941814E-3</v>
      </c>
      <c r="K1113">
        <f t="shared" si="35"/>
        <v>-4.9793835577740371E-2</v>
      </c>
    </row>
    <row r="1114" spans="1:11" x14ac:dyDescent="0.3">
      <c r="A1114" s="1">
        <v>44055</v>
      </c>
      <c r="B1114">
        <v>81.709998999999996</v>
      </c>
      <c r="C1114">
        <v>168.11000100000001</v>
      </c>
      <c r="D1114">
        <v>4.5199999999999996</v>
      </c>
      <c r="E1114">
        <v>9.11</v>
      </c>
      <c r="G1114" s="1">
        <v>44055</v>
      </c>
      <c r="H1114">
        <f t="shared" si="35"/>
        <v>3.2210655926668025E-2</v>
      </c>
      <c r="I1114">
        <f t="shared" si="35"/>
        <v>5.9662487940798075E-3</v>
      </c>
      <c r="J1114">
        <f t="shared" si="35"/>
        <v>3.833614874354703E-2</v>
      </c>
      <c r="K1114">
        <f t="shared" si="35"/>
        <v>1.1037639651620313E-2</v>
      </c>
    </row>
    <row r="1115" spans="1:11" x14ac:dyDescent="0.3">
      <c r="A1115" s="1">
        <v>44056</v>
      </c>
      <c r="B1115">
        <v>81.290001000000004</v>
      </c>
      <c r="C1115">
        <v>171.279999</v>
      </c>
      <c r="D1115">
        <v>4.6399999999999997</v>
      </c>
      <c r="E1115">
        <v>9.25</v>
      </c>
      <c r="G1115" s="1">
        <v>44056</v>
      </c>
      <c r="H1115">
        <f t="shared" si="35"/>
        <v>-5.1533610980948269E-3</v>
      </c>
      <c r="I1115">
        <f t="shared" si="35"/>
        <v>1.8681105449580643E-2</v>
      </c>
      <c r="J1115">
        <f t="shared" si="35"/>
        <v>2.6202372394024117E-2</v>
      </c>
      <c r="K1115">
        <f t="shared" si="35"/>
        <v>1.5250840252466894E-2</v>
      </c>
    </row>
    <row r="1116" spans="1:11" x14ac:dyDescent="0.3">
      <c r="A1116" s="1">
        <v>44057</v>
      </c>
      <c r="B1116">
        <v>80.400002000000001</v>
      </c>
      <c r="C1116">
        <v>173.41000399999999</v>
      </c>
      <c r="D1116">
        <v>4.75</v>
      </c>
      <c r="E1116">
        <v>9.3800000000000008</v>
      </c>
      <c r="G1116" s="1">
        <v>44057</v>
      </c>
      <c r="H1116">
        <f t="shared" si="35"/>
        <v>-1.1008818999574727E-2</v>
      </c>
      <c r="I1116">
        <f t="shared" si="35"/>
        <v>1.2359117434143963E-2</v>
      </c>
      <c r="J1116">
        <f t="shared" si="35"/>
        <v>2.3430251808386003E-2</v>
      </c>
      <c r="K1116">
        <f t="shared" si="35"/>
        <v>1.3956211493799558E-2</v>
      </c>
    </row>
    <row r="1117" spans="1:11" x14ac:dyDescent="0.3">
      <c r="A1117" s="1">
        <v>44060</v>
      </c>
      <c r="B1117">
        <v>81.989998</v>
      </c>
      <c r="C1117">
        <v>175.21000699999999</v>
      </c>
      <c r="D1117">
        <v>4.63</v>
      </c>
      <c r="E1117">
        <v>9.36</v>
      </c>
      <c r="G1117" s="1">
        <v>44060</v>
      </c>
      <c r="H1117">
        <f t="shared" si="35"/>
        <v>1.1306286783707008E-2</v>
      </c>
      <c r="I1117">
        <f t="shared" si="35"/>
        <v>5.9620298254236467E-3</v>
      </c>
      <c r="J1117">
        <f t="shared" si="35"/>
        <v>-1.4773094320669712E-2</v>
      </c>
      <c r="K1117">
        <f t="shared" si="35"/>
        <v>-1.2323382889840038E-3</v>
      </c>
    </row>
    <row r="1118" spans="1:11" x14ac:dyDescent="0.3">
      <c r="A1118" s="1">
        <v>44061</v>
      </c>
      <c r="B1118">
        <v>83.129997000000003</v>
      </c>
      <c r="C1118">
        <v>176.979996</v>
      </c>
      <c r="D1118">
        <v>4.8099999999999996</v>
      </c>
      <c r="E1118">
        <v>9.42</v>
      </c>
      <c r="G1118" s="1">
        <v>44061</v>
      </c>
      <c r="H1118">
        <f t="shared" si="35"/>
        <v>1.3808347240074022E-2</v>
      </c>
      <c r="I1118">
        <f t="shared" si="35"/>
        <v>1.0051414786727154E-2</v>
      </c>
      <c r="J1118">
        <f t="shared" si="35"/>
        <v>3.8140216019527114E-2</v>
      </c>
      <c r="K1118">
        <f t="shared" si="35"/>
        <v>6.3897980987709883E-3</v>
      </c>
    </row>
    <row r="1119" spans="1:11" x14ac:dyDescent="0.3">
      <c r="A1119" s="1">
        <v>44062</v>
      </c>
      <c r="B1119">
        <v>81.980002999999996</v>
      </c>
      <c r="C1119">
        <v>172.63000500000001</v>
      </c>
      <c r="D1119">
        <v>4.72</v>
      </c>
      <c r="E1119">
        <v>9.32</v>
      </c>
      <c r="G1119" s="1">
        <v>44062</v>
      </c>
      <c r="H1119">
        <f t="shared" si="35"/>
        <v>-1.393025978445922E-2</v>
      </c>
      <c r="I1119">
        <f t="shared" si="35"/>
        <v>-2.4886104445643244E-2</v>
      </c>
      <c r="J1119">
        <f t="shared" si="35"/>
        <v>-1.8888284520205745E-2</v>
      </c>
      <c r="K1119">
        <f t="shared" si="35"/>
        <v>-1.0672459890771872E-2</v>
      </c>
    </row>
    <row r="1120" spans="1:11" x14ac:dyDescent="0.3">
      <c r="A1120" s="1">
        <v>44063</v>
      </c>
      <c r="B1120">
        <v>84</v>
      </c>
      <c r="C1120">
        <v>174.429993</v>
      </c>
      <c r="D1120">
        <v>4.6100000000000003</v>
      </c>
      <c r="E1120">
        <v>9.43</v>
      </c>
      <c r="G1120" s="1">
        <v>44063</v>
      </c>
      <c r="H1120">
        <f t="shared" si="35"/>
        <v>2.4341447172831487E-2</v>
      </c>
      <c r="I1120">
        <f t="shared" si="35"/>
        <v>1.0372870107194546E-2</v>
      </c>
      <c r="J1120">
        <f t="shared" si="35"/>
        <v>-2.3580942588906684E-2</v>
      </c>
      <c r="K1120">
        <f t="shared" si="35"/>
        <v>1.1733467947866272E-2</v>
      </c>
    </row>
    <row r="1121" spans="1:11" x14ac:dyDescent="0.3">
      <c r="A1121" s="1">
        <v>44064</v>
      </c>
      <c r="B1121">
        <v>83.209998999999996</v>
      </c>
      <c r="C1121">
        <v>173.13999899999999</v>
      </c>
      <c r="D1121">
        <v>5.03</v>
      </c>
      <c r="E1121">
        <v>9.31</v>
      </c>
      <c r="G1121" s="1">
        <v>44064</v>
      </c>
      <c r="H1121">
        <f t="shared" si="35"/>
        <v>-9.4492779487615492E-3</v>
      </c>
      <c r="I1121">
        <f t="shared" si="35"/>
        <v>-7.4229648873763866E-3</v>
      </c>
      <c r="J1121">
        <f t="shared" si="35"/>
        <v>8.7192127103090628E-2</v>
      </c>
      <c r="K1121">
        <f t="shared" si="35"/>
        <v>-1.2807005356390353E-2</v>
      </c>
    </row>
    <row r="1122" spans="1:11" x14ac:dyDescent="0.3">
      <c r="A1122" s="1">
        <v>44067</v>
      </c>
      <c r="B1122">
        <v>83.099997999999999</v>
      </c>
      <c r="C1122">
        <v>172.550003</v>
      </c>
      <c r="D1122">
        <v>4.87</v>
      </c>
      <c r="E1122">
        <v>9.2200000000000006</v>
      </c>
      <c r="G1122" s="1">
        <v>44067</v>
      </c>
      <c r="H1122">
        <f t="shared" si="35"/>
        <v>-7.6374382019155952E-4</v>
      </c>
      <c r="I1122">
        <f t="shared" si="35"/>
        <v>-1.9707522820700371E-3</v>
      </c>
      <c r="J1122">
        <f t="shared" si="35"/>
        <v>-1.866345194718776E-2</v>
      </c>
      <c r="K1122">
        <f t="shared" si="35"/>
        <v>-5.6084115304376979E-3</v>
      </c>
    </row>
    <row r="1123" spans="1:11" x14ac:dyDescent="0.3">
      <c r="A1123" s="1">
        <v>44068</v>
      </c>
      <c r="B1123">
        <v>83.620002999999997</v>
      </c>
      <c r="C1123">
        <v>173.020004</v>
      </c>
      <c r="D1123">
        <v>4.9800000000000004</v>
      </c>
      <c r="E1123">
        <v>9.18</v>
      </c>
      <c r="G1123" s="1">
        <v>44068</v>
      </c>
      <c r="H1123">
        <f t="shared" si="35"/>
        <v>6.2380840109891988E-3</v>
      </c>
      <c r="I1123">
        <f t="shared" si="35"/>
        <v>2.7201509406655057E-3</v>
      </c>
      <c r="J1123">
        <f t="shared" si="35"/>
        <v>2.2335953942063298E-2</v>
      </c>
      <c r="K1123">
        <f t="shared" si="35"/>
        <v>-4.3478329361035092E-3</v>
      </c>
    </row>
    <row r="1124" spans="1:11" x14ac:dyDescent="0.3">
      <c r="A1124" s="1">
        <v>44069</v>
      </c>
      <c r="B1124">
        <v>84.480002999999996</v>
      </c>
      <c r="C1124">
        <v>175.38999899999999</v>
      </c>
      <c r="D1124">
        <v>5.1100000000000003</v>
      </c>
      <c r="E1124">
        <v>9.15</v>
      </c>
      <c r="G1124" s="1">
        <v>44069</v>
      </c>
      <c r="H1124">
        <f t="shared" si="35"/>
        <v>1.0232093664311426E-2</v>
      </c>
      <c r="I1124">
        <f t="shared" si="35"/>
        <v>1.3604842197524456E-2</v>
      </c>
      <c r="J1124">
        <f t="shared" si="35"/>
        <v>2.5769513179051393E-2</v>
      </c>
      <c r="K1124">
        <f t="shared" si="35"/>
        <v>-3.2733253449690261E-3</v>
      </c>
    </row>
    <row r="1125" spans="1:11" x14ac:dyDescent="0.3">
      <c r="A1125" s="1">
        <v>44070</v>
      </c>
      <c r="B1125">
        <v>83.900002000000001</v>
      </c>
      <c r="C1125">
        <v>172.66999799999999</v>
      </c>
      <c r="D1125">
        <v>5.25</v>
      </c>
      <c r="E1125">
        <v>8.99</v>
      </c>
      <c r="G1125" s="1">
        <v>44070</v>
      </c>
      <c r="H1125">
        <f t="shared" si="35"/>
        <v>-6.8892181582518083E-3</v>
      </c>
      <c r="I1125">
        <f t="shared" si="35"/>
        <v>-1.5629813226916225E-2</v>
      </c>
      <c r="J1125">
        <f t="shared" si="35"/>
        <v>2.70286723879192E-2</v>
      </c>
      <c r="K1125">
        <f t="shared" si="35"/>
        <v>-1.7641030803901083E-2</v>
      </c>
    </row>
    <row r="1126" spans="1:11" x14ac:dyDescent="0.3">
      <c r="A1126" s="1">
        <v>44071</v>
      </c>
      <c r="B1126">
        <v>83.209998999999996</v>
      </c>
      <c r="C1126">
        <v>171.05999800000001</v>
      </c>
      <c r="D1126">
        <v>5.39</v>
      </c>
      <c r="E1126">
        <v>9.06</v>
      </c>
      <c r="G1126" s="1">
        <v>44071</v>
      </c>
      <c r="H1126">
        <f t="shared" si="35"/>
        <v>-8.258116416510428E-3</v>
      </c>
      <c r="I1126">
        <f t="shared" si="35"/>
        <v>-9.3678863807192224E-3</v>
      </c>
      <c r="J1126">
        <f t="shared" si="35"/>
        <v>2.6317308317373358E-2</v>
      </c>
      <c r="K1126">
        <f t="shared" si="35"/>
        <v>7.7562715713590646E-3</v>
      </c>
    </row>
    <row r="1127" spans="1:11" x14ac:dyDescent="0.3">
      <c r="A1127" s="1">
        <v>44074</v>
      </c>
      <c r="B1127">
        <v>83.519997000000004</v>
      </c>
      <c r="C1127">
        <v>171.19000199999999</v>
      </c>
      <c r="D1127">
        <v>6.68</v>
      </c>
      <c r="E1127">
        <v>9.06</v>
      </c>
      <c r="G1127" s="1">
        <v>44074</v>
      </c>
      <c r="H1127">
        <f t="shared" si="35"/>
        <v>2.1469158433377895E-3</v>
      </c>
      <c r="I1127">
        <f t="shared" si="35"/>
        <v>4.3861415927343964E-4</v>
      </c>
      <c r="J1127">
        <f t="shared" si="35"/>
        <v>0.12388354988779154</v>
      </c>
      <c r="K1127">
        <f t="shared" si="35"/>
        <v>0</v>
      </c>
    </row>
    <row r="1128" spans="1:11" x14ac:dyDescent="0.3">
      <c r="A1128" s="1">
        <v>44075</v>
      </c>
      <c r="B1128">
        <v>83.330001999999993</v>
      </c>
      <c r="C1128">
        <v>172.5</v>
      </c>
      <c r="D1128">
        <v>7.65</v>
      </c>
      <c r="E1128">
        <v>9.07</v>
      </c>
      <c r="G1128" s="1">
        <v>44075</v>
      </c>
      <c r="H1128">
        <f t="shared" si="35"/>
        <v>-2.2774358197127013E-3</v>
      </c>
      <c r="I1128">
        <f t="shared" si="35"/>
        <v>7.6231740018022284E-3</v>
      </c>
      <c r="J1128">
        <f t="shared" si="35"/>
        <v>0.13558766028989011</v>
      </c>
      <c r="K1128">
        <f t="shared" si="35"/>
        <v>1.103144072157168E-3</v>
      </c>
    </row>
    <row r="1129" spans="1:11" x14ac:dyDescent="0.3">
      <c r="A1129" s="1">
        <v>44076</v>
      </c>
      <c r="B1129">
        <v>83.449996999999996</v>
      </c>
      <c r="C1129">
        <v>172.83000200000001</v>
      </c>
      <c r="D1129">
        <v>7.71</v>
      </c>
      <c r="E1129">
        <v>9.06</v>
      </c>
      <c r="G1129" s="1">
        <v>44076</v>
      </c>
      <c r="H1129">
        <f t="shared" si="35"/>
        <v>1.4389617630978882E-3</v>
      </c>
      <c r="I1129">
        <f t="shared" si="35"/>
        <v>1.911227513051947E-3</v>
      </c>
      <c r="J1129">
        <f t="shared" si="35"/>
        <v>7.8125397367936247E-3</v>
      </c>
      <c r="K1129">
        <f t="shared" si="35"/>
        <v>-1.1031440721572061E-3</v>
      </c>
    </row>
    <row r="1130" spans="1:11" x14ac:dyDescent="0.3">
      <c r="A1130" s="1">
        <v>44077</v>
      </c>
      <c r="B1130">
        <v>80.309997999999993</v>
      </c>
      <c r="C1130">
        <v>166.60000600000001</v>
      </c>
      <c r="D1130">
        <v>7.82</v>
      </c>
      <c r="E1130">
        <v>9.1</v>
      </c>
      <c r="G1130" s="1">
        <v>44077</v>
      </c>
      <c r="H1130">
        <f t="shared" si="35"/>
        <v>-3.835349286130145E-2</v>
      </c>
      <c r="I1130">
        <f t="shared" si="35"/>
        <v>-3.6712698237319007E-2</v>
      </c>
      <c r="J1130">
        <f t="shared" si="35"/>
        <v>1.4166366981981541E-2</v>
      </c>
      <c r="K1130">
        <f t="shared" si="35"/>
        <v>4.4052934679161973E-3</v>
      </c>
    </row>
    <row r="1131" spans="1:11" x14ac:dyDescent="0.3">
      <c r="A1131" s="1">
        <v>44078</v>
      </c>
      <c r="B1131">
        <v>79.010002</v>
      </c>
      <c r="C1131">
        <v>161.71000699999999</v>
      </c>
      <c r="D1131">
        <v>7.65</v>
      </c>
      <c r="E1131">
        <v>8.75</v>
      </c>
      <c r="G1131" s="1">
        <v>44078</v>
      </c>
      <c r="H1131">
        <f t="shared" si="35"/>
        <v>-1.6319669248978385E-2</v>
      </c>
      <c r="I1131">
        <f t="shared" si="35"/>
        <v>-2.9791114869929775E-2</v>
      </c>
      <c r="J1131">
        <f t="shared" si="35"/>
        <v>-2.197890671877523E-2</v>
      </c>
      <c r="K1131">
        <f t="shared" si="35"/>
        <v>-3.9220713153281267E-2</v>
      </c>
    </row>
    <row r="1132" spans="1:11" x14ac:dyDescent="0.3">
      <c r="A1132" s="1">
        <v>44082</v>
      </c>
      <c r="B1132">
        <v>76.180000000000007</v>
      </c>
      <c r="C1132">
        <v>156.220001</v>
      </c>
      <c r="D1132">
        <v>7.7</v>
      </c>
      <c r="E1132">
        <v>8.32</v>
      </c>
      <c r="G1132" s="1">
        <v>44082</v>
      </c>
      <c r="H1132">
        <f t="shared" si="35"/>
        <v>-1.8237745498717511E-2</v>
      </c>
      <c r="I1132">
        <f t="shared" si="35"/>
        <v>-1.7269687146918764E-2</v>
      </c>
      <c r="J1132">
        <f t="shared" si="35"/>
        <v>3.2573405105968361E-3</v>
      </c>
      <c r="K1132">
        <f t="shared" si="35"/>
        <v>-2.5195722768202925E-2</v>
      </c>
    </row>
    <row r="1133" spans="1:11" x14ac:dyDescent="0.3">
      <c r="A1133" s="1">
        <v>44083</v>
      </c>
      <c r="B1133">
        <v>79.589995999999999</v>
      </c>
      <c r="C1133">
        <v>158.58999600000001</v>
      </c>
      <c r="D1133">
        <v>7.35</v>
      </c>
      <c r="E1133">
        <v>8.4600000000000009</v>
      </c>
      <c r="G1133" s="1">
        <v>44083</v>
      </c>
      <c r="H1133">
        <f t="shared" si="35"/>
        <v>4.3789445509728603E-2</v>
      </c>
      <c r="I1133">
        <f t="shared" si="35"/>
        <v>1.5056953704857818E-2</v>
      </c>
      <c r="J1133">
        <f t="shared" si="35"/>
        <v>-4.6520015634892928E-2</v>
      </c>
      <c r="K1133">
        <f t="shared" si="35"/>
        <v>1.6686918785014736E-2</v>
      </c>
    </row>
    <row r="1134" spans="1:11" x14ac:dyDescent="0.3">
      <c r="A1134" s="1">
        <v>44084</v>
      </c>
      <c r="B1134">
        <v>79.089995999999999</v>
      </c>
      <c r="C1134">
        <v>154.320007</v>
      </c>
      <c r="D1134">
        <v>6.23</v>
      </c>
      <c r="E1134">
        <v>8.5</v>
      </c>
      <c r="G1134" s="1">
        <v>44084</v>
      </c>
      <c r="H1134">
        <f t="shared" si="35"/>
        <v>-6.3020126041560291E-3</v>
      </c>
      <c r="I1134">
        <f t="shared" si="35"/>
        <v>-2.7293816330475094E-2</v>
      </c>
      <c r="J1134">
        <f t="shared" si="35"/>
        <v>-0.1653239804253834</v>
      </c>
      <c r="K1134">
        <f t="shared" si="35"/>
        <v>4.7169898781388667E-3</v>
      </c>
    </row>
    <row r="1135" spans="1:11" x14ac:dyDescent="0.3">
      <c r="A1135" s="1">
        <v>44085</v>
      </c>
      <c r="B1135">
        <v>77.970000999999996</v>
      </c>
      <c r="C1135">
        <v>153.529999</v>
      </c>
      <c r="D1135">
        <v>6.09</v>
      </c>
      <c r="E1135">
        <v>8.35</v>
      </c>
      <c r="G1135" s="1">
        <v>44085</v>
      </c>
      <c r="H1135">
        <f t="shared" si="35"/>
        <v>-1.4262243809076475E-2</v>
      </c>
      <c r="I1135">
        <f t="shared" si="35"/>
        <v>-5.1324328003402656E-3</v>
      </c>
      <c r="J1135">
        <f t="shared" si="35"/>
        <v>-2.2728251077556175E-2</v>
      </c>
      <c r="K1135">
        <f t="shared" si="35"/>
        <v>-1.7804624633506707E-2</v>
      </c>
    </row>
    <row r="1136" spans="1:11" x14ac:dyDescent="0.3">
      <c r="A1136" s="1">
        <v>44088</v>
      </c>
      <c r="B1136">
        <v>79.120002999999997</v>
      </c>
      <c r="C1136">
        <v>156.479996</v>
      </c>
      <c r="D1136">
        <v>6.91</v>
      </c>
      <c r="E1136">
        <v>8.39</v>
      </c>
      <c r="G1136" s="1">
        <v>44088</v>
      </c>
      <c r="H1136">
        <f t="shared" si="35"/>
        <v>8.4533173164480571E-3</v>
      </c>
      <c r="I1136">
        <f t="shared" si="35"/>
        <v>1.098824554311182E-2</v>
      </c>
      <c r="J1136">
        <f t="shared" si="35"/>
        <v>7.2931784394407603E-2</v>
      </c>
      <c r="K1136">
        <f t="shared" si="35"/>
        <v>2.7591463226524196E-3</v>
      </c>
    </row>
    <row r="1137" spans="1:11" x14ac:dyDescent="0.3">
      <c r="A1137" s="1">
        <v>44089</v>
      </c>
      <c r="B1137">
        <v>81.75</v>
      </c>
      <c r="C1137">
        <v>160.58999600000001</v>
      </c>
      <c r="D1137">
        <v>7.09</v>
      </c>
      <c r="E1137">
        <v>8.52</v>
      </c>
      <c r="G1137" s="1">
        <v>44089</v>
      </c>
      <c r="H1137">
        <f t="shared" si="35"/>
        <v>3.2700084545818839E-2</v>
      </c>
      <c r="I1137">
        <f t="shared" si="35"/>
        <v>2.5926327441113499E-2</v>
      </c>
      <c r="J1137">
        <f t="shared" si="35"/>
        <v>2.5715702764457515E-2</v>
      </c>
      <c r="K1137">
        <f t="shared" si="35"/>
        <v>1.5375820362109433E-2</v>
      </c>
    </row>
    <row r="1138" spans="1:11" x14ac:dyDescent="0.3">
      <c r="A1138" s="1">
        <v>44090</v>
      </c>
      <c r="B1138">
        <v>79.989998</v>
      </c>
      <c r="C1138">
        <v>157.070007</v>
      </c>
      <c r="D1138">
        <v>8.68</v>
      </c>
      <c r="E1138">
        <v>8.3000000000000007</v>
      </c>
      <c r="G1138" s="1">
        <v>44090</v>
      </c>
      <c r="H1138">
        <f t="shared" si="35"/>
        <v>-2.1764207919757961E-2</v>
      </c>
      <c r="I1138">
        <f t="shared" si="35"/>
        <v>-2.2162897744191157E-2</v>
      </c>
      <c r="J1138">
        <f t="shared" si="35"/>
        <v>0.20233618812822257</v>
      </c>
      <c r="K1138">
        <f t="shared" si="35"/>
        <v>-2.6160826038671935E-2</v>
      </c>
    </row>
    <row r="1139" spans="1:11" x14ac:dyDescent="0.3">
      <c r="A1139" s="1">
        <v>44091</v>
      </c>
      <c r="B1139">
        <v>78.769997000000004</v>
      </c>
      <c r="C1139">
        <v>159.449997</v>
      </c>
      <c r="D1139">
        <v>9.1999999999999993</v>
      </c>
      <c r="E1139">
        <v>8.3800000000000008</v>
      </c>
      <c r="G1139" s="1">
        <v>44091</v>
      </c>
      <c r="H1139">
        <f t="shared" si="35"/>
        <v>-1.5369426227938155E-2</v>
      </c>
      <c r="I1139">
        <f t="shared" si="35"/>
        <v>1.5038764220333902E-2</v>
      </c>
      <c r="J1139">
        <f t="shared" si="35"/>
        <v>5.8181955382735684E-2</v>
      </c>
      <c r="K1139">
        <f t="shared" si="35"/>
        <v>9.5923996914395078E-3</v>
      </c>
    </row>
    <row r="1140" spans="1:11" x14ac:dyDescent="0.3">
      <c r="A1140" s="1">
        <v>44092</v>
      </c>
      <c r="B1140">
        <v>80.089995999999999</v>
      </c>
      <c r="C1140">
        <v>158.490005</v>
      </c>
      <c r="D1140">
        <v>9.4700000000000006</v>
      </c>
      <c r="E1140">
        <v>8.4600000000000009</v>
      </c>
      <c r="G1140" s="1">
        <v>44092</v>
      </c>
      <c r="H1140">
        <f t="shared" si="35"/>
        <v>1.6618776762109693E-2</v>
      </c>
      <c r="I1140">
        <f t="shared" si="35"/>
        <v>-6.0388432493256022E-3</v>
      </c>
      <c r="J1140">
        <f t="shared" si="35"/>
        <v>2.8925423142992356E-2</v>
      </c>
      <c r="K1140">
        <f t="shared" si="35"/>
        <v>9.5012591241402152E-3</v>
      </c>
    </row>
    <row r="1141" spans="1:11" x14ac:dyDescent="0.3">
      <c r="A1141" s="1">
        <v>44095</v>
      </c>
      <c r="B1141">
        <v>81.410004000000001</v>
      </c>
      <c r="C1141">
        <v>164.33999600000001</v>
      </c>
      <c r="D1141">
        <v>8.75</v>
      </c>
      <c r="E1141">
        <v>8.6300000000000008</v>
      </c>
      <c r="G1141" s="1">
        <v>44095</v>
      </c>
      <c r="H1141">
        <f t="shared" si="35"/>
        <v>9.4380674381411116E-3</v>
      </c>
      <c r="I1141">
        <f t="shared" si="35"/>
        <v>2.0926578257867604E-2</v>
      </c>
      <c r="J1141">
        <f t="shared" si="35"/>
        <v>-4.5654091948638953E-2</v>
      </c>
      <c r="K1141">
        <f t="shared" si="35"/>
        <v>1.1486574983980999E-2</v>
      </c>
    </row>
    <row r="1142" spans="1:11" x14ac:dyDescent="0.3">
      <c r="A1142" s="1">
        <v>44096</v>
      </c>
      <c r="B1142">
        <v>82.650002000000001</v>
      </c>
      <c r="C1142">
        <v>166.220001</v>
      </c>
      <c r="D1142">
        <v>10.56</v>
      </c>
      <c r="E1142">
        <v>8.6999999999999993</v>
      </c>
      <c r="G1142" s="1">
        <v>44096</v>
      </c>
      <c r="H1142">
        <f t="shared" si="35"/>
        <v>1.5116683745561861E-2</v>
      </c>
      <c r="I1142">
        <f t="shared" si="35"/>
        <v>1.1374789977745263E-2</v>
      </c>
      <c r="J1142">
        <f t="shared" si="35"/>
        <v>0.18801957790859236</v>
      </c>
      <c r="K1142">
        <f t="shared" si="35"/>
        <v>8.0785205652012561E-3</v>
      </c>
    </row>
    <row r="1143" spans="1:11" x14ac:dyDescent="0.3">
      <c r="A1143" s="1">
        <v>44097</v>
      </c>
      <c r="B1143">
        <v>80.129997000000003</v>
      </c>
      <c r="C1143">
        <v>162.30999800000001</v>
      </c>
      <c r="D1143">
        <v>10.039999999999999</v>
      </c>
      <c r="E1143">
        <v>8.6999999999999993</v>
      </c>
      <c r="G1143" s="1">
        <v>44097</v>
      </c>
      <c r="H1143">
        <f t="shared" si="35"/>
        <v>-3.0964570114642851E-2</v>
      </c>
      <c r="I1143">
        <f t="shared" si="35"/>
        <v>-2.3804143546123993E-2</v>
      </c>
      <c r="J1143">
        <f t="shared" si="35"/>
        <v>-5.0496164014532462E-2</v>
      </c>
      <c r="K1143">
        <f t="shared" si="35"/>
        <v>0</v>
      </c>
    </row>
    <row r="1144" spans="1:11" x14ac:dyDescent="0.3">
      <c r="A1144" s="1">
        <v>44098</v>
      </c>
      <c r="B1144">
        <v>79.690002000000007</v>
      </c>
      <c r="C1144">
        <v>163.28999300000001</v>
      </c>
      <c r="D1144">
        <v>9.14</v>
      </c>
      <c r="E1144">
        <v>8.85</v>
      </c>
      <c r="G1144" s="1">
        <v>44098</v>
      </c>
      <c r="H1144">
        <f t="shared" si="35"/>
        <v>-5.5061458439087827E-3</v>
      </c>
      <c r="I1144">
        <f t="shared" si="35"/>
        <v>6.0196436508218338E-3</v>
      </c>
      <c r="J1144">
        <f t="shared" si="35"/>
        <v>-9.3916728797524412E-2</v>
      </c>
      <c r="K1144">
        <f t="shared" si="35"/>
        <v>1.7094433359300255E-2</v>
      </c>
    </row>
    <row r="1145" spans="1:11" x14ac:dyDescent="0.3">
      <c r="A1145" s="1">
        <v>44099</v>
      </c>
      <c r="B1145">
        <v>80.980002999999996</v>
      </c>
      <c r="C1145">
        <v>165.779999</v>
      </c>
      <c r="D1145">
        <v>10.02</v>
      </c>
      <c r="E1145">
        <v>8.9600000000000009</v>
      </c>
      <c r="G1145" s="1">
        <v>44099</v>
      </c>
      <c r="H1145">
        <f t="shared" si="35"/>
        <v>1.6058115143290169E-2</v>
      </c>
      <c r="I1145">
        <f t="shared" si="35"/>
        <v>1.5133883885588012E-2</v>
      </c>
      <c r="J1145">
        <f t="shared" si="35"/>
        <v>9.1922710190659992E-2</v>
      </c>
      <c r="K1145">
        <f t="shared" si="35"/>
        <v>1.2352767967001126E-2</v>
      </c>
    </row>
    <row r="1146" spans="1:11" x14ac:dyDescent="0.3">
      <c r="A1146" s="1">
        <v>44102</v>
      </c>
      <c r="B1146">
        <v>81.949996999999996</v>
      </c>
      <c r="C1146">
        <v>167.46000699999999</v>
      </c>
      <c r="D1146">
        <v>10.09</v>
      </c>
      <c r="E1146">
        <v>9.07</v>
      </c>
      <c r="G1146" s="1">
        <v>44102</v>
      </c>
      <c r="H1146">
        <f t="shared" si="35"/>
        <v>6.8745217403088565E-3</v>
      </c>
      <c r="I1146">
        <f t="shared" si="35"/>
        <v>5.8213976183383474E-3</v>
      </c>
      <c r="J1146">
        <f t="shared" si="35"/>
        <v>4.0193617175528955E-3</v>
      </c>
      <c r="K1146">
        <f t="shared" si="35"/>
        <v>7.0448494275597504E-3</v>
      </c>
    </row>
    <row r="1147" spans="1:11" x14ac:dyDescent="0.3">
      <c r="A1147" s="1">
        <v>44103</v>
      </c>
      <c r="B1147">
        <v>80.779999000000004</v>
      </c>
      <c r="C1147">
        <v>164.33999600000001</v>
      </c>
      <c r="D1147">
        <v>10.35</v>
      </c>
      <c r="E1147">
        <v>9.1199999999999992</v>
      </c>
      <c r="G1147" s="1">
        <v>44103</v>
      </c>
      <c r="H1147">
        <f t="shared" si="35"/>
        <v>-1.4379870826185403E-2</v>
      </c>
      <c r="I1147">
        <f t="shared" si="35"/>
        <v>-1.8807130414053786E-2</v>
      </c>
      <c r="J1147">
        <f t="shared" si="35"/>
        <v>2.544168534586037E-2</v>
      </c>
      <c r="K1147">
        <f t="shared" si="35"/>
        <v>5.4975399591945624E-3</v>
      </c>
    </row>
    <row r="1148" spans="1:11" x14ac:dyDescent="0.3">
      <c r="A1148" s="1">
        <v>44104</v>
      </c>
      <c r="B1148">
        <v>80.949996999999996</v>
      </c>
      <c r="C1148">
        <v>165.220001</v>
      </c>
      <c r="D1148">
        <v>10.199999999999999</v>
      </c>
      <c r="E1148">
        <v>9.1199999999999992</v>
      </c>
      <c r="G1148" s="1">
        <v>44104</v>
      </c>
      <c r="H1148">
        <f t="shared" si="35"/>
        <v>2.1022453077650135E-3</v>
      </c>
      <c r="I1148">
        <f t="shared" si="35"/>
        <v>5.3404970236370641E-3</v>
      </c>
      <c r="J1148">
        <f t="shared" si="35"/>
        <v>-1.4598799421152749E-2</v>
      </c>
      <c r="K1148">
        <f t="shared" si="35"/>
        <v>0</v>
      </c>
    </row>
    <row r="1149" spans="1:11" x14ac:dyDescent="0.3">
      <c r="A1149" s="1">
        <v>44105</v>
      </c>
      <c r="B1149">
        <v>82.68</v>
      </c>
      <c r="C1149">
        <v>166.11000100000001</v>
      </c>
      <c r="D1149">
        <v>9.77</v>
      </c>
      <c r="E1149">
        <v>9.49</v>
      </c>
      <c r="G1149" s="1">
        <v>44105</v>
      </c>
      <c r="H1149">
        <f t="shared" si="35"/>
        <v>2.1146091749837809E-2</v>
      </c>
      <c r="I1149">
        <f t="shared" si="35"/>
        <v>5.3723003361975333E-3</v>
      </c>
      <c r="J1149">
        <f t="shared" si="35"/>
        <v>-4.3071254235533984E-2</v>
      </c>
      <c r="K1149">
        <f t="shared" si="35"/>
        <v>3.9768808535596514E-2</v>
      </c>
    </row>
    <row r="1150" spans="1:11" x14ac:dyDescent="0.3">
      <c r="A1150" s="1">
        <v>44106</v>
      </c>
      <c r="B1150">
        <v>78.300003000000004</v>
      </c>
      <c r="C1150">
        <v>160.14999399999999</v>
      </c>
      <c r="D1150">
        <v>9.39</v>
      </c>
      <c r="E1150">
        <v>9.32</v>
      </c>
      <c r="G1150" s="1">
        <v>44106</v>
      </c>
      <c r="H1150">
        <f t="shared" si="35"/>
        <v>-5.4430093502634586E-2</v>
      </c>
      <c r="I1150">
        <f t="shared" si="35"/>
        <v>-3.6539386932802981E-2</v>
      </c>
      <c r="J1150">
        <f t="shared" si="35"/>
        <v>-3.9671172834519715E-2</v>
      </c>
      <c r="K1150">
        <f t="shared" si="35"/>
        <v>-1.8075983924336684E-2</v>
      </c>
    </row>
    <row r="1151" spans="1:11" x14ac:dyDescent="0.3">
      <c r="A1151" s="1">
        <v>44109</v>
      </c>
      <c r="B1151">
        <v>79.989998</v>
      </c>
      <c r="C1151">
        <v>164.759995</v>
      </c>
      <c r="D1151">
        <v>9.4600000000000009</v>
      </c>
      <c r="E1151">
        <v>9.57</v>
      </c>
      <c r="G1151" s="1">
        <v>44109</v>
      </c>
      <c r="H1151">
        <f t="shared" si="35"/>
        <v>1.2328714869885581E-2</v>
      </c>
      <c r="I1151">
        <f t="shared" si="35"/>
        <v>1.6384623653304439E-2</v>
      </c>
      <c r="J1151">
        <f t="shared" si="35"/>
        <v>4.2880323205069454E-3</v>
      </c>
      <c r="K1151">
        <f t="shared" si="35"/>
        <v>1.5282794622241689E-2</v>
      </c>
    </row>
    <row r="1152" spans="1:11" x14ac:dyDescent="0.3">
      <c r="A1152" s="1">
        <v>44110</v>
      </c>
      <c r="B1152">
        <v>78.300003000000004</v>
      </c>
      <c r="C1152">
        <v>162.199997</v>
      </c>
      <c r="D1152">
        <v>9.1300000000000008</v>
      </c>
      <c r="E1152">
        <v>9.57</v>
      </c>
      <c r="G1152" s="1">
        <v>44110</v>
      </c>
      <c r="H1152">
        <f t="shared" si="35"/>
        <v>-2.1353960546671848E-2</v>
      </c>
      <c r="I1152">
        <f t="shared" si="35"/>
        <v>-1.5659716035079926E-2</v>
      </c>
      <c r="J1152">
        <f t="shared" si="35"/>
        <v>-3.5506688456909762E-2</v>
      </c>
      <c r="K1152">
        <f t="shared" si="35"/>
        <v>0</v>
      </c>
    </row>
    <row r="1153" spans="1:11" x14ac:dyDescent="0.3">
      <c r="A1153" s="1">
        <v>44111</v>
      </c>
      <c r="B1153">
        <v>78.470000999999996</v>
      </c>
      <c r="C1153">
        <v>160.96000699999999</v>
      </c>
      <c r="D1153">
        <v>9.36</v>
      </c>
      <c r="E1153">
        <v>9.58</v>
      </c>
      <c r="G1153" s="1">
        <v>44111</v>
      </c>
      <c r="H1153">
        <f t="shared" si="35"/>
        <v>2.1687575721725488E-3</v>
      </c>
      <c r="I1153">
        <f t="shared" si="35"/>
        <v>-7.6741927851890265E-3</v>
      </c>
      <c r="J1153">
        <f t="shared" si="35"/>
        <v>2.4879595882623472E-2</v>
      </c>
      <c r="K1153">
        <f t="shared" si="35"/>
        <v>1.0443865179062505E-3</v>
      </c>
    </row>
    <row r="1154" spans="1:11" x14ac:dyDescent="0.3">
      <c r="A1154" s="1">
        <v>44112</v>
      </c>
      <c r="B1154">
        <v>77.800003000000004</v>
      </c>
      <c r="C1154">
        <v>160.41999799999999</v>
      </c>
      <c r="D1154">
        <v>13.49</v>
      </c>
      <c r="E1154">
        <v>9.3000000000000007</v>
      </c>
      <c r="G1154" s="1">
        <v>44112</v>
      </c>
      <c r="H1154">
        <f t="shared" si="35"/>
        <v>-8.5749291383488534E-3</v>
      </c>
      <c r="I1154">
        <f t="shared" si="35"/>
        <v>-3.3605669289340175E-3</v>
      </c>
      <c r="J1154">
        <f t="shared" si="35"/>
        <v>0.365503379730164</v>
      </c>
      <c r="K1154">
        <f t="shared" si="35"/>
        <v>-2.9663191823558911E-2</v>
      </c>
    </row>
    <row r="1155" spans="1:11" x14ac:dyDescent="0.3">
      <c r="A1155" s="1">
        <v>44113</v>
      </c>
      <c r="B1155">
        <v>78.209998999999996</v>
      </c>
      <c r="C1155">
        <v>161.63999899999999</v>
      </c>
      <c r="D1155">
        <v>12.02</v>
      </c>
      <c r="E1155">
        <v>9.31</v>
      </c>
      <c r="G1155" s="1">
        <v>44113</v>
      </c>
      <c r="H1155">
        <f t="shared" si="35"/>
        <v>5.2560340826746351E-3</v>
      </c>
      <c r="I1155">
        <f t="shared" si="35"/>
        <v>7.5762705521804762E-3</v>
      </c>
      <c r="J1155">
        <f t="shared" si="35"/>
        <v>-0.1153767411126031</v>
      </c>
      <c r="K1155">
        <f t="shared" si="35"/>
        <v>1.0746911297653593E-3</v>
      </c>
    </row>
    <row r="1156" spans="1:11" x14ac:dyDescent="0.3">
      <c r="A1156" s="1">
        <v>44116</v>
      </c>
      <c r="B1156">
        <v>81.059997999999993</v>
      </c>
      <c r="C1156">
        <v>167.13999899999999</v>
      </c>
      <c r="D1156">
        <v>11.8</v>
      </c>
      <c r="E1156">
        <v>9.3000000000000007</v>
      </c>
      <c r="G1156" s="1">
        <v>44116</v>
      </c>
      <c r="H1156">
        <f t="shared" si="35"/>
        <v>2.0664574355002525E-2</v>
      </c>
      <c r="I1156">
        <f t="shared" si="35"/>
        <v>1.9318223472648176E-2</v>
      </c>
      <c r="J1156">
        <f t="shared" si="35"/>
        <v>-1.0665043747400427E-2</v>
      </c>
      <c r="K1156">
        <f t="shared" ref="K1156" si="36">LN(E1156/E1155)/SQRT($A1156-$A1155)</f>
        <v>-6.2047321306576205E-4</v>
      </c>
    </row>
    <row r="1157" spans="1:11" x14ac:dyDescent="0.3">
      <c r="A1157" s="1">
        <v>44117</v>
      </c>
      <c r="B1157">
        <v>81.980002999999996</v>
      </c>
      <c r="C1157">
        <v>169.16000399999999</v>
      </c>
      <c r="D1157">
        <v>11.88</v>
      </c>
      <c r="E1157">
        <v>9.5399999999999991</v>
      </c>
      <c r="G1157" s="1">
        <v>44117</v>
      </c>
      <c r="H1157">
        <f t="shared" ref="H1157:K1220" si="37">LN(B1157/B1156)/SQRT($A1157-$A1156)</f>
        <v>1.128575514340162E-2</v>
      </c>
      <c r="I1157">
        <f t="shared" si="37"/>
        <v>1.2013257660257759E-2</v>
      </c>
      <c r="J1157">
        <f t="shared" si="37"/>
        <v>6.7567824628799074E-3</v>
      </c>
      <c r="K1157">
        <f t="shared" si="37"/>
        <v>2.5479085300984753E-2</v>
      </c>
    </row>
    <row r="1158" spans="1:11" x14ac:dyDescent="0.3">
      <c r="A1158" s="1">
        <v>44118</v>
      </c>
      <c r="B1158">
        <v>81.900002000000001</v>
      </c>
      <c r="C1158">
        <v>168.94000199999999</v>
      </c>
      <c r="D1158">
        <v>12.25</v>
      </c>
      <c r="E1158">
        <v>9.3699999999999992</v>
      </c>
      <c r="G1158" s="1">
        <v>44118</v>
      </c>
      <c r="H1158">
        <f t="shared" si="37"/>
        <v>-9.7633639143421725E-4</v>
      </c>
      <c r="I1158">
        <f t="shared" si="37"/>
        <v>-1.3014021126664492E-3</v>
      </c>
      <c r="J1158">
        <f t="shared" si="37"/>
        <v>3.0669623056237119E-2</v>
      </c>
      <c r="K1158">
        <f t="shared" si="37"/>
        <v>-1.7980389209864372E-2</v>
      </c>
    </row>
    <row r="1159" spans="1:11" x14ac:dyDescent="0.3">
      <c r="A1159" s="1">
        <v>44119</v>
      </c>
      <c r="B1159">
        <v>80.349997999999999</v>
      </c>
      <c r="C1159">
        <v>168.029999</v>
      </c>
      <c r="D1159">
        <v>13.83</v>
      </c>
      <c r="E1159">
        <v>9.18</v>
      </c>
      <c r="G1159" s="1">
        <v>44119</v>
      </c>
      <c r="H1159">
        <f t="shared" si="37"/>
        <v>-1.910694798662806E-2</v>
      </c>
      <c r="I1159">
        <f t="shared" si="37"/>
        <v>-5.4011051993406575E-3</v>
      </c>
      <c r="J1159">
        <f t="shared" si="37"/>
        <v>0.12131420868593085</v>
      </c>
      <c r="K1159">
        <f t="shared" si="37"/>
        <v>-2.0485891617931629E-2</v>
      </c>
    </row>
    <row r="1160" spans="1:11" x14ac:dyDescent="0.3">
      <c r="A1160" s="1">
        <v>44120</v>
      </c>
      <c r="B1160">
        <v>80.620002999999997</v>
      </c>
      <c r="C1160">
        <v>168.220001</v>
      </c>
      <c r="D1160">
        <v>13.31</v>
      </c>
      <c r="E1160">
        <v>9.16</v>
      </c>
      <c r="G1160" s="1">
        <v>44120</v>
      </c>
      <c r="H1160">
        <f t="shared" si="37"/>
        <v>3.3547276082091519E-3</v>
      </c>
      <c r="I1160">
        <f t="shared" si="37"/>
        <v>1.1301235403552443E-3</v>
      </c>
      <c r="J1160">
        <f t="shared" si="37"/>
        <v>-3.8324513269646497E-2</v>
      </c>
      <c r="K1160">
        <f t="shared" si="37"/>
        <v>-2.1810259463601145E-3</v>
      </c>
    </row>
    <row r="1161" spans="1:11" x14ac:dyDescent="0.3">
      <c r="A1161" s="1">
        <v>44123</v>
      </c>
      <c r="B1161">
        <v>80.080001999999993</v>
      </c>
      <c r="C1161">
        <v>165.529999</v>
      </c>
      <c r="D1161">
        <v>13.91</v>
      </c>
      <c r="E1161">
        <v>8.99</v>
      </c>
      <c r="G1161" s="1">
        <v>44123</v>
      </c>
      <c r="H1161">
        <f t="shared" si="37"/>
        <v>-3.8801603794015854E-3</v>
      </c>
      <c r="I1161">
        <f t="shared" si="37"/>
        <v>-9.307008303434736E-3</v>
      </c>
      <c r="J1161">
        <f t="shared" si="37"/>
        <v>2.545674372579159E-2</v>
      </c>
      <c r="K1161">
        <f t="shared" si="37"/>
        <v>-1.0815693235237303E-2</v>
      </c>
    </row>
    <row r="1162" spans="1:11" x14ac:dyDescent="0.3">
      <c r="A1162" s="1">
        <v>44124</v>
      </c>
      <c r="B1162">
        <v>80.139999000000003</v>
      </c>
      <c r="C1162">
        <v>164.44000199999999</v>
      </c>
      <c r="D1162">
        <v>13.86</v>
      </c>
      <c r="E1162">
        <v>8.98</v>
      </c>
      <c r="G1162" s="1">
        <v>44124</v>
      </c>
      <c r="H1162">
        <f t="shared" si="37"/>
        <v>7.4893274784554309E-4</v>
      </c>
      <c r="I1162">
        <f t="shared" si="37"/>
        <v>-6.6066670387047079E-3</v>
      </c>
      <c r="J1162">
        <f t="shared" si="37"/>
        <v>-3.6010121735944541E-3</v>
      </c>
      <c r="K1162">
        <f t="shared" si="37"/>
        <v>-1.1129661694206081E-3</v>
      </c>
    </row>
    <row r="1163" spans="1:11" x14ac:dyDescent="0.3">
      <c r="A1163" s="1">
        <v>44125</v>
      </c>
      <c r="B1163">
        <v>81.940002000000007</v>
      </c>
      <c r="C1163">
        <v>164.550003</v>
      </c>
      <c r="D1163">
        <v>14.1</v>
      </c>
      <c r="E1163">
        <v>9.11</v>
      </c>
      <c r="G1163" s="1">
        <v>44125</v>
      </c>
      <c r="H1163">
        <f t="shared" si="37"/>
        <v>2.2212203796993069E-2</v>
      </c>
      <c r="I1163">
        <f t="shared" si="37"/>
        <v>6.6871942872083652E-4</v>
      </c>
      <c r="J1163">
        <f t="shared" si="37"/>
        <v>1.7167803622365498E-2</v>
      </c>
      <c r="K1163">
        <f t="shared" si="37"/>
        <v>1.4372828957758684E-2</v>
      </c>
    </row>
    <row r="1164" spans="1:11" x14ac:dyDescent="0.3">
      <c r="A1164" s="1">
        <v>44126</v>
      </c>
      <c r="B1164">
        <v>80.769997000000004</v>
      </c>
      <c r="C1164">
        <v>163.28999300000001</v>
      </c>
      <c r="D1164">
        <v>14.91</v>
      </c>
      <c r="E1164">
        <v>9.3000000000000007</v>
      </c>
      <c r="G1164" s="1">
        <v>44126</v>
      </c>
      <c r="H1164">
        <f t="shared" si="37"/>
        <v>-1.4381724215127453E-2</v>
      </c>
      <c r="I1164">
        <f t="shared" si="37"/>
        <v>-7.6867753751879778E-3</v>
      </c>
      <c r="J1164">
        <f t="shared" si="37"/>
        <v>5.5857331392524481E-2</v>
      </c>
      <c r="K1164">
        <f t="shared" si="37"/>
        <v>2.0641688887343503E-2</v>
      </c>
    </row>
    <row r="1165" spans="1:11" x14ac:dyDescent="0.3">
      <c r="A1165" s="1">
        <v>44127</v>
      </c>
      <c r="B1165">
        <v>81.040001000000004</v>
      </c>
      <c r="C1165">
        <v>164.429993</v>
      </c>
      <c r="D1165">
        <v>15</v>
      </c>
      <c r="E1165">
        <v>9.44</v>
      </c>
      <c r="G1165" s="1">
        <v>44127</v>
      </c>
      <c r="H1165">
        <f t="shared" si="37"/>
        <v>3.3372999683125137E-3</v>
      </c>
      <c r="I1165">
        <f t="shared" si="37"/>
        <v>6.9571869091254387E-3</v>
      </c>
      <c r="J1165">
        <f t="shared" si="37"/>
        <v>6.0180723255629448E-3</v>
      </c>
      <c r="K1165">
        <f t="shared" si="37"/>
        <v>1.4941579998198923E-2</v>
      </c>
    </row>
    <row r="1166" spans="1:11" x14ac:dyDescent="0.3">
      <c r="A1166" s="1">
        <v>44130</v>
      </c>
      <c r="B1166">
        <v>80.489998</v>
      </c>
      <c r="C1166">
        <v>165.050003</v>
      </c>
      <c r="D1166">
        <v>13.45</v>
      </c>
      <c r="E1166">
        <v>9.33</v>
      </c>
      <c r="G1166" s="1">
        <v>44130</v>
      </c>
      <c r="H1166">
        <f t="shared" si="37"/>
        <v>-3.9317230143709444E-3</v>
      </c>
      <c r="I1166">
        <f t="shared" si="37"/>
        <v>2.1728989151119584E-3</v>
      </c>
      <c r="J1166">
        <f t="shared" si="37"/>
        <v>-6.2972226090443173E-2</v>
      </c>
      <c r="K1166">
        <f t="shared" si="37"/>
        <v>-6.7671024700530769E-3</v>
      </c>
    </row>
    <row r="1167" spans="1:11" x14ac:dyDescent="0.3">
      <c r="A1167" s="1">
        <v>44131</v>
      </c>
      <c r="B1167">
        <v>80.959998999999996</v>
      </c>
      <c r="C1167">
        <v>167.36000100000001</v>
      </c>
      <c r="D1167">
        <v>12.69</v>
      </c>
      <c r="E1167">
        <v>9.4499999999999993</v>
      </c>
      <c r="G1167" s="1">
        <v>44131</v>
      </c>
      <c r="H1167">
        <f t="shared" si="37"/>
        <v>5.8222649295417558E-3</v>
      </c>
      <c r="I1167">
        <f t="shared" si="37"/>
        <v>1.3898710376189477E-2</v>
      </c>
      <c r="J1167">
        <f t="shared" si="37"/>
        <v>-5.8164824321551803E-2</v>
      </c>
      <c r="K1167">
        <f t="shared" si="37"/>
        <v>1.2779726646398801E-2</v>
      </c>
    </row>
    <row r="1168" spans="1:11" x14ac:dyDescent="0.3">
      <c r="A1168" s="1">
        <v>44132</v>
      </c>
      <c r="B1168">
        <v>79.010002</v>
      </c>
      <c r="C1168">
        <v>164.38999899999999</v>
      </c>
      <c r="D1168">
        <v>11.82</v>
      </c>
      <c r="E1168">
        <v>9.43</v>
      </c>
      <c r="G1168" s="1">
        <v>44132</v>
      </c>
      <c r="H1168">
        <f t="shared" si="37"/>
        <v>-2.4380741139483603E-2</v>
      </c>
      <c r="I1168">
        <f t="shared" si="37"/>
        <v>-1.790553941337766E-2</v>
      </c>
      <c r="J1168">
        <f t="shared" si="37"/>
        <v>-7.1021269748344135E-2</v>
      </c>
      <c r="K1168">
        <f t="shared" si="37"/>
        <v>-2.1186448602852144E-3</v>
      </c>
    </row>
    <row r="1169" spans="1:11" x14ac:dyDescent="0.3">
      <c r="A1169" s="1">
        <v>44133</v>
      </c>
      <c r="B1169">
        <v>77.769997000000004</v>
      </c>
      <c r="C1169">
        <v>162.770004</v>
      </c>
      <c r="D1169">
        <v>11.73</v>
      </c>
      <c r="E1169">
        <v>9.33</v>
      </c>
      <c r="G1169" s="1">
        <v>44133</v>
      </c>
      <c r="H1169">
        <f t="shared" si="37"/>
        <v>-1.5818737916327961E-2</v>
      </c>
      <c r="I1169">
        <f t="shared" si="37"/>
        <v>-9.9034614603642507E-3</v>
      </c>
      <c r="J1169">
        <f t="shared" si="37"/>
        <v>-7.6433493125680121E-3</v>
      </c>
      <c r="K1169">
        <f t="shared" si="37"/>
        <v>-1.066108178611359E-2</v>
      </c>
    </row>
    <row r="1170" spans="1:11" x14ac:dyDescent="0.3">
      <c r="A1170" s="1">
        <v>44134</v>
      </c>
      <c r="B1170">
        <v>75.730002999999996</v>
      </c>
      <c r="C1170">
        <v>154.91999799999999</v>
      </c>
      <c r="D1170">
        <v>10.47</v>
      </c>
      <c r="E1170">
        <v>8.99</v>
      </c>
      <c r="G1170" s="1">
        <v>44134</v>
      </c>
      <c r="H1170">
        <f t="shared" si="37"/>
        <v>-2.6581291391415001E-2</v>
      </c>
      <c r="I1170">
        <f t="shared" si="37"/>
        <v>-4.9429344241297267E-2</v>
      </c>
      <c r="J1170">
        <f t="shared" si="37"/>
        <v>-0.11363563778293856</v>
      </c>
      <c r="K1170">
        <f t="shared" si="37"/>
        <v>-3.7122166375723485E-2</v>
      </c>
    </row>
    <row r="1171" spans="1:11" x14ac:dyDescent="0.3">
      <c r="A1171" s="1">
        <v>44137</v>
      </c>
      <c r="B1171">
        <v>76.400002000000001</v>
      </c>
      <c r="C1171">
        <v>154.029999</v>
      </c>
      <c r="D1171">
        <v>10.75</v>
      </c>
      <c r="E1171">
        <v>9.27</v>
      </c>
      <c r="G1171" s="1">
        <v>44137</v>
      </c>
      <c r="H1171">
        <f t="shared" si="37"/>
        <v>5.0854741511297298E-3</v>
      </c>
      <c r="I1171">
        <f t="shared" si="37"/>
        <v>-3.3263802466769092E-3</v>
      </c>
      <c r="J1171">
        <f t="shared" si="37"/>
        <v>1.5237272241609283E-2</v>
      </c>
      <c r="K1171">
        <f t="shared" si="37"/>
        <v>1.7707639383445314E-2</v>
      </c>
    </row>
    <row r="1172" spans="1:11" x14ac:dyDescent="0.3">
      <c r="A1172" s="1">
        <v>44138</v>
      </c>
      <c r="B1172">
        <v>76.260002</v>
      </c>
      <c r="C1172">
        <v>158.88000500000001</v>
      </c>
      <c r="D1172">
        <v>11.57</v>
      </c>
      <c r="E1172">
        <v>9.51</v>
      </c>
      <c r="G1172" s="1">
        <v>44138</v>
      </c>
      <c r="H1172">
        <f t="shared" si="37"/>
        <v>-1.8341416949988483E-3</v>
      </c>
      <c r="I1172">
        <f t="shared" si="37"/>
        <v>3.1001849623029598E-2</v>
      </c>
      <c r="J1172">
        <f t="shared" si="37"/>
        <v>7.3509786631913349E-2</v>
      </c>
      <c r="K1172">
        <f t="shared" si="37"/>
        <v>2.556049697953507E-2</v>
      </c>
    </row>
    <row r="1173" spans="1:11" x14ac:dyDescent="0.3">
      <c r="A1173" s="1">
        <v>44139</v>
      </c>
      <c r="B1173">
        <v>79.370002999999997</v>
      </c>
      <c r="C1173">
        <v>163.720001</v>
      </c>
      <c r="D1173">
        <v>10.91</v>
      </c>
      <c r="E1173">
        <v>9.8699999999999992</v>
      </c>
      <c r="G1173" s="1">
        <v>44139</v>
      </c>
      <c r="H1173">
        <f t="shared" si="37"/>
        <v>3.997192024495394E-2</v>
      </c>
      <c r="I1173">
        <f t="shared" si="37"/>
        <v>3.0008425965037406E-2</v>
      </c>
      <c r="J1173">
        <f t="shared" si="37"/>
        <v>-5.8735741360605796E-2</v>
      </c>
      <c r="K1173">
        <f t="shared" si="37"/>
        <v>3.7155976888091267E-2</v>
      </c>
    </row>
    <row r="1174" spans="1:11" x14ac:dyDescent="0.3">
      <c r="A1174" s="1">
        <v>44140</v>
      </c>
      <c r="B1174">
        <v>80.139999000000003</v>
      </c>
      <c r="C1174">
        <v>168.679993</v>
      </c>
      <c r="D1174">
        <v>11.45</v>
      </c>
      <c r="E1174">
        <v>9.15</v>
      </c>
      <c r="G1174" s="1">
        <v>44140</v>
      </c>
      <c r="H1174">
        <f t="shared" si="37"/>
        <v>9.6545918293953724E-3</v>
      </c>
      <c r="I1174">
        <f t="shared" si="37"/>
        <v>2.9845729647471116E-2</v>
      </c>
      <c r="J1174">
        <f t="shared" si="37"/>
        <v>4.8309930155269201E-2</v>
      </c>
      <c r="K1174">
        <f t="shared" si="37"/>
        <v>-7.5745974157960166E-2</v>
      </c>
    </row>
    <row r="1175" spans="1:11" x14ac:dyDescent="0.3">
      <c r="A1175" s="1">
        <v>44141</v>
      </c>
      <c r="B1175">
        <v>78.809997999999993</v>
      </c>
      <c r="C1175">
        <v>175.19000199999999</v>
      </c>
      <c r="D1175">
        <v>11.86</v>
      </c>
      <c r="E1175">
        <v>8.73</v>
      </c>
      <c r="G1175" s="1">
        <v>44141</v>
      </c>
      <c r="H1175">
        <f t="shared" si="37"/>
        <v>-1.6735225741767674E-2</v>
      </c>
      <c r="I1175">
        <f t="shared" si="37"/>
        <v>3.786772328424471E-2</v>
      </c>
      <c r="J1175">
        <f t="shared" si="37"/>
        <v>3.5181663569330668E-2</v>
      </c>
      <c r="K1175">
        <f t="shared" si="37"/>
        <v>-4.698850943591909E-2</v>
      </c>
    </row>
    <row r="1176" spans="1:11" x14ac:dyDescent="0.3">
      <c r="A1176" s="1">
        <v>44144</v>
      </c>
      <c r="B1176">
        <v>75.410004000000001</v>
      </c>
      <c r="C1176">
        <v>159.990005</v>
      </c>
      <c r="D1176">
        <v>11.49</v>
      </c>
      <c r="E1176">
        <v>7.95</v>
      </c>
      <c r="G1176" s="1">
        <v>44144</v>
      </c>
      <c r="H1176">
        <f t="shared" si="37"/>
        <v>-2.5461101682143765E-2</v>
      </c>
      <c r="I1176">
        <f t="shared" si="37"/>
        <v>-5.2400175407513128E-2</v>
      </c>
      <c r="J1176">
        <f t="shared" si="37"/>
        <v>-1.8298713623419279E-2</v>
      </c>
      <c r="K1176">
        <f t="shared" si="37"/>
        <v>-5.4036198462699234E-2</v>
      </c>
    </row>
    <row r="1177" spans="1:11" x14ac:dyDescent="0.3">
      <c r="A1177" s="1">
        <v>44145</v>
      </c>
      <c r="B1177">
        <v>75.120002999999997</v>
      </c>
      <c r="C1177">
        <v>154.88999899999999</v>
      </c>
      <c r="D1177">
        <v>11.1</v>
      </c>
      <c r="E1177">
        <v>8.14</v>
      </c>
      <c r="G1177" s="1">
        <v>44145</v>
      </c>
      <c r="H1177">
        <f t="shared" si="37"/>
        <v>-3.8530704218082811E-3</v>
      </c>
      <c r="I1177">
        <f t="shared" si="37"/>
        <v>-3.239616342910065E-2</v>
      </c>
      <c r="J1177">
        <f t="shared" si="37"/>
        <v>-3.4531983542375924E-2</v>
      </c>
      <c r="K1177">
        <f t="shared" si="37"/>
        <v>2.3618251348208393E-2</v>
      </c>
    </row>
    <row r="1178" spans="1:11" x14ac:dyDescent="0.3">
      <c r="A1178" s="1">
        <v>44146</v>
      </c>
      <c r="B1178">
        <v>76.550003000000004</v>
      </c>
      <c r="C1178">
        <v>161.570007</v>
      </c>
      <c r="D1178">
        <v>11.75</v>
      </c>
      <c r="E1178">
        <v>8</v>
      </c>
      <c r="G1178" s="1">
        <v>44146</v>
      </c>
      <c r="H1178">
        <f t="shared" si="37"/>
        <v>1.8857286457654943E-2</v>
      </c>
      <c r="I1178">
        <f t="shared" si="37"/>
        <v>4.2223347510140202E-2</v>
      </c>
      <c r="J1178">
        <f t="shared" si="37"/>
        <v>5.6908132271879582E-2</v>
      </c>
      <c r="K1178">
        <f t="shared" si="37"/>
        <v>-1.734863833461309E-2</v>
      </c>
    </row>
    <row r="1179" spans="1:11" x14ac:dyDescent="0.3">
      <c r="A1179" s="1">
        <v>44147</v>
      </c>
      <c r="B1179">
        <v>76.709998999999996</v>
      </c>
      <c r="C1179">
        <v>160.220001</v>
      </c>
      <c r="D1179">
        <v>11.13</v>
      </c>
      <c r="E1179">
        <v>8.18</v>
      </c>
      <c r="G1179" s="1">
        <v>44147</v>
      </c>
      <c r="H1179">
        <f t="shared" si="37"/>
        <v>2.0879036413309154E-3</v>
      </c>
      <c r="I1179">
        <f t="shared" si="37"/>
        <v>-8.3906515852240939E-3</v>
      </c>
      <c r="J1179">
        <f t="shared" si="37"/>
        <v>-5.4209075302714446E-2</v>
      </c>
      <c r="K1179">
        <f t="shared" si="37"/>
        <v>2.2250608934819723E-2</v>
      </c>
    </row>
    <row r="1180" spans="1:11" x14ac:dyDescent="0.3">
      <c r="A1180" s="1">
        <v>44148</v>
      </c>
      <c r="B1180">
        <v>77.550003000000004</v>
      </c>
      <c r="C1180">
        <v>161.83000200000001</v>
      </c>
      <c r="D1180">
        <v>11.01</v>
      </c>
      <c r="E1180">
        <v>8.1300000000000008</v>
      </c>
      <c r="G1180" s="1">
        <v>44148</v>
      </c>
      <c r="H1180">
        <f t="shared" si="37"/>
        <v>1.0890863372171775E-2</v>
      </c>
      <c r="I1180">
        <f t="shared" si="37"/>
        <v>9.9985368590533134E-3</v>
      </c>
      <c r="J1180">
        <f t="shared" si="37"/>
        <v>-1.0840214552864946E-2</v>
      </c>
      <c r="K1180">
        <f t="shared" si="37"/>
        <v>-6.1312270549362963E-3</v>
      </c>
    </row>
    <row r="1181" spans="1:11" x14ac:dyDescent="0.3">
      <c r="A1181" s="1">
        <v>44151</v>
      </c>
      <c r="B1181">
        <v>77.440002000000007</v>
      </c>
      <c r="C1181">
        <v>162.38999899999999</v>
      </c>
      <c r="D1181">
        <v>12.06</v>
      </c>
      <c r="E1181">
        <v>7.96</v>
      </c>
      <c r="G1181" s="1">
        <v>44151</v>
      </c>
      <c r="H1181">
        <f t="shared" si="37"/>
        <v>-8.1952533164510589E-4</v>
      </c>
      <c r="I1181">
        <f t="shared" si="37"/>
        <v>1.9944157621958848E-3</v>
      </c>
      <c r="J1181">
        <f t="shared" si="37"/>
        <v>5.2590974910433415E-2</v>
      </c>
      <c r="K1181">
        <f t="shared" si="37"/>
        <v>-1.2200521838668576E-2</v>
      </c>
    </row>
    <row r="1182" spans="1:11" x14ac:dyDescent="0.3">
      <c r="A1182" s="1">
        <v>44152</v>
      </c>
      <c r="B1182">
        <v>77.110000999999997</v>
      </c>
      <c r="C1182">
        <v>162.199997</v>
      </c>
      <c r="D1182">
        <v>11.63</v>
      </c>
      <c r="E1182">
        <v>7.98</v>
      </c>
      <c r="G1182" s="1">
        <v>44152</v>
      </c>
      <c r="H1182">
        <f t="shared" si="37"/>
        <v>-4.2704819814119261E-3</v>
      </c>
      <c r="I1182">
        <f t="shared" si="37"/>
        <v>-1.1707201333534742E-3</v>
      </c>
      <c r="J1182">
        <f t="shared" si="37"/>
        <v>-3.630622476846633E-2</v>
      </c>
      <c r="K1182">
        <f t="shared" si="37"/>
        <v>2.509411605425707E-3</v>
      </c>
    </row>
    <row r="1183" spans="1:11" x14ac:dyDescent="0.3">
      <c r="A1183" s="1">
        <v>44153</v>
      </c>
      <c r="B1183">
        <v>75.5</v>
      </c>
      <c r="C1183">
        <v>161.55999800000001</v>
      </c>
      <c r="D1183">
        <v>11.57</v>
      </c>
      <c r="E1183">
        <v>7.91</v>
      </c>
      <c r="G1183" s="1">
        <v>44153</v>
      </c>
      <c r="H1183">
        <f t="shared" si="37"/>
        <v>-2.1100330558376752E-2</v>
      </c>
      <c r="I1183">
        <f t="shared" si="37"/>
        <v>-3.9535448697177698E-3</v>
      </c>
      <c r="J1183">
        <f t="shared" si="37"/>
        <v>-5.1724253249879277E-3</v>
      </c>
      <c r="K1183">
        <f t="shared" si="37"/>
        <v>-8.8106296821549197E-3</v>
      </c>
    </row>
    <row r="1184" spans="1:11" x14ac:dyDescent="0.3">
      <c r="A1184" s="1">
        <v>44154</v>
      </c>
      <c r="B1184">
        <v>75.930000000000007</v>
      </c>
      <c r="C1184">
        <v>165.58000200000001</v>
      </c>
      <c r="D1184">
        <v>12.46</v>
      </c>
      <c r="E1184">
        <v>8.16</v>
      </c>
      <c r="G1184" s="1">
        <v>44154</v>
      </c>
      <c r="H1184">
        <f t="shared" si="37"/>
        <v>5.679206970163532E-3</v>
      </c>
      <c r="I1184">
        <f t="shared" si="37"/>
        <v>2.4577895473502979E-2</v>
      </c>
      <c r="J1184">
        <f t="shared" si="37"/>
        <v>7.4107972153721835E-2</v>
      </c>
      <c r="K1184">
        <f t="shared" si="37"/>
        <v>3.1116387196453151E-2</v>
      </c>
    </row>
    <row r="1185" spans="1:11" x14ac:dyDescent="0.3">
      <c r="A1185" s="1">
        <v>44155</v>
      </c>
      <c r="B1185">
        <v>76.809997999999993</v>
      </c>
      <c r="C1185">
        <v>170.050003</v>
      </c>
      <c r="D1185">
        <v>12.71</v>
      </c>
      <c r="E1185">
        <v>8.35</v>
      </c>
      <c r="G1185" s="1">
        <v>44155</v>
      </c>
      <c r="H1185">
        <f t="shared" si="37"/>
        <v>1.1522950747171454E-2</v>
      </c>
      <c r="I1185">
        <f t="shared" si="37"/>
        <v>2.6638055305661015E-2</v>
      </c>
      <c r="J1185">
        <f t="shared" si="37"/>
        <v>1.9865571842055504E-2</v>
      </c>
      <c r="K1185">
        <f t="shared" si="37"/>
        <v>2.3017369886748393E-2</v>
      </c>
    </row>
    <row r="1186" spans="1:11" x14ac:dyDescent="0.3">
      <c r="A1186" s="1">
        <v>44158</v>
      </c>
      <c r="B1186">
        <v>75.919998000000007</v>
      </c>
      <c r="C1186">
        <v>171.19000199999999</v>
      </c>
      <c r="D1186">
        <v>13.9</v>
      </c>
      <c r="E1186">
        <v>8.2200000000000006</v>
      </c>
      <c r="G1186" s="1">
        <v>44158</v>
      </c>
      <c r="H1186">
        <f t="shared" si="37"/>
        <v>-6.7288361075965326E-3</v>
      </c>
      <c r="I1186">
        <f t="shared" si="37"/>
        <v>3.8575850923889391E-3</v>
      </c>
      <c r="J1186">
        <f t="shared" si="37"/>
        <v>5.1672707604291351E-2</v>
      </c>
      <c r="K1186">
        <f t="shared" si="37"/>
        <v>-9.0593934808990487E-3</v>
      </c>
    </row>
    <row r="1187" spans="1:11" x14ac:dyDescent="0.3">
      <c r="A1187" s="1">
        <v>44159</v>
      </c>
      <c r="B1187">
        <v>75.230002999999996</v>
      </c>
      <c r="C1187">
        <v>169.83000200000001</v>
      </c>
      <c r="D1187">
        <v>13.67</v>
      </c>
      <c r="E1187">
        <v>8</v>
      </c>
      <c r="G1187" s="1">
        <v>44159</v>
      </c>
      <c r="H1187">
        <f t="shared" si="37"/>
        <v>-9.1300005083149866E-3</v>
      </c>
      <c r="I1187">
        <f t="shared" si="37"/>
        <v>-7.9761139764517458E-3</v>
      </c>
      <c r="J1187">
        <f t="shared" si="37"/>
        <v>-1.6685189400787868E-2</v>
      </c>
      <c r="K1187">
        <f t="shared" si="37"/>
        <v>-2.7128667388252699E-2</v>
      </c>
    </row>
    <row r="1188" spans="1:11" x14ac:dyDescent="0.3">
      <c r="A1188" s="1">
        <v>44160</v>
      </c>
      <c r="B1188">
        <v>76.510002</v>
      </c>
      <c r="C1188">
        <v>173.979996</v>
      </c>
      <c r="D1188">
        <v>14.75</v>
      </c>
      <c r="E1188">
        <v>8.0399999999999991</v>
      </c>
      <c r="G1188" s="1">
        <v>44160</v>
      </c>
      <c r="H1188">
        <f t="shared" si="37"/>
        <v>1.6871349934296231E-2</v>
      </c>
      <c r="I1188">
        <f t="shared" si="37"/>
        <v>2.4142378595085456E-2</v>
      </c>
      <c r="J1188">
        <f t="shared" si="37"/>
        <v>7.6039432049970629E-2</v>
      </c>
      <c r="K1188">
        <f t="shared" si="37"/>
        <v>4.9875415110389679E-3</v>
      </c>
    </row>
    <row r="1189" spans="1:11" x14ac:dyDescent="0.3">
      <c r="A1189" s="1">
        <v>44162</v>
      </c>
      <c r="B1189">
        <v>78.139999000000003</v>
      </c>
      <c r="C1189">
        <v>176.41000399999999</v>
      </c>
      <c r="D1189">
        <v>16.079999999999998</v>
      </c>
      <c r="E1189">
        <v>8.23</v>
      </c>
      <c r="G1189" s="1">
        <v>44162</v>
      </c>
      <c r="H1189">
        <f t="shared" si="37"/>
        <v>1.4906234819211972E-2</v>
      </c>
      <c r="I1189">
        <f t="shared" si="37"/>
        <v>9.8079436257452069E-3</v>
      </c>
      <c r="J1189">
        <f t="shared" si="37"/>
        <v>6.1046777701750779E-2</v>
      </c>
      <c r="K1189">
        <f t="shared" si="37"/>
        <v>1.6515844650018745E-2</v>
      </c>
    </row>
    <row r="1190" spans="1:11" x14ac:dyDescent="0.3">
      <c r="A1190" s="1">
        <v>44165</v>
      </c>
      <c r="B1190">
        <v>79.480002999999996</v>
      </c>
      <c r="C1190">
        <v>180.509995</v>
      </c>
      <c r="D1190">
        <v>16.559999000000001</v>
      </c>
      <c r="E1190">
        <v>8.25</v>
      </c>
      <c r="G1190" s="1">
        <v>44165</v>
      </c>
      <c r="H1190">
        <f t="shared" si="37"/>
        <v>9.8169052115998062E-3</v>
      </c>
      <c r="I1190">
        <f t="shared" si="37"/>
        <v>1.3264793456351277E-2</v>
      </c>
      <c r="J1190">
        <f t="shared" si="37"/>
        <v>1.6982079677618594E-2</v>
      </c>
      <c r="K1190">
        <f t="shared" si="37"/>
        <v>1.4013362927949892E-3</v>
      </c>
    </row>
    <row r="1191" spans="1:11" x14ac:dyDescent="0.3">
      <c r="A1191" s="1">
        <v>44166</v>
      </c>
      <c r="B1191">
        <v>79.930000000000007</v>
      </c>
      <c r="C1191">
        <v>180.05999800000001</v>
      </c>
      <c r="D1191">
        <v>15.8</v>
      </c>
      <c r="E1191">
        <v>8.24</v>
      </c>
      <c r="G1191" s="1">
        <v>44166</v>
      </c>
      <c r="H1191">
        <f t="shared" si="37"/>
        <v>5.645796208967606E-3</v>
      </c>
      <c r="I1191">
        <f t="shared" si="37"/>
        <v>-2.4960326281511743E-3</v>
      </c>
      <c r="J1191">
        <f t="shared" si="37"/>
        <v>-4.6980148537717252E-2</v>
      </c>
      <c r="K1191">
        <f t="shared" si="37"/>
        <v>-1.2128564252092936E-3</v>
      </c>
    </row>
    <row r="1192" spans="1:11" x14ac:dyDescent="0.3">
      <c r="A1192" s="1">
        <v>44167</v>
      </c>
      <c r="B1192">
        <v>79.150002000000001</v>
      </c>
      <c r="C1192">
        <v>181.300003</v>
      </c>
      <c r="D1192">
        <v>16.579999999999998</v>
      </c>
      <c r="E1192">
        <v>8.32</v>
      </c>
      <c r="G1192" s="1">
        <v>44167</v>
      </c>
      <c r="H1192">
        <f t="shared" si="37"/>
        <v>-9.8064400424293149E-3</v>
      </c>
      <c r="I1192">
        <f t="shared" si="37"/>
        <v>6.8630167350426678E-3</v>
      </c>
      <c r="J1192">
        <f t="shared" si="37"/>
        <v>4.8187209674227627E-2</v>
      </c>
      <c r="K1192">
        <f t="shared" si="37"/>
        <v>9.6619109117368901E-3</v>
      </c>
    </row>
    <row r="1193" spans="1:11" x14ac:dyDescent="0.3">
      <c r="A1193" s="1">
        <v>44168</v>
      </c>
      <c r="B1193">
        <v>78.790001000000004</v>
      </c>
      <c r="C1193">
        <v>180.759995</v>
      </c>
      <c r="D1193">
        <v>16.120000999999998</v>
      </c>
      <c r="E1193">
        <v>8.42</v>
      </c>
      <c r="G1193" s="1">
        <v>44168</v>
      </c>
      <c r="H1193">
        <f t="shared" si="37"/>
        <v>-4.5587136459357639E-3</v>
      </c>
      <c r="I1193">
        <f t="shared" si="37"/>
        <v>-2.9829774258730017E-3</v>
      </c>
      <c r="J1193">
        <f t="shared" si="37"/>
        <v>-2.8136350593929133E-2</v>
      </c>
      <c r="K1193">
        <f t="shared" si="37"/>
        <v>1.1947573421117982E-2</v>
      </c>
    </row>
    <row r="1194" spans="1:11" x14ac:dyDescent="0.3">
      <c r="A1194" s="1">
        <v>44169</v>
      </c>
      <c r="B1194">
        <v>80.879997000000003</v>
      </c>
      <c r="C1194">
        <v>180.729996</v>
      </c>
      <c r="D1194">
        <v>16.899999999999999</v>
      </c>
      <c r="E1194">
        <v>8.7799999999999994</v>
      </c>
      <c r="G1194" s="1">
        <v>44169</v>
      </c>
      <c r="H1194">
        <f t="shared" si="37"/>
        <v>2.6180439670664597E-2</v>
      </c>
      <c r="I1194">
        <f t="shared" si="37"/>
        <v>-1.6597416700742457E-4</v>
      </c>
      <c r="J1194">
        <f t="shared" si="37"/>
        <v>4.7252822815808088E-2</v>
      </c>
      <c r="K1194">
        <f t="shared" si="37"/>
        <v>4.1866579392789857E-2</v>
      </c>
    </row>
    <row r="1195" spans="1:11" x14ac:dyDescent="0.3">
      <c r="A1195" s="1">
        <v>44172</v>
      </c>
      <c r="B1195">
        <v>82.269997000000004</v>
      </c>
      <c r="C1195">
        <v>183.38999899999999</v>
      </c>
      <c r="D1195">
        <v>16.350000000000001</v>
      </c>
      <c r="E1195">
        <v>8.8699999999999992</v>
      </c>
      <c r="G1195" s="1">
        <v>44172</v>
      </c>
      <c r="H1195">
        <f t="shared" si="37"/>
        <v>9.8380180424565006E-3</v>
      </c>
      <c r="I1195">
        <f t="shared" si="37"/>
        <v>8.4355750287183583E-3</v>
      </c>
      <c r="J1195">
        <f t="shared" si="37"/>
        <v>-1.9102051995925368E-2</v>
      </c>
      <c r="K1195">
        <f t="shared" si="37"/>
        <v>5.888042446501509E-3</v>
      </c>
    </row>
    <row r="1196" spans="1:11" x14ac:dyDescent="0.3">
      <c r="A1196" s="1">
        <v>44173</v>
      </c>
      <c r="B1196">
        <v>83.629997000000003</v>
      </c>
      <c r="C1196">
        <v>183.60000600000001</v>
      </c>
      <c r="D1196">
        <v>16.940000999999999</v>
      </c>
      <c r="E1196">
        <v>8.84</v>
      </c>
      <c r="G1196" s="1">
        <v>44173</v>
      </c>
      <c r="H1196">
        <f t="shared" si="37"/>
        <v>1.6395786805597994E-2</v>
      </c>
      <c r="I1196">
        <f t="shared" si="37"/>
        <v>1.1444836102445098E-3</v>
      </c>
      <c r="J1196">
        <f t="shared" si="37"/>
        <v>3.544985091252132E-2</v>
      </c>
      <c r="K1196">
        <f t="shared" si="37"/>
        <v>-3.387919671936003E-3</v>
      </c>
    </row>
    <row r="1197" spans="1:11" x14ac:dyDescent="0.3">
      <c r="A1197" s="1">
        <v>44174</v>
      </c>
      <c r="B1197">
        <v>82.580001999999993</v>
      </c>
      <c r="C1197">
        <v>183.679993</v>
      </c>
      <c r="D1197">
        <v>13.66</v>
      </c>
      <c r="E1197">
        <v>8.6199999999999992</v>
      </c>
      <c r="G1197" s="1">
        <v>44174</v>
      </c>
      <c r="H1197">
        <f t="shared" si="37"/>
        <v>-1.2634726844256143E-2</v>
      </c>
      <c r="I1197">
        <f t="shared" si="37"/>
        <v>4.3556415531657551E-4</v>
      </c>
      <c r="J1197">
        <f t="shared" si="37"/>
        <v>-0.21520589411313967</v>
      </c>
      <c r="K1197">
        <f t="shared" si="37"/>
        <v>-2.5201791973950362E-2</v>
      </c>
    </row>
    <row r="1198" spans="1:11" x14ac:dyDescent="0.3">
      <c r="A1198" s="1">
        <v>44175</v>
      </c>
      <c r="B1198">
        <v>83.110000999999997</v>
      </c>
      <c r="C1198">
        <v>187.820007</v>
      </c>
      <c r="D1198">
        <v>14.12</v>
      </c>
      <c r="E1198">
        <v>8.66</v>
      </c>
      <c r="G1198" s="1">
        <v>44175</v>
      </c>
      <c r="H1198">
        <f t="shared" si="37"/>
        <v>6.3974989202982349E-3</v>
      </c>
      <c r="I1198">
        <f t="shared" si="37"/>
        <v>2.2289019624748347E-2</v>
      </c>
      <c r="J1198">
        <f t="shared" si="37"/>
        <v>3.3120377922451878E-2</v>
      </c>
      <c r="K1198">
        <f t="shared" si="37"/>
        <v>4.6296378987421968E-3</v>
      </c>
    </row>
    <row r="1199" spans="1:11" x14ac:dyDescent="0.3">
      <c r="A1199" s="1">
        <v>44176</v>
      </c>
      <c r="B1199">
        <v>83.68</v>
      </c>
      <c r="C1199">
        <v>190.21000699999999</v>
      </c>
      <c r="D1199">
        <v>13.31</v>
      </c>
      <c r="E1199">
        <v>8.69</v>
      </c>
      <c r="G1199" s="1">
        <v>44176</v>
      </c>
      <c r="H1199">
        <f t="shared" si="37"/>
        <v>6.8349567194316025E-3</v>
      </c>
      <c r="I1199">
        <f t="shared" si="37"/>
        <v>1.2644667119985811E-2</v>
      </c>
      <c r="J1199">
        <f t="shared" si="37"/>
        <v>-5.9076599658075678E-2</v>
      </c>
      <c r="K1199">
        <f t="shared" si="37"/>
        <v>3.4582167029568889E-3</v>
      </c>
    </row>
    <row r="1200" spans="1:11" x14ac:dyDescent="0.3">
      <c r="A1200" s="1">
        <v>44179</v>
      </c>
      <c r="B1200">
        <v>85.940002000000007</v>
      </c>
      <c r="C1200">
        <v>195.199997</v>
      </c>
      <c r="D1200">
        <v>12.72</v>
      </c>
      <c r="E1200">
        <v>8.7100000000000009</v>
      </c>
      <c r="G1200" s="1">
        <v>44179</v>
      </c>
      <c r="H1200">
        <f t="shared" si="37"/>
        <v>1.5386039015617284E-2</v>
      </c>
      <c r="I1200">
        <f t="shared" si="37"/>
        <v>1.4951003013767387E-2</v>
      </c>
      <c r="J1200">
        <f t="shared" si="37"/>
        <v>-2.617710421479141E-2</v>
      </c>
      <c r="K1200">
        <f t="shared" si="37"/>
        <v>1.3272425826454596E-3</v>
      </c>
    </row>
    <row r="1201" spans="1:11" x14ac:dyDescent="0.3">
      <c r="A1201" s="1">
        <v>44180</v>
      </c>
      <c r="B1201">
        <v>86.919998000000007</v>
      </c>
      <c r="C1201">
        <v>194.699997</v>
      </c>
      <c r="D1201">
        <v>13.85</v>
      </c>
      <c r="E1201">
        <v>9.1199999999999992</v>
      </c>
      <c r="G1201" s="1">
        <v>44180</v>
      </c>
      <c r="H1201">
        <f t="shared" si="37"/>
        <v>1.1338730759665535E-2</v>
      </c>
      <c r="I1201">
        <f t="shared" si="37"/>
        <v>-2.564761640306184E-3</v>
      </c>
      <c r="J1201">
        <f t="shared" si="37"/>
        <v>8.5109674721371376E-2</v>
      </c>
      <c r="K1201">
        <f t="shared" si="37"/>
        <v>4.5998013221828463E-2</v>
      </c>
    </row>
    <row r="1202" spans="1:11" x14ac:dyDescent="0.3">
      <c r="A1202" s="1">
        <v>44181</v>
      </c>
      <c r="B1202">
        <v>88.220000999999996</v>
      </c>
      <c r="C1202">
        <v>195.11999499999999</v>
      </c>
      <c r="D1202">
        <v>13.85</v>
      </c>
      <c r="E1202">
        <v>9.52</v>
      </c>
      <c r="G1202" s="1">
        <v>44181</v>
      </c>
      <c r="H1202">
        <f t="shared" si="37"/>
        <v>1.4845573633527145E-2</v>
      </c>
      <c r="I1202">
        <f t="shared" si="37"/>
        <v>2.1548313125747433E-3</v>
      </c>
      <c r="J1202">
        <f t="shared" si="37"/>
        <v>0</v>
      </c>
      <c r="K1202">
        <f t="shared" si="37"/>
        <v>4.2925044717034053E-2</v>
      </c>
    </row>
    <row r="1203" spans="1:11" x14ac:dyDescent="0.3">
      <c r="A1203" s="1">
        <v>44182</v>
      </c>
      <c r="B1203">
        <v>88.459998999999996</v>
      </c>
      <c r="C1203">
        <v>197.39999399999999</v>
      </c>
      <c r="D1203">
        <v>14.83</v>
      </c>
      <c r="E1203">
        <v>9.61</v>
      </c>
      <c r="G1203" s="1">
        <v>44182</v>
      </c>
      <c r="H1203">
        <f t="shared" si="37"/>
        <v>2.7167551235444121E-3</v>
      </c>
      <c r="I1203">
        <f t="shared" si="37"/>
        <v>1.1617368321835681E-2</v>
      </c>
      <c r="J1203">
        <f t="shared" si="37"/>
        <v>6.836692351649333E-2</v>
      </c>
      <c r="K1203">
        <f t="shared" si="37"/>
        <v>9.4093741789271455E-3</v>
      </c>
    </row>
    <row r="1204" spans="1:11" x14ac:dyDescent="0.3">
      <c r="A1204" s="1">
        <v>44183</v>
      </c>
      <c r="B1204">
        <v>90.370002999999997</v>
      </c>
      <c r="C1204">
        <v>203.38999899999999</v>
      </c>
      <c r="D1204">
        <v>15.63</v>
      </c>
      <c r="E1204">
        <v>9.94</v>
      </c>
      <c r="G1204" s="1">
        <v>44183</v>
      </c>
      <c r="H1204">
        <f t="shared" si="37"/>
        <v>2.136192597508503E-2</v>
      </c>
      <c r="I1204">
        <f t="shared" si="37"/>
        <v>2.9893216676497553E-2</v>
      </c>
      <c r="J1204">
        <f t="shared" si="37"/>
        <v>5.25399882835446E-2</v>
      </c>
      <c r="K1204">
        <f t="shared" si="37"/>
        <v>3.3762797686281605E-2</v>
      </c>
    </row>
    <row r="1205" spans="1:11" x14ac:dyDescent="0.3">
      <c r="A1205" s="1">
        <v>44186</v>
      </c>
      <c r="B1205">
        <v>88.809997999999993</v>
      </c>
      <c r="C1205">
        <v>201.770004</v>
      </c>
      <c r="D1205">
        <v>15.53</v>
      </c>
      <c r="E1205">
        <v>9.8699999999999992</v>
      </c>
      <c r="G1205" s="1">
        <v>44186</v>
      </c>
      <c r="H1205">
        <f t="shared" si="37"/>
        <v>-1.0053488780006701E-2</v>
      </c>
      <c r="I1205">
        <f t="shared" si="37"/>
        <v>-4.6169884824722712E-3</v>
      </c>
      <c r="J1205">
        <f t="shared" si="37"/>
        <v>-3.7057269017406508E-3</v>
      </c>
      <c r="K1205">
        <f t="shared" si="37"/>
        <v>-4.0802308986605225E-3</v>
      </c>
    </row>
    <row r="1206" spans="1:11" x14ac:dyDescent="0.3">
      <c r="A1206" s="1">
        <v>44187</v>
      </c>
      <c r="B1206">
        <v>89.419998000000007</v>
      </c>
      <c r="C1206">
        <v>201.86000100000001</v>
      </c>
      <c r="D1206">
        <v>19.459999</v>
      </c>
      <c r="E1206">
        <v>9.99</v>
      </c>
      <c r="G1206" s="1">
        <v>44187</v>
      </c>
      <c r="H1206">
        <f t="shared" si="37"/>
        <v>6.845114689047479E-3</v>
      </c>
      <c r="I1206">
        <f t="shared" si="37"/>
        <v>4.4593811350287718E-4</v>
      </c>
      <c r="J1206">
        <f t="shared" si="37"/>
        <v>0.22558738820980062</v>
      </c>
      <c r="K1206">
        <f t="shared" si="37"/>
        <v>1.2084739215072046E-2</v>
      </c>
    </row>
    <row r="1207" spans="1:11" x14ac:dyDescent="0.3">
      <c r="A1207" s="1">
        <v>44188</v>
      </c>
      <c r="B1207">
        <v>90.209998999999996</v>
      </c>
      <c r="C1207">
        <v>201.820007</v>
      </c>
      <c r="D1207">
        <v>20.57</v>
      </c>
      <c r="E1207">
        <v>9.93</v>
      </c>
      <c r="G1207" s="1">
        <v>44188</v>
      </c>
      <c r="H1207">
        <f t="shared" si="37"/>
        <v>8.7959261438282938E-3</v>
      </c>
      <c r="I1207">
        <f t="shared" si="37"/>
        <v>-1.9814704388761706E-4</v>
      </c>
      <c r="J1207">
        <f t="shared" si="37"/>
        <v>5.5472678294469523E-2</v>
      </c>
      <c r="K1207">
        <f t="shared" si="37"/>
        <v>-6.0241146033810132E-3</v>
      </c>
    </row>
    <row r="1208" spans="1:11" x14ac:dyDescent="0.3">
      <c r="A1208" s="1">
        <v>44189</v>
      </c>
      <c r="B1208">
        <v>90.959998999999996</v>
      </c>
      <c r="C1208">
        <v>202.5</v>
      </c>
      <c r="D1208">
        <v>20.149999999999999</v>
      </c>
      <c r="E1208">
        <v>9.91</v>
      </c>
      <c r="G1208" s="1">
        <v>44189</v>
      </c>
      <c r="H1208">
        <f t="shared" si="37"/>
        <v>8.2795638651351946E-3</v>
      </c>
      <c r="I1208">
        <f t="shared" si="37"/>
        <v>3.363640825839584E-3</v>
      </c>
      <c r="J1208">
        <f t="shared" si="37"/>
        <v>-2.0629415272173917E-2</v>
      </c>
      <c r="K1208">
        <f t="shared" si="37"/>
        <v>-2.0161297151845485E-3</v>
      </c>
    </row>
    <row r="1209" spans="1:11" x14ac:dyDescent="0.3">
      <c r="A1209" s="1">
        <v>44193</v>
      </c>
      <c r="B1209">
        <v>91.43</v>
      </c>
      <c r="C1209">
        <v>201.11999499999999</v>
      </c>
      <c r="D1209">
        <v>20.99</v>
      </c>
      <c r="E1209">
        <v>9.73</v>
      </c>
      <c r="G1209" s="1">
        <v>44193</v>
      </c>
      <c r="H1209">
        <f t="shared" si="37"/>
        <v>2.5769068639490919E-3</v>
      </c>
      <c r="I1209">
        <f t="shared" si="37"/>
        <v>-3.4190832827182705E-3</v>
      </c>
      <c r="J1209">
        <f t="shared" si="37"/>
        <v>2.0420922719924833E-2</v>
      </c>
      <c r="K1209">
        <f t="shared" si="37"/>
        <v>-9.1652260719914252E-3</v>
      </c>
    </row>
    <row r="1210" spans="1:11" x14ac:dyDescent="0.3">
      <c r="A1210" s="1">
        <v>44194</v>
      </c>
      <c r="B1210">
        <v>91.370002999999997</v>
      </c>
      <c r="C1210">
        <v>202.449997</v>
      </c>
      <c r="D1210">
        <v>19.379999000000002</v>
      </c>
      <c r="E1210">
        <v>9.61</v>
      </c>
      <c r="G1210" s="1">
        <v>44194</v>
      </c>
      <c r="H1210">
        <f t="shared" si="37"/>
        <v>-6.5642233227259999E-4</v>
      </c>
      <c r="I1210">
        <f t="shared" si="37"/>
        <v>6.5912076785390183E-3</v>
      </c>
      <c r="J1210">
        <f t="shared" si="37"/>
        <v>-7.9804578969509848E-2</v>
      </c>
      <c r="K1210">
        <f t="shared" si="37"/>
        <v>-1.2409673215712701E-2</v>
      </c>
    </row>
    <row r="1211" spans="1:11" x14ac:dyDescent="0.3">
      <c r="A1211" s="1">
        <v>44195</v>
      </c>
      <c r="B1211">
        <v>91.580001999999993</v>
      </c>
      <c r="C1211">
        <v>206.35000600000001</v>
      </c>
      <c r="D1211">
        <v>19.260000000000002</v>
      </c>
      <c r="E1211">
        <v>9.7200000000000006</v>
      </c>
      <c r="G1211" s="1">
        <v>44195</v>
      </c>
      <c r="H1211">
        <f t="shared" si="37"/>
        <v>2.2956992237158388E-3</v>
      </c>
      <c r="I1211">
        <f t="shared" si="37"/>
        <v>1.9080857615705465E-2</v>
      </c>
      <c r="J1211">
        <f t="shared" si="37"/>
        <v>-6.2111484930521309E-3</v>
      </c>
      <c r="K1211">
        <f t="shared" si="37"/>
        <v>1.138139549014675E-2</v>
      </c>
    </row>
    <row r="1212" spans="1:11" x14ac:dyDescent="0.3">
      <c r="A1212" s="1">
        <v>44196</v>
      </c>
      <c r="B1212">
        <v>92.849997999999999</v>
      </c>
      <c r="C1212">
        <v>207.78999300000001</v>
      </c>
      <c r="D1212">
        <v>18.84</v>
      </c>
      <c r="E1212">
        <v>9.8699999999999992</v>
      </c>
      <c r="G1212" s="1">
        <v>44196</v>
      </c>
      <c r="H1212">
        <f t="shared" si="37"/>
        <v>1.3772337190817477E-2</v>
      </c>
      <c r="I1212">
        <f t="shared" si="37"/>
        <v>6.9541353485287009E-3</v>
      </c>
      <c r="J1212">
        <f t="shared" si="37"/>
        <v>-2.2048137221762614E-2</v>
      </c>
      <c r="K1212">
        <f t="shared" si="37"/>
        <v>1.5314234973042356E-2</v>
      </c>
    </row>
    <row r="1213" spans="1:11" x14ac:dyDescent="0.3">
      <c r="A1213" s="1">
        <v>44200</v>
      </c>
      <c r="B1213">
        <v>89.900002000000001</v>
      </c>
      <c r="C1213">
        <v>201.85000600000001</v>
      </c>
      <c r="D1213">
        <v>17.25</v>
      </c>
      <c r="E1213">
        <v>9.77</v>
      </c>
      <c r="G1213" s="1">
        <v>44200</v>
      </c>
      <c r="H1213">
        <f t="shared" si="37"/>
        <v>-1.6143651267040371E-2</v>
      </c>
      <c r="I1213">
        <f t="shared" si="37"/>
        <v>-1.4501521799968765E-2</v>
      </c>
      <c r="J1213">
        <f t="shared" si="37"/>
        <v>-4.4085062835424141E-2</v>
      </c>
      <c r="K1213">
        <f t="shared" si="37"/>
        <v>-5.091693695349413E-3</v>
      </c>
    </row>
    <row r="1214" spans="1:11" x14ac:dyDescent="0.3">
      <c r="A1214" s="1">
        <v>44201</v>
      </c>
      <c r="B1214">
        <v>90.690002000000007</v>
      </c>
      <c r="C1214">
        <v>204.740005</v>
      </c>
      <c r="D1214">
        <v>17.370000999999998</v>
      </c>
      <c r="E1214">
        <v>9.84</v>
      </c>
      <c r="G1214" s="1">
        <v>44201</v>
      </c>
      <c r="H1214">
        <f t="shared" si="37"/>
        <v>8.7491557881089928E-3</v>
      </c>
      <c r="I1214">
        <f t="shared" si="37"/>
        <v>1.4216028888848754E-2</v>
      </c>
      <c r="J1214">
        <f t="shared" si="37"/>
        <v>6.9324943461668504E-3</v>
      </c>
      <c r="K1214">
        <f t="shared" si="37"/>
        <v>7.1392450094708128E-3</v>
      </c>
    </row>
    <row r="1215" spans="1:11" x14ac:dyDescent="0.3">
      <c r="A1215" s="1">
        <v>44202</v>
      </c>
      <c r="B1215">
        <v>88</v>
      </c>
      <c r="C1215">
        <v>201.529999</v>
      </c>
      <c r="D1215">
        <v>18.360001</v>
      </c>
      <c r="E1215">
        <v>9.6</v>
      </c>
      <c r="G1215" s="1">
        <v>44202</v>
      </c>
      <c r="H1215">
        <f t="shared" si="37"/>
        <v>-3.0110305034417865E-2</v>
      </c>
      <c r="I1215">
        <f t="shared" si="37"/>
        <v>-1.5802657195484203E-2</v>
      </c>
      <c r="J1215">
        <f t="shared" si="37"/>
        <v>5.5429801835038123E-2</v>
      </c>
      <c r="K1215">
        <f t="shared" si="37"/>
        <v>-2.4692612590371522E-2</v>
      </c>
    </row>
    <row r="1216" spans="1:11" x14ac:dyDescent="0.3">
      <c r="A1216" s="1">
        <v>44203</v>
      </c>
      <c r="B1216">
        <v>89.669998000000007</v>
      </c>
      <c r="C1216">
        <v>208.009995</v>
      </c>
      <c r="D1216">
        <v>18.079999999999998</v>
      </c>
      <c r="E1216">
        <v>9.84</v>
      </c>
      <c r="G1216" s="1">
        <v>44203</v>
      </c>
      <c r="H1216">
        <f t="shared" si="37"/>
        <v>1.8799428181745948E-2</v>
      </c>
      <c r="I1216">
        <f t="shared" si="37"/>
        <v>3.1647882714073025E-2</v>
      </c>
      <c r="J1216">
        <f t="shared" si="37"/>
        <v>-1.5368084694543491E-2</v>
      </c>
      <c r="K1216">
        <f t="shared" si="37"/>
        <v>2.4692612590371633E-2</v>
      </c>
    </row>
    <row r="1217" spans="1:11" x14ac:dyDescent="0.3">
      <c r="A1217" s="1">
        <v>44204</v>
      </c>
      <c r="B1217">
        <v>91.300003000000004</v>
      </c>
      <c r="C1217">
        <v>210.429993</v>
      </c>
      <c r="D1217">
        <v>17.690000999999999</v>
      </c>
      <c r="E1217">
        <v>9.92</v>
      </c>
      <c r="G1217" s="1">
        <v>44204</v>
      </c>
      <c r="H1217">
        <f t="shared" si="37"/>
        <v>1.8014577799677356E-2</v>
      </c>
      <c r="I1217">
        <f t="shared" si="37"/>
        <v>1.1566891553882052E-2</v>
      </c>
      <c r="J1217">
        <f t="shared" si="37"/>
        <v>-2.1806790263225597E-2</v>
      </c>
      <c r="K1217">
        <f t="shared" si="37"/>
        <v>8.0972102326193028E-3</v>
      </c>
    </row>
    <row r="1218" spans="1:11" x14ac:dyDescent="0.3">
      <c r="A1218" s="1">
        <v>44207</v>
      </c>
      <c r="B1218">
        <v>90.910004000000001</v>
      </c>
      <c r="C1218">
        <v>206.53999300000001</v>
      </c>
      <c r="D1218">
        <v>19.940000999999999</v>
      </c>
      <c r="E1218">
        <v>9.61</v>
      </c>
      <c r="G1218" s="1">
        <v>44207</v>
      </c>
      <c r="H1218">
        <f t="shared" si="37"/>
        <v>-2.4715039002305684E-3</v>
      </c>
      <c r="I1218">
        <f t="shared" si="37"/>
        <v>-1.0772754790019814E-2</v>
      </c>
      <c r="J1218">
        <f t="shared" si="37"/>
        <v>6.912513735748281E-2</v>
      </c>
      <c r="K1218">
        <f t="shared" si="37"/>
        <v>-1.8330119518343155E-2</v>
      </c>
    </row>
    <row r="1219" spans="1:11" x14ac:dyDescent="0.3">
      <c r="A1219" s="1">
        <v>44208</v>
      </c>
      <c r="B1219">
        <v>89.25</v>
      </c>
      <c r="C1219">
        <v>199.14999399999999</v>
      </c>
      <c r="D1219">
        <v>19.950001</v>
      </c>
      <c r="E1219">
        <v>9.57</v>
      </c>
      <c r="G1219" s="1">
        <v>44208</v>
      </c>
      <c r="H1219">
        <f t="shared" si="37"/>
        <v>-1.8428629473577408E-2</v>
      </c>
      <c r="I1219">
        <f t="shared" si="37"/>
        <v>-3.6435784851908758E-2</v>
      </c>
      <c r="J1219">
        <f t="shared" si="37"/>
        <v>5.0137877704221293E-4</v>
      </c>
      <c r="K1219">
        <f t="shared" si="37"/>
        <v>-4.1710175173381896E-3</v>
      </c>
    </row>
    <row r="1220" spans="1:11" x14ac:dyDescent="0.3">
      <c r="A1220" s="1">
        <v>44209</v>
      </c>
      <c r="B1220">
        <v>89.769997000000004</v>
      </c>
      <c r="C1220">
        <v>199.5</v>
      </c>
      <c r="D1220">
        <v>31.4</v>
      </c>
      <c r="E1220">
        <v>9.81</v>
      </c>
      <c r="G1220" s="1">
        <v>44209</v>
      </c>
      <c r="H1220">
        <f t="shared" si="37"/>
        <v>5.8093896901112562E-3</v>
      </c>
      <c r="I1220">
        <f t="shared" si="37"/>
        <v>1.7559568303095944E-3</v>
      </c>
      <c r="J1220">
        <f t="shared" si="37"/>
        <v>0.45357869945302309</v>
      </c>
      <c r="K1220">
        <f t="shared" ref="K1220" si="38">LN(E1220/E1219)/SQRT($A1220-$A1219)</f>
        <v>2.4769068112408948E-2</v>
      </c>
    </row>
    <row r="1221" spans="1:11" x14ac:dyDescent="0.3">
      <c r="A1221" s="1">
        <v>44210</v>
      </c>
      <c r="B1221">
        <v>89.989998</v>
      </c>
      <c r="C1221">
        <v>195.470001</v>
      </c>
      <c r="D1221">
        <v>39.909999999999997</v>
      </c>
      <c r="E1221">
        <v>9.91</v>
      </c>
      <c r="G1221" s="1">
        <v>44210</v>
      </c>
      <c r="H1221">
        <f t="shared" ref="H1221:K1260" si="39">LN(B1221/B1220)/SQRT($A1221-$A1220)</f>
        <v>2.4477204713054526E-3</v>
      </c>
      <c r="I1221">
        <f t="shared" si="39"/>
        <v>-2.0407316249113083E-2</v>
      </c>
      <c r="J1221">
        <f t="shared" si="39"/>
        <v>0.23981902614643474</v>
      </c>
      <c r="K1221">
        <f t="shared" si="39"/>
        <v>1.0142074764624896E-2</v>
      </c>
    </row>
    <row r="1222" spans="1:11" x14ac:dyDescent="0.3">
      <c r="A1222" s="1">
        <v>44211</v>
      </c>
      <c r="B1222">
        <v>90.690002000000007</v>
      </c>
      <c r="C1222">
        <v>196.279999</v>
      </c>
      <c r="D1222">
        <v>35.5</v>
      </c>
      <c r="E1222">
        <v>9.67</v>
      </c>
      <c r="G1222" s="1">
        <v>44211</v>
      </c>
      <c r="H1222">
        <f t="shared" si="39"/>
        <v>7.7485886914590938E-3</v>
      </c>
      <c r="I1222">
        <f t="shared" si="39"/>
        <v>4.1352860461349415E-3</v>
      </c>
      <c r="J1222">
        <f t="shared" si="39"/>
        <v>-0.11709422257927232</v>
      </c>
      <c r="K1222">
        <f t="shared" si="39"/>
        <v>-2.4516038876693711E-2</v>
      </c>
    </row>
    <row r="1223" spans="1:11" x14ac:dyDescent="0.3">
      <c r="A1223" s="1">
        <v>44215</v>
      </c>
      <c r="B1223">
        <v>93.150002000000001</v>
      </c>
      <c r="C1223">
        <v>198.729996</v>
      </c>
      <c r="D1223">
        <v>39.360000999999997</v>
      </c>
      <c r="E1223">
        <v>9.94</v>
      </c>
      <c r="G1223" s="1">
        <v>44215</v>
      </c>
      <c r="H1223">
        <f t="shared" si="39"/>
        <v>1.3381999502859553E-2</v>
      </c>
      <c r="I1223">
        <f t="shared" si="39"/>
        <v>6.20244664272066E-3</v>
      </c>
      <c r="J1223">
        <f t="shared" si="39"/>
        <v>5.1608700554593073E-2</v>
      </c>
      <c r="K1223">
        <f t="shared" si="39"/>
        <v>1.3769355601639874E-2</v>
      </c>
    </row>
    <row r="1224" spans="1:11" x14ac:dyDescent="0.3">
      <c r="A1224" s="1">
        <v>44216</v>
      </c>
      <c r="B1224">
        <v>95.120002999999997</v>
      </c>
      <c r="C1224">
        <v>207.050003</v>
      </c>
      <c r="D1224">
        <v>39.119999</v>
      </c>
      <c r="E1224">
        <v>10.220000000000001</v>
      </c>
      <c r="G1224" s="1">
        <v>44216</v>
      </c>
      <c r="H1224">
        <f t="shared" si="39"/>
        <v>2.09281654032911E-2</v>
      </c>
      <c r="I1224">
        <f t="shared" si="39"/>
        <v>4.1013225068448581E-2</v>
      </c>
      <c r="J1224">
        <f t="shared" si="39"/>
        <v>-6.1162779863122721E-3</v>
      </c>
      <c r="K1224">
        <f t="shared" si="39"/>
        <v>2.7779564107075886E-2</v>
      </c>
    </row>
    <row r="1225" spans="1:11" x14ac:dyDescent="0.3">
      <c r="A1225" s="1">
        <v>44217</v>
      </c>
      <c r="B1225">
        <v>94.599997999999999</v>
      </c>
      <c r="C1225">
        <v>205.55999800000001</v>
      </c>
      <c r="D1225">
        <v>43.029998999999997</v>
      </c>
      <c r="E1225">
        <v>10.35</v>
      </c>
      <c r="G1225" s="1">
        <v>44217</v>
      </c>
      <c r="H1225">
        <f t="shared" si="39"/>
        <v>-5.4818290054510378E-3</v>
      </c>
      <c r="I1225">
        <f t="shared" si="39"/>
        <v>-7.2223720863204902E-3</v>
      </c>
      <c r="J1225">
        <f t="shared" si="39"/>
        <v>9.526370400666348E-2</v>
      </c>
      <c r="K1225">
        <f t="shared" si="39"/>
        <v>1.2639934935819566E-2</v>
      </c>
    </row>
    <row r="1226" spans="1:11" x14ac:dyDescent="0.3">
      <c r="A1226" s="1">
        <v>44218</v>
      </c>
      <c r="B1226">
        <v>94.43</v>
      </c>
      <c r="C1226">
        <v>204.66000399999999</v>
      </c>
      <c r="D1226">
        <v>65.010002</v>
      </c>
      <c r="E1226">
        <v>10.71</v>
      </c>
      <c r="G1226" s="1">
        <v>44218</v>
      </c>
      <c r="H1226">
        <f t="shared" si="39"/>
        <v>-1.7986356412054364E-3</v>
      </c>
      <c r="I1226">
        <f t="shared" si="39"/>
        <v>-4.3878671912898261E-3</v>
      </c>
      <c r="J1226">
        <f t="shared" si="39"/>
        <v>0.41264361136996702</v>
      </c>
      <c r="K1226">
        <f t="shared" si="39"/>
        <v>3.4191364748279343E-2</v>
      </c>
    </row>
    <row r="1227" spans="1:11" x14ac:dyDescent="0.3">
      <c r="A1227" s="1">
        <v>44221</v>
      </c>
      <c r="B1227">
        <v>93.400002000000001</v>
      </c>
      <c r="C1227">
        <v>203.990005</v>
      </c>
      <c r="D1227">
        <v>76.790001000000004</v>
      </c>
      <c r="E1227">
        <v>10.32</v>
      </c>
      <c r="G1227" s="1">
        <v>44221</v>
      </c>
      <c r="H1227">
        <f t="shared" si="39"/>
        <v>-6.3320617264680419E-3</v>
      </c>
      <c r="I1227">
        <f t="shared" si="39"/>
        <v>-1.8931821416625048E-3</v>
      </c>
      <c r="J1227">
        <f t="shared" si="39"/>
        <v>9.6148046383150915E-2</v>
      </c>
      <c r="K1227">
        <f t="shared" si="39"/>
        <v>-2.1416302711296603E-2</v>
      </c>
    </row>
    <row r="1228" spans="1:11" x14ac:dyDescent="0.3">
      <c r="A1228" s="1">
        <v>44222</v>
      </c>
      <c r="B1228">
        <v>92.379997000000003</v>
      </c>
      <c r="C1228">
        <v>199.779999</v>
      </c>
      <c r="D1228">
        <v>147.979996</v>
      </c>
      <c r="E1228">
        <v>10.37</v>
      </c>
      <c r="G1228" s="1">
        <v>44222</v>
      </c>
      <c r="H1228">
        <f t="shared" si="39"/>
        <v>-1.098089412017569E-2</v>
      </c>
      <c r="I1228">
        <f t="shared" si="39"/>
        <v>-2.0854241447380503E-2</v>
      </c>
      <c r="J1228">
        <f t="shared" si="39"/>
        <v>0.65600266610174351</v>
      </c>
      <c r="K1228">
        <f t="shared" si="39"/>
        <v>4.8332621880190739E-3</v>
      </c>
    </row>
    <row r="1229" spans="1:11" x14ac:dyDescent="0.3">
      <c r="A1229" s="1">
        <v>44223</v>
      </c>
      <c r="B1229">
        <v>88.669998000000007</v>
      </c>
      <c r="C1229">
        <v>195.38000500000001</v>
      </c>
      <c r="D1229">
        <v>347.51001000000002</v>
      </c>
      <c r="E1229">
        <v>9.89</v>
      </c>
      <c r="G1229" s="1">
        <v>44223</v>
      </c>
      <c r="H1229">
        <f t="shared" si="39"/>
        <v>-4.0988881691524849E-2</v>
      </c>
      <c r="I1229">
        <f t="shared" si="39"/>
        <v>-2.2270350282545703E-2</v>
      </c>
      <c r="J1229">
        <f t="shared" si="39"/>
        <v>0.85371636787864003</v>
      </c>
      <c r="K1229">
        <f t="shared" si="39"/>
        <v>-4.7392876606815029E-2</v>
      </c>
    </row>
    <row r="1230" spans="1:11" x14ac:dyDescent="0.3">
      <c r="A1230" s="1">
        <v>44224</v>
      </c>
      <c r="B1230">
        <v>90.269997000000004</v>
      </c>
      <c r="C1230">
        <v>200.300003</v>
      </c>
      <c r="D1230">
        <v>193.60000600000001</v>
      </c>
      <c r="E1230">
        <v>9.85</v>
      </c>
      <c r="G1230" s="1">
        <v>44224</v>
      </c>
      <c r="H1230">
        <f t="shared" si="39"/>
        <v>1.7883555240058215E-2</v>
      </c>
      <c r="I1230">
        <f t="shared" si="39"/>
        <v>2.4869851833354325E-2</v>
      </c>
      <c r="J1230">
        <f t="shared" si="39"/>
        <v>-0.58499926451115314</v>
      </c>
      <c r="K1230">
        <f t="shared" si="39"/>
        <v>-4.0526904506233081E-3</v>
      </c>
    </row>
    <row r="1231" spans="1:11" x14ac:dyDescent="0.3">
      <c r="A1231" s="1">
        <v>44225</v>
      </c>
      <c r="B1231">
        <v>91</v>
      </c>
      <c r="C1231">
        <v>200.449997</v>
      </c>
      <c r="D1231">
        <v>325</v>
      </c>
      <c r="E1231">
        <v>9.91</v>
      </c>
      <c r="G1231" s="1">
        <v>44225</v>
      </c>
      <c r="H1231">
        <f t="shared" si="39"/>
        <v>8.0543604404194891E-3</v>
      </c>
      <c r="I1231">
        <f t="shared" si="39"/>
        <v>7.4856647288379494E-4</v>
      </c>
      <c r="J1231">
        <f t="shared" si="39"/>
        <v>0.51803097649552576</v>
      </c>
      <c r="K1231">
        <f t="shared" si="39"/>
        <v>6.072893157899082E-3</v>
      </c>
    </row>
    <row r="1232" spans="1:11" x14ac:dyDescent="0.3">
      <c r="A1232" s="1">
        <v>44228</v>
      </c>
      <c r="B1232">
        <v>91.419998000000007</v>
      </c>
      <c r="C1232">
        <v>200.94000199999999</v>
      </c>
      <c r="D1232">
        <v>225</v>
      </c>
      <c r="E1232">
        <v>10.14</v>
      </c>
      <c r="G1232" s="1">
        <v>44228</v>
      </c>
      <c r="H1232">
        <f t="shared" si="39"/>
        <v>2.6585504822230349E-3</v>
      </c>
      <c r="I1232">
        <f t="shared" si="39"/>
        <v>1.4096248531098277E-3</v>
      </c>
      <c r="J1232">
        <f t="shared" si="39"/>
        <v>-0.21230600079304796</v>
      </c>
      <c r="K1232">
        <f t="shared" si="39"/>
        <v>1.3246522400428026E-2</v>
      </c>
    </row>
    <row r="1233" spans="1:11" x14ac:dyDescent="0.3">
      <c r="A1233" s="1">
        <v>44229</v>
      </c>
      <c r="B1233">
        <v>93.980002999999996</v>
      </c>
      <c r="C1233">
        <v>207.11000100000001</v>
      </c>
      <c r="D1233">
        <v>90</v>
      </c>
      <c r="E1233">
        <v>10.33</v>
      </c>
      <c r="G1233" s="1">
        <v>44229</v>
      </c>
      <c r="H1233">
        <f t="shared" si="39"/>
        <v>2.7617774569807432E-2</v>
      </c>
      <c r="I1233">
        <f t="shared" si="39"/>
        <v>3.0243691929023753E-2</v>
      </c>
      <c r="J1233">
        <f t="shared" si="39"/>
        <v>-0.916290731874155</v>
      </c>
      <c r="K1233">
        <f t="shared" si="39"/>
        <v>1.8564284968510057E-2</v>
      </c>
    </row>
    <row r="1234" spans="1:11" x14ac:dyDescent="0.3">
      <c r="A1234" s="1">
        <v>44230</v>
      </c>
      <c r="B1234">
        <v>92.769997000000004</v>
      </c>
      <c r="C1234">
        <v>202.39999399999999</v>
      </c>
      <c r="D1234">
        <v>92.410004000000001</v>
      </c>
      <c r="E1234">
        <v>10.26</v>
      </c>
      <c r="G1234" s="1">
        <v>44230</v>
      </c>
      <c r="H1234">
        <f t="shared" si="39"/>
        <v>-1.2958746269215223E-2</v>
      </c>
      <c r="I1234">
        <f t="shared" si="39"/>
        <v>-2.3004150147370471E-2</v>
      </c>
      <c r="J1234">
        <f t="shared" si="39"/>
        <v>2.64255708550417E-2</v>
      </c>
      <c r="K1234">
        <f t="shared" si="39"/>
        <v>-6.7994433889237149E-3</v>
      </c>
    </row>
    <row r="1235" spans="1:11" x14ac:dyDescent="0.3">
      <c r="A1235" s="1">
        <v>44231</v>
      </c>
      <c r="B1235">
        <v>92.68</v>
      </c>
      <c r="C1235">
        <v>201.490005</v>
      </c>
      <c r="D1235">
        <v>53.5</v>
      </c>
      <c r="E1235">
        <v>10.29</v>
      </c>
      <c r="G1235" s="1">
        <v>44231</v>
      </c>
      <c r="H1235">
        <f t="shared" si="39"/>
        <v>-9.7057976296385177E-4</v>
      </c>
      <c r="I1235">
        <f t="shared" si="39"/>
        <v>-4.5061305902394377E-3</v>
      </c>
      <c r="J1235">
        <f t="shared" si="39"/>
        <v>-0.54655358728334591</v>
      </c>
      <c r="K1235">
        <f t="shared" si="39"/>
        <v>2.9197101033346246E-3</v>
      </c>
    </row>
    <row r="1236" spans="1:11" x14ac:dyDescent="0.3">
      <c r="A1236" s="1">
        <v>44232</v>
      </c>
      <c r="B1236">
        <v>101.610001</v>
      </c>
      <c r="C1236">
        <v>207.490005</v>
      </c>
      <c r="D1236">
        <v>63.77</v>
      </c>
      <c r="E1236">
        <v>10.68</v>
      </c>
      <c r="G1236" s="1">
        <v>44232</v>
      </c>
      <c r="H1236">
        <f t="shared" si="39"/>
        <v>9.198926577516553E-2</v>
      </c>
      <c r="I1236">
        <f t="shared" si="39"/>
        <v>2.9343392657104454E-2</v>
      </c>
      <c r="J1236">
        <f t="shared" si="39"/>
        <v>0.17560120642521945</v>
      </c>
      <c r="K1236">
        <f t="shared" si="39"/>
        <v>3.7200283686090706E-2</v>
      </c>
    </row>
    <row r="1237" spans="1:11" x14ac:dyDescent="0.3">
      <c r="A1237" s="1">
        <v>44235</v>
      </c>
      <c r="B1237">
        <v>101.19000200000001</v>
      </c>
      <c r="C1237">
        <v>213.33999600000001</v>
      </c>
      <c r="D1237">
        <v>60</v>
      </c>
      <c r="E1237">
        <v>11.02</v>
      </c>
      <c r="G1237" s="1">
        <v>44235</v>
      </c>
      <c r="H1237">
        <f t="shared" si="39"/>
        <v>-2.3913893372951365E-3</v>
      </c>
      <c r="I1237">
        <f t="shared" si="39"/>
        <v>1.605261721568213E-2</v>
      </c>
      <c r="J1237">
        <f t="shared" si="39"/>
        <v>-3.5182742814925401E-2</v>
      </c>
      <c r="K1237">
        <f t="shared" si="39"/>
        <v>1.809356287689233E-2</v>
      </c>
    </row>
    <row r="1238" spans="1:11" x14ac:dyDescent="0.3">
      <c r="A1238" s="1">
        <v>44236</v>
      </c>
      <c r="B1238">
        <v>102.730003</v>
      </c>
      <c r="C1238">
        <v>200.30999800000001</v>
      </c>
      <c r="D1238">
        <v>50.310001</v>
      </c>
      <c r="E1238">
        <v>11.33</v>
      </c>
      <c r="G1238" s="1">
        <v>44236</v>
      </c>
      <c r="H1238">
        <f t="shared" si="39"/>
        <v>1.5104258924469149E-2</v>
      </c>
      <c r="I1238">
        <f t="shared" si="39"/>
        <v>-6.302096189455951E-2</v>
      </c>
      <c r="J1238">
        <f t="shared" si="39"/>
        <v>-0.17614067784210968</v>
      </c>
      <c r="K1238">
        <f t="shared" si="39"/>
        <v>2.7742271315146498E-2</v>
      </c>
    </row>
    <row r="1239" spans="1:11" x14ac:dyDescent="0.3">
      <c r="A1239" s="1">
        <v>44237</v>
      </c>
      <c r="B1239">
        <v>102.760002</v>
      </c>
      <c r="C1239">
        <v>199.820007</v>
      </c>
      <c r="D1239">
        <v>51.200001</v>
      </c>
      <c r="E1239">
        <v>11.16</v>
      </c>
      <c r="G1239" s="1">
        <v>44237</v>
      </c>
      <c r="H1239">
        <f t="shared" si="39"/>
        <v>2.9197527357226595E-4</v>
      </c>
      <c r="I1239">
        <f t="shared" si="39"/>
        <v>-2.4491602169628458E-3</v>
      </c>
      <c r="J1239">
        <f t="shared" si="39"/>
        <v>1.7535667196720804E-2</v>
      </c>
      <c r="K1239">
        <f t="shared" si="39"/>
        <v>-1.5118118086750112E-2</v>
      </c>
    </row>
    <row r="1240" spans="1:11" x14ac:dyDescent="0.3">
      <c r="A1240" s="1">
        <v>44238</v>
      </c>
      <c r="B1240">
        <v>103.239998</v>
      </c>
      <c r="C1240">
        <v>197.11999499999999</v>
      </c>
      <c r="D1240">
        <v>51.099997999999999</v>
      </c>
      <c r="E1240">
        <v>11.98</v>
      </c>
      <c r="G1240" s="1">
        <v>44238</v>
      </c>
      <c r="H1240">
        <f t="shared" si="39"/>
        <v>4.6601637735678931E-3</v>
      </c>
      <c r="I1240">
        <f t="shared" si="39"/>
        <v>-1.3604341356505479E-2</v>
      </c>
      <c r="J1240">
        <f t="shared" si="39"/>
        <v>-1.9550935059972135E-3</v>
      </c>
      <c r="K1240">
        <f t="shared" si="39"/>
        <v>7.0902635734138492E-2</v>
      </c>
    </row>
    <row r="1241" spans="1:11" x14ac:dyDescent="0.3">
      <c r="A1241" s="1">
        <v>44239</v>
      </c>
      <c r="B1241">
        <v>103.80999799999999</v>
      </c>
      <c r="C1241">
        <v>199.86000100000001</v>
      </c>
      <c r="D1241">
        <v>52.400002000000001</v>
      </c>
      <c r="E1241">
        <v>11.6</v>
      </c>
      <c r="G1241" s="1">
        <v>44239</v>
      </c>
      <c r="H1241">
        <f t="shared" si="39"/>
        <v>5.5059304611105404E-3</v>
      </c>
      <c r="I1241">
        <f t="shared" si="39"/>
        <v>1.3804471457250854E-2</v>
      </c>
      <c r="J1241">
        <f t="shared" si="39"/>
        <v>2.5122171424219894E-2</v>
      </c>
      <c r="K1241">
        <f t="shared" si="39"/>
        <v>-3.223349457498443E-2</v>
      </c>
    </row>
    <row r="1242" spans="1:11" x14ac:dyDescent="0.3">
      <c r="A1242" s="1">
        <v>44243</v>
      </c>
      <c r="B1242">
        <v>102.959999</v>
      </c>
      <c r="C1242">
        <v>195.78999300000001</v>
      </c>
      <c r="D1242">
        <v>49.509998000000003</v>
      </c>
      <c r="E1242">
        <v>11.5</v>
      </c>
      <c r="G1242" s="1">
        <v>44243</v>
      </c>
      <c r="H1242">
        <f t="shared" si="39"/>
        <v>-4.1108661819128584E-3</v>
      </c>
      <c r="I1242">
        <f t="shared" si="39"/>
        <v>-1.0287252960278395E-2</v>
      </c>
      <c r="J1242">
        <f t="shared" si="39"/>
        <v>-2.8366000258741714E-2</v>
      </c>
      <c r="K1242">
        <f t="shared" si="39"/>
        <v>-4.3290313715572707E-3</v>
      </c>
    </row>
    <row r="1243" spans="1:11" x14ac:dyDescent="0.3">
      <c r="A1243" s="1">
        <v>44244</v>
      </c>
      <c r="B1243">
        <v>102.349998</v>
      </c>
      <c r="C1243">
        <v>195.929993</v>
      </c>
      <c r="D1243">
        <v>45.939999</v>
      </c>
      <c r="E1243">
        <v>11.54</v>
      </c>
      <c r="G1243" s="1">
        <v>44244</v>
      </c>
      <c r="H1243">
        <f t="shared" si="39"/>
        <v>-5.9422610088545446E-3</v>
      </c>
      <c r="I1243">
        <f t="shared" si="39"/>
        <v>7.1479633904033473E-4</v>
      </c>
      <c r="J1243">
        <f t="shared" si="39"/>
        <v>-7.4838453484022224E-2</v>
      </c>
      <c r="K1243">
        <f t="shared" si="39"/>
        <v>3.4722257107490571E-3</v>
      </c>
    </row>
    <row r="1244" spans="1:11" x14ac:dyDescent="0.3">
      <c r="A1244" s="1">
        <v>44245</v>
      </c>
      <c r="B1244">
        <v>102.25</v>
      </c>
      <c r="C1244">
        <v>196.229996</v>
      </c>
      <c r="D1244">
        <v>40.689999</v>
      </c>
      <c r="E1244">
        <v>12.1</v>
      </c>
      <c r="G1244" s="1">
        <v>44245</v>
      </c>
      <c r="H1244">
        <f t="shared" si="39"/>
        <v>-9.7749764359582715E-4</v>
      </c>
      <c r="I1244">
        <f t="shared" si="39"/>
        <v>1.5300034013585634E-3</v>
      </c>
      <c r="J1244">
        <f t="shared" si="39"/>
        <v>-0.12135383805589367</v>
      </c>
      <c r="K1244">
        <f t="shared" si="39"/>
        <v>4.7386191522741934E-2</v>
      </c>
    </row>
    <row r="1245" spans="1:11" x14ac:dyDescent="0.3">
      <c r="A1245" s="1">
        <v>44246</v>
      </c>
      <c r="B1245">
        <v>100.800003</v>
      </c>
      <c r="C1245">
        <v>194.86000100000001</v>
      </c>
      <c r="D1245">
        <v>40.590000000000003</v>
      </c>
      <c r="E1245">
        <v>12.18</v>
      </c>
      <c r="G1245" s="1">
        <v>44246</v>
      </c>
      <c r="H1245">
        <f t="shared" si="39"/>
        <v>-1.4282409523738529E-2</v>
      </c>
      <c r="I1245">
        <f t="shared" si="39"/>
        <v>-7.0060631279031055E-3</v>
      </c>
      <c r="J1245">
        <f t="shared" si="39"/>
        <v>-2.4606065867289234E-3</v>
      </c>
      <c r="K1245">
        <f t="shared" si="39"/>
        <v>6.5898096790555829E-3</v>
      </c>
    </row>
    <row r="1246" spans="1:11" x14ac:dyDescent="0.3">
      <c r="A1246" s="1">
        <v>44249</v>
      </c>
      <c r="B1246">
        <v>96.580001999999993</v>
      </c>
      <c r="C1246">
        <v>189.85000600000001</v>
      </c>
      <c r="D1246">
        <v>46</v>
      </c>
      <c r="E1246">
        <v>11.69</v>
      </c>
      <c r="G1246" s="1">
        <v>44249</v>
      </c>
      <c r="H1246">
        <f t="shared" si="39"/>
        <v>-2.4691356661519438E-2</v>
      </c>
      <c r="I1246">
        <f t="shared" si="39"/>
        <v>-1.5038264890125224E-2</v>
      </c>
      <c r="J1246">
        <f t="shared" si="39"/>
        <v>7.2237872637181857E-2</v>
      </c>
      <c r="K1246">
        <f t="shared" si="39"/>
        <v>-2.370686045602104E-2</v>
      </c>
    </row>
    <row r="1247" spans="1:11" x14ac:dyDescent="0.3">
      <c r="A1247" s="1">
        <v>44250</v>
      </c>
      <c r="B1247">
        <v>96.419998000000007</v>
      </c>
      <c r="C1247">
        <v>185.949997</v>
      </c>
      <c r="D1247">
        <v>44.970001000000003</v>
      </c>
      <c r="E1247">
        <v>11.4</v>
      </c>
      <c r="G1247" s="1">
        <v>44250</v>
      </c>
      <c r="H1247">
        <f t="shared" si="39"/>
        <v>-1.6580729187251283E-3</v>
      </c>
      <c r="I1247">
        <f t="shared" si="39"/>
        <v>-2.0756514043998992E-2</v>
      </c>
      <c r="J1247">
        <f t="shared" si="39"/>
        <v>-2.2645773469432254E-2</v>
      </c>
      <c r="K1247">
        <f t="shared" si="39"/>
        <v>-2.5120420083527207E-2</v>
      </c>
    </row>
    <row r="1248" spans="1:11" x14ac:dyDescent="0.3">
      <c r="A1248" s="1">
        <v>44251</v>
      </c>
      <c r="B1248">
        <v>95.690002000000007</v>
      </c>
      <c r="C1248">
        <v>186.990005</v>
      </c>
      <c r="D1248">
        <v>91.709998999999996</v>
      </c>
      <c r="E1248">
        <v>11.29</v>
      </c>
      <c r="G1248" s="1">
        <v>44251</v>
      </c>
      <c r="H1248">
        <f t="shared" si="39"/>
        <v>-7.5998075428945879E-3</v>
      </c>
      <c r="I1248">
        <f t="shared" si="39"/>
        <v>5.5773619905565728E-3</v>
      </c>
      <c r="J1248">
        <f t="shared" si="39"/>
        <v>0.71263579064725358</v>
      </c>
      <c r="K1248">
        <f t="shared" si="39"/>
        <v>-9.6959772388792703E-3</v>
      </c>
    </row>
    <row r="1249" spans="1:11" x14ac:dyDescent="0.3">
      <c r="A1249" s="1">
        <v>44252</v>
      </c>
      <c r="B1249">
        <v>95.099997999999999</v>
      </c>
      <c r="C1249">
        <v>184.679993</v>
      </c>
      <c r="D1249">
        <v>108.730003</v>
      </c>
      <c r="E1249">
        <v>11.04</v>
      </c>
      <c r="G1249" s="1">
        <v>44252</v>
      </c>
      <c r="H1249">
        <f t="shared" si="39"/>
        <v>-6.1848721711468008E-3</v>
      </c>
      <c r="I1249">
        <f t="shared" si="39"/>
        <v>-1.2430606492879403E-2</v>
      </c>
      <c r="J1249">
        <f t="shared" si="39"/>
        <v>0.17023635893402236</v>
      </c>
      <c r="K1249">
        <f t="shared" si="39"/>
        <v>-2.2392337312621434E-2</v>
      </c>
    </row>
    <row r="1250" spans="1:11" x14ac:dyDescent="0.3">
      <c r="A1250" s="1">
        <v>44253</v>
      </c>
      <c r="B1250">
        <v>95.610000999999997</v>
      </c>
      <c r="C1250">
        <v>184.46000699999999</v>
      </c>
      <c r="D1250">
        <v>101.739998</v>
      </c>
      <c r="E1250">
        <v>11.15</v>
      </c>
      <c r="G1250" s="1">
        <v>44253</v>
      </c>
      <c r="H1250">
        <f t="shared" si="39"/>
        <v>5.3484790356614813E-3</v>
      </c>
      <c r="I1250">
        <f t="shared" si="39"/>
        <v>-1.1918839792081524E-3</v>
      </c>
      <c r="J1250">
        <f t="shared" si="39"/>
        <v>-6.6447252864271694E-2</v>
      </c>
      <c r="K1250">
        <f t="shared" si="39"/>
        <v>9.9144570571786123E-3</v>
      </c>
    </row>
    <row r="1251" spans="1:11" x14ac:dyDescent="0.3">
      <c r="A1251" s="1">
        <v>44256</v>
      </c>
      <c r="B1251">
        <v>98.720000999999996</v>
      </c>
      <c r="C1251">
        <v>187.449997</v>
      </c>
      <c r="D1251">
        <v>120.400002</v>
      </c>
      <c r="E1251">
        <v>11.56</v>
      </c>
      <c r="G1251" s="1">
        <v>44256</v>
      </c>
      <c r="H1251">
        <f t="shared" si="39"/>
        <v>1.8481064522094116E-2</v>
      </c>
      <c r="I1251">
        <f t="shared" si="39"/>
        <v>9.2834756066097219E-3</v>
      </c>
      <c r="J1251">
        <f t="shared" si="39"/>
        <v>9.7225225157058462E-2</v>
      </c>
      <c r="K1251">
        <f t="shared" si="39"/>
        <v>2.0848906498759048E-2</v>
      </c>
    </row>
    <row r="1252" spans="1:11" x14ac:dyDescent="0.3">
      <c r="A1252" s="1">
        <v>44257</v>
      </c>
      <c r="B1252">
        <v>96.75</v>
      </c>
      <c r="C1252">
        <v>188.16999799999999</v>
      </c>
      <c r="D1252">
        <v>118.18</v>
      </c>
      <c r="E1252">
        <v>11.39</v>
      </c>
      <c r="G1252" s="1">
        <v>44257</v>
      </c>
      <c r="H1252">
        <f t="shared" si="39"/>
        <v>-2.015723837684608E-2</v>
      </c>
      <c r="I1252">
        <f t="shared" si="39"/>
        <v>3.8336717502131319E-3</v>
      </c>
      <c r="J1252">
        <f t="shared" si="39"/>
        <v>-1.8610663568487618E-2</v>
      </c>
      <c r="K1252">
        <f t="shared" si="39"/>
        <v>-1.4815085785140587E-2</v>
      </c>
    </row>
    <row r="1253" spans="1:11" x14ac:dyDescent="0.3">
      <c r="A1253" s="1">
        <v>44258</v>
      </c>
      <c r="B1253">
        <v>93.709998999999996</v>
      </c>
      <c r="C1253">
        <v>180.14999399999999</v>
      </c>
      <c r="D1253">
        <v>124.18</v>
      </c>
      <c r="E1253">
        <v>11.09</v>
      </c>
      <c r="G1253" s="1">
        <v>44258</v>
      </c>
      <c r="H1253">
        <f t="shared" si="39"/>
        <v>-3.1925435445378715E-2</v>
      </c>
      <c r="I1253">
        <f t="shared" si="39"/>
        <v>-4.35559950393433E-2</v>
      </c>
      <c r="J1253">
        <f t="shared" si="39"/>
        <v>4.952324001921822E-2</v>
      </c>
      <c r="K1253">
        <f t="shared" si="39"/>
        <v>-2.6691976096815222E-2</v>
      </c>
    </row>
    <row r="1254" spans="1:11" x14ac:dyDescent="0.3">
      <c r="A1254" s="1">
        <v>44259</v>
      </c>
      <c r="B1254">
        <v>91.540001000000004</v>
      </c>
      <c r="C1254">
        <v>174.029999</v>
      </c>
      <c r="D1254">
        <v>132.35000600000001</v>
      </c>
      <c r="E1254">
        <v>10.48</v>
      </c>
      <c r="G1254" s="1">
        <v>44259</v>
      </c>
      <c r="H1254">
        <f t="shared" si="39"/>
        <v>-2.3428850314830284E-2</v>
      </c>
      <c r="I1254">
        <f t="shared" si="39"/>
        <v>-3.4562111488576061E-2</v>
      </c>
      <c r="J1254">
        <f t="shared" si="39"/>
        <v>6.3717848070703284E-2</v>
      </c>
      <c r="K1254">
        <f t="shared" si="39"/>
        <v>-5.6575122469379562E-2</v>
      </c>
    </row>
    <row r="1255" spans="1:11" x14ac:dyDescent="0.3">
      <c r="A1255" s="1">
        <v>44260</v>
      </c>
      <c r="B1255">
        <v>92.580001999999993</v>
      </c>
      <c r="C1255">
        <v>170.80999800000001</v>
      </c>
      <c r="D1255">
        <v>137.740005</v>
      </c>
      <c r="E1255">
        <v>10.31</v>
      </c>
      <c r="G1255" s="1">
        <v>44260</v>
      </c>
      <c r="H1255">
        <f t="shared" si="39"/>
        <v>1.1297111056380024E-2</v>
      </c>
      <c r="I1255">
        <f t="shared" si="39"/>
        <v>-1.8675876458893948E-2</v>
      </c>
      <c r="J1255">
        <f t="shared" si="39"/>
        <v>3.9917912409377351E-2</v>
      </c>
      <c r="K1255">
        <f t="shared" si="39"/>
        <v>-1.6354380864027504E-2</v>
      </c>
    </row>
    <row r="1256" spans="1:11" x14ac:dyDescent="0.3">
      <c r="A1256" s="1">
        <v>44263</v>
      </c>
      <c r="B1256">
        <v>89.209998999999996</v>
      </c>
      <c r="C1256">
        <v>161.61999499999999</v>
      </c>
      <c r="D1256">
        <v>194.5</v>
      </c>
      <c r="E1256">
        <v>9.85</v>
      </c>
      <c r="G1256" s="1">
        <v>44263</v>
      </c>
      <c r="H1256">
        <f t="shared" si="39"/>
        <v>-2.1408163852838544E-2</v>
      </c>
      <c r="I1256">
        <f t="shared" si="39"/>
        <v>-3.1929748152216386E-2</v>
      </c>
      <c r="J1256">
        <f t="shared" si="39"/>
        <v>0.19922295300679377</v>
      </c>
      <c r="K1256">
        <f t="shared" si="39"/>
        <v>-2.635190760306615E-2</v>
      </c>
    </row>
    <row r="1257" spans="1:11" x14ac:dyDescent="0.3">
      <c r="A1257" s="1">
        <v>44264</v>
      </c>
      <c r="B1257">
        <v>92.5</v>
      </c>
      <c r="C1257">
        <v>168.570007</v>
      </c>
      <c r="D1257">
        <v>246.89999399999999</v>
      </c>
      <c r="E1257">
        <v>10.28</v>
      </c>
      <c r="G1257" s="1">
        <v>44264</v>
      </c>
      <c r="H1257">
        <f t="shared" si="39"/>
        <v>3.6215514802193247E-2</v>
      </c>
      <c r="I1257">
        <f t="shared" si="39"/>
        <v>4.2103265449455557E-2</v>
      </c>
      <c r="J1257">
        <f t="shared" si="39"/>
        <v>0.23855120899129589</v>
      </c>
      <c r="K1257">
        <f t="shared" si="39"/>
        <v>4.2728804843021426E-2</v>
      </c>
    </row>
    <row r="1258" spans="1:11" x14ac:dyDescent="0.3">
      <c r="A1258" s="1">
        <v>44265</v>
      </c>
      <c r="B1258">
        <v>91.309997999999993</v>
      </c>
      <c r="C1258">
        <v>164.820007</v>
      </c>
      <c r="D1258">
        <v>265</v>
      </c>
      <c r="E1258">
        <v>9.9499999999999993</v>
      </c>
      <c r="G1258" s="1">
        <v>44265</v>
      </c>
      <c r="H1258">
        <f t="shared" si="39"/>
        <v>-1.2948355793537045E-2</v>
      </c>
      <c r="I1258">
        <f t="shared" si="39"/>
        <v>-2.2497123512180715E-2</v>
      </c>
      <c r="J1258">
        <f t="shared" si="39"/>
        <v>7.0746453936425299E-2</v>
      </c>
      <c r="K1258">
        <f t="shared" si="39"/>
        <v>-3.2627708856517647E-2</v>
      </c>
    </row>
    <row r="1259" spans="1:11" x14ac:dyDescent="0.3">
      <c r="A1259" s="1">
        <v>44266</v>
      </c>
      <c r="B1259">
        <v>92.940002000000007</v>
      </c>
      <c r="C1259">
        <v>170.61000100000001</v>
      </c>
      <c r="D1259">
        <v>260</v>
      </c>
      <c r="E1259">
        <v>10.210000000000001</v>
      </c>
      <c r="G1259" s="1">
        <v>44266</v>
      </c>
      <c r="H1259">
        <f t="shared" si="39"/>
        <v>1.7693856451249417E-2</v>
      </c>
      <c r="I1259">
        <f t="shared" si="39"/>
        <v>3.4526244042328583E-2</v>
      </c>
      <c r="J1259">
        <f t="shared" si="39"/>
        <v>-1.9048194970694474E-2</v>
      </c>
      <c r="K1259">
        <f t="shared" si="39"/>
        <v>2.5795081006073025E-2</v>
      </c>
    </row>
    <row r="1260" spans="1:11" x14ac:dyDescent="0.3">
      <c r="A1260" s="1">
        <v>44267</v>
      </c>
      <c r="B1260">
        <v>93.040001000000004</v>
      </c>
      <c r="C1260">
        <v>170.25</v>
      </c>
      <c r="D1260">
        <v>264.5</v>
      </c>
      <c r="E1260">
        <v>10.16</v>
      </c>
      <c r="G1260" s="1">
        <v>44267</v>
      </c>
      <c r="H1260">
        <f t="shared" si="39"/>
        <v>1.0753737823825541E-3</v>
      </c>
      <c r="I1260">
        <f t="shared" si="39"/>
        <v>-2.1123108185173967E-3</v>
      </c>
      <c r="J1260">
        <f t="shared" si="39"/>
        <v>1.7159620282826284E-2</v>
      </c>
      <c r="K1260">
        <f t="shared" si="39"/>
        <v>-4.9091900262384081E-3</v>
      </c>
    </row>
  </sheetData>
  <mergeCells count="3">
    <mergeCell ref="A1:E1"/>
    <mergeCell ref="G1:K1"/>
    <mergeCell ref="N9:Q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K16" sqref="K16"/>
    </sheetView>
  </sheetViews>
  <sheetFormatPr defaultRowHeight="14.4" x14ac:dyDescent="0.3"/>
  <cols>
    <col min="1" max="1" width="25.21875" bestFit="1" customWidth="1"/>
    <col min="9" max="9" width="12.21875" bestFit="1" customWidth="1"/>
    <col min="10" max="10" width="29" bestFit="1" customWidth="1"/>
    <col min="11" max="12" width="12.21875" bestFit="1" customWidth="1"/>
  </cols>
  <sheetData>
    <row r="1" spans="1:14" x14ac:dyDescent="0.3">
      <c r="A1" t="s">
        <v>84</v>
      </c>
      <c r="B1" t="s">
        <v>1</v>
      </c>
      <c r="C1" t="s">
        <v>2</v>
      </c>
      <c r="D1" t="s">
        <v>3</v>
      </c>
      <c r="E1" t="s">
        <v>4</v>
      </c>
      <c r="H1" t="s">
        <v>23</v>
      </c>
    </row>
    <row r="2" spans="1:14" x14ac:dyDescent="0.3">
      <c r="A2" t="s">
        <v>10</v>
      </c>
      <c r="B2">
        <v>9.864264016195912E-4</v>
      </c>
      <c r="C2">
        <v>1.3323284185000038E-3</v>
      </c>
      <c r="D2">
        <v>1.283840302433694E-3</v>
      </c>
      <c r="E2">
        <v>1.358220772542692E-3</v>
      </c>
      <c r="I2" t="s">
        <v>25</v>
      </c>
      <c r="J2" t="s">
        <v>20</v>
      </c>
      <c r="K2" t="s">
        <v>26</v>
      </c>
    </row>
    <row r="3" spans="1:14" x14ac:dyDescent="0.3">
      <c r="A3" t="s">
        <v>13</v>
      </c>
      <c r="B3">
        <v>1.9947888672881973E-2</v>
      </c>
      <c r="C3">
        <v>2.0723222750491505E-2</v>
      </c>
      <c r="D3">
        <v>7.0213559219978794E-2</v>
      </c>
      <c r="E3">
        <v>1.9778698089008277E-2</v>
      </c>
      <c r="H3" t="s">
        <v>30</v>
      </c>
      <c r="I3">
        <v>307102.30404231371</v>
      </c>
      <c r="J3">
        <v>93.040001000000004</v>
      </c>
      <c r="K3">
        <v>0.28572798675199174</v>
      </c>
    </row>
    <row r="4" spans="1:14" x14ac:dyDescent="0.3">
      <c r="H4" t="s">
        <v>31</v>
      </c>
      <c r="I4">
        <v>148991.0446683848</v>
      </c>
      <c r="J4">
        <v>170.25</v>
      </c>
      <c r="K4">
        <v>0.25365725354792512</v>
      </c>
    </row>
    <row r="5" spans="1:14" x14ac:dyDescent="0.3">
      <c r="H5" t="s">
        <v>34</v>
      </c>
      <c r="I5">
        <v>4090456.7772860713</v>
      </c>
      <c r="J5">
        <v>10.16</v>
      </c>
      <c r="K5">
        <v>0.41559040857226481</v>
      </c>
    </row>
    <row r="6" spans="1:14" x14ac:dyDescent="0.3">
      <c r="A6" t="s">
        <v>85</v>
      </c>
      <c r="B6" t="s">
        <v>1</v>
      </c>
      <c r="C6" t="s">
        <v>2</v>
      </c>
      <c r="D6" t="s">
        <v>3</v>
      </c>
      <c r="E6" t="s">
        <v>4</v>
      </c>
    </row>
    <row r="7" spans="1:14" x14ac:dyDescent="0.3">
      <c r="A7" t="s">
        <v>10</v>
      </c>
      <c r="B7">
        <f>B2*180</f>
        <v>0.17755675229152643</v>
      </c>
      <c r="C7">
        <f t="shared" ref="C7:E7" si="0">C2*180</f>
        <v>0.23981911533000069</v>
      </c>
      <c r="D7">
        <f t="shared" si="0"/>
        <v>0.23109125443806494</v>
      </c>
      <c r="E7">
        <f t="shared" si="0"/>
        <v>0.24447973905768455</v>
      </c>
    </row>
    <row r="8" spans="1:14" x14ac:dyDescent="0.3">
      <c r="A8" t="s">
        <v>13</v>
      </c>
      <c r="B8">
        <f>B3*SQRT(180)</f>
        <v>0.26762901048097293</v>
      </c>
      <c r="C8">
        <f t="shared" ref="C8:E8" si="1">C3*SQRT(180)</f>
        <v>0.278031208697815</v>
      </c>
      <c r="D8">
        <f t="shared" si="1"/>
        <v>0.94201374814847816</v>
      </c>
      <c r="E8">
        <f t="shared" si="1"/>
        <v>0.26535908060080615</v>
      </c>
    </row>
    <row r="9" spans="1:14" x14ac:dyDescent="0.3">
      <c r="I9" t="s">
        <v>1</v>
      </c>
      <c r="J9" t="s">
        <v>2</v>
      </c>
      <c r="K9" t="s">
        <v>4</v>
      </c>
    </row>
    <row r="10" spans="1:14" x14ac:dyDescent="0.3">
      <c r="A10" t="s">
        <v>86</v>
      </c>
      <c r="D10" t="s">
        <v>3</v>
      </c>
      <c r="H10" t="s">
        <v>1</v>
      </c>
      <c r="I10">
        <v>3.9791826250569289E-4</v>
      </c>
      <c r="J10">
        <v>2.6901016147287931E-4</v>
      </c>
      <c r="K10">
        <v>1.8494147571389611E-4</v>
      </c>
    </row>
    <row r="11" spans="1:14" x14ac:dyDescent="0.3">
      <c r="A11" t="s">
        <v>87</v>
      </c>
      <c r="D11">
        <f>264.5*(1+LN(D7+2*D8))</f>
        <v>462.63984834912799</v>
      </c>
      <c r="H11" t="s">
        <v>2</v>
      </c>
      <c r="I11">
        <v>2.6901016147287931E-4</v>
      </c>
      <c r="J11">
        <v>4.294519611664887E-4</v>
      </c>
      <c r="K11">
        <v>1.7415916892485041E-4</v>
      </c>
    </row>
    <row r="12" spans="1:14" x14ac:dyDescent="0.3">
      <c r="A12" t="s">
        <v>88</v>
      </c>
      <c r="D12">
        <f>264.5*(1-LN(D7+2*D8))</f>
        <v>66.360151650872027</v>
      </c>
      <c r="H12" t="s">
        <v>4</v>
      </c>
      <c r="I12">
        <v>1.8494147571389611E-4</v>
      </c>
      <c r="J12">
        <v>1.7415916892485041E-4</v>
      </c>
      <c r="K12">
        <v>3.9119689809613968E-4</v>
      </c>
    </row>
    <row r="13" spans="1:14" x14ac:dyDescent="0.3">
      <c r="A13" t="s">
        <v>89</v>
      </c>
    </row>
    <row r="14" spans="1:14" x14ac:dyDescent="0.3">
      <c r="A14" t="s">
        <v>90</v>
      </c>
      <c r="J14" t="s">
        <v>91</v>
      </c>
      <c r="K14" cm="1">
        <f t="array" ref="K14">MMULT(MMULT(TRANSPOSE(K3:K5),I10:K12),K3:K5)</f>
        <v>2.4731875500422435E-4</v>
      </c>
      <c r="M14" t="s">
        <v>92</v>
      </c>
      <c r="N14">
        <f>SQRT(K14)</f>
        <v>1.5726371323487958E-2</v>
      </c>
    </row>
    <row r="15" spans="1:14" x14ac:dyDescent="0.3">
      <c r="J15" t="s">
        <v>93</v>
      </c>
      <c r="K15">
        <f>B2*K3+C2*K4+E2*K5+D2*(1-K3-K4-K5)</f>
        <v>1.2420719996355126E-3</v>
      </c>
    </row>
    <row r="16" spans="1:14" x14ac:dyDescent="0.3">
      <c r="A16" t="s">
        <v>94</v>
      </c>
      <c r="J16" t="s">
        <v>95</v>
      </c>
      <c r="K16">
        <f>(K15-1.645*N14)*100000000</f>
        <v>-2462780.8827502173</v>
      </c>
    </row>
    <row r="17" spans="1:11" x14ac:dyDescent="0.3">
      <c r="A17" t="s">
        <v>96</v>
      </c>
      <c r="J17" t="s">
        <v>97</v>
      </c>
      <c r="K17" s="38">
        <f>(K15-((_xlfn.NORM.DIST(-1.645,0,1,FALSE)/(1-0.05))*N14))*100000000</f>
        <v>-46483.210846819347</v>
      </c>
    </row>
    <row r="18" spans="1:11" x14ac:dyDescent="0.3">
      <c r="A18" t="s">
        <v>98</v>
      </c>
    </row>
    <row r="19" spans="1:11" x14ac:dyDescent="0.3">
      <c r="A19" t="s">
        <v>99</v>
      </c>
    </row>
    <row r="20" spans="1:11" x14ac:dyDescent="0.3">
      <c r="A20" t="s">
        <v>100</v>
      </c>
      <c r="K20">
        <f>NORMSDIST(-2)</f>
        <v>2.2750131948179191E-2</v>
      </c>
    </row>
    <row r="21" spans="1:11" x14ac:dyDescent="0.3">
      <c r="A21" t="s">
        <v>101</v>
      </c>
    </row>
    <row r="23" spans="1:11" x14ac:dyDescent="0.3">
      <c r="A23" t="s">
        <v>102</v>
      </c>
    </row>
    <row r="24" spans="1:11" x14ac:dyDescent="0.3">
      <c r="A24" t="s">
        <v>103</v>
      </c>
    </row>
    <row r="25" spans="1:11" x14ac:dyDescent="0.3">
      <c r="A2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M1000"/>
  <sheetViews>
    <sheetView workbookViewId="0">
      <selection activeCell="A29" sqref="A29"/>
    </sheetView>
  </sheetViews>
  <sheetFormatPr defaultColWidth="14.44140625" defaultRowHeight="15" customHeight="1" x14ac:dyDescent="0.25"/>
  <cols>
    <col min="1" max="2" width="8.77734375" style="45" customWidth="1"/>
    <col min="3" max="3" width="11.44140625" style="45" customWidth="1"/>
    <col min="4" max="12" width="8.77734375" style="45" customWidth="1"/>
    <col min="13" max="13" width="9.77734375" style="45" customWidth="1"/>
    <col min="14" max="14" width="10" style="45" customWidth="1"/>
    <col min="15" max="26" width="8.77734375" style="45" customWidth="1"/>
    <col min="27" max="16384" width="14.44140625" style="45"/>
  </cols>
  <sheetData>
    <row r="1" spans="2:13" ht="14.25" customHeight="1" x14ac:dyDescent="0.25"/>
    <row r="2" spans="2:13" ht="14.25" customHeight="1" x14ac:dyDescent="0.25"/>
    <row r="3" spans="2:13" ht="14.25" customHeight="1" x14ac:dyDescent="0.3">
      <c r="C3" s="46" t="s">
        <v>105</v>
      </c>
      <c r="D3" s="46"/>
      <c r="E3" s="46"/>
      <c r="F3" s="46"/>
      <c r="G3" s="46"/>
      <c r="H3" s="46"/>
      <c r="I3" s="46"/>
    </row>
    <row r="4" spans="2:13" ht="14.25" customHeight="1" x14ac:dyDescent="0.3">
      <c r="B4" s="49" t="s">
        <v>32</v>
      </c>
      <c r="F4" s="46" t="s">
        <v>106</v>
      </c>
      <c r="G4" s="46" t="s">
        <v>107</v>
      </c>
    </row>
    <row r="5" spans="2:13" ht="14.25" customHeight="1" x14ac:dyDescent="0.3">
      <c r="B5" s="46" t="s">
        <v>105</v>
      </c>
      <c r="C5" s="46">
        <f>'Part 2 and 3.1'!AO20</f>
        <v>264.5</v>
      </c>
      <c r="D5" s="46"/>
      <c r="E5" s="46" t="s">
        <v>108</v>
      </c>
      <c r="F5" s="47">
        <f>EXP(-atvird*t)*NORMSDIST(C15)</f>
        <v>0.57664060798932459</v>
      </c>
      <c r="G5" s="47">
        <f>EXP(-atvird*t)*(NORMSDIST(D15)-1)</f>
        <v>-0.11653710571797057</v>
      </c>
    </row>
    <row r="6" spans="2:13" ht="14.25" customHeight="1" x14ac:dyDescent="0.3">
      <c r="B6" s="46" t="s">
        <v>109</v>
      </c>
      <c r="C6" s="46">
        <f>'Part 2 and 3.1'!AO25</f>
        <v>400</v>
      </c>
      <c r="D6" s="46"/>
      <c r="E6" s="46" t="s">
        <v>110</v>
      </c>
      <c r="F6" s="47">
        <f>EXP(-atvird*t)*EXP(-C15^2/2)/(atvis0*atvivol*SQRT(t)*SQRT(2*PI()))</f>
        <v>1.3509783976759456E-3</v>
      </c>
      <c r="G6" s="48"/>
      <c r="K6" s="46"/>
      <c r="L6" s="47"/>
      <c r="M6" s="47"/>
    </row>
    <row r="7" spans="2:13" ht="14.25" customHeight="1" x14ac:dyDescent="0.3">
      <c r="B7" s="45" t="s">
        <v>111</v>
      </c>
      <c r="C7" s="45">
        <f>'Part 2 and 3.1'!AO24</f>
        <v>130</v>
      </c>
      <c r="D7" s="46"/>
      <c r="E7" s="46" t="s">
        <v>112</v>
      </c>
      <c r="F7" s="47">
        <f>atvis0*EXP(-atvird*t)*SQRT(t)*EXP(-C15^2/2)/(100*SQRT(2*PI()))</f>
        <v>0.75805584469021192</v>
      </c>
      <c r="G7" s="48">
        <f>atvis0*EXP(-atvird*t)*SQRT(t)*EXP(-D15^2/2)/(100*SQRT(2*PI()))</f>
        <v>1.508814216510548</v>
      </c>
    </row>
    <row r="8" spans="2:13" ht="14.25" customHeight="1" x14ac:dyDescent="0.3">
      <c r="B8" s="46" t="s">
        <v>113</v>
      </c>
      <c r="C8" s="50">
        <f>'Part 2 and 3.1'!AO27</f>
        <v>1.6041000000000001</v>
      </c>
      <c r="E8" s="46" t="s">
        <v>114</v>
      </c>
      <c r="F8" s="47">
        <f>atvix*t*EXP(-rf*t)*NORMSDIST(C16)/100</f>
        <v>0.34965382857770311</v>
      </c>
      <c r="G8" s="47">
        <f>-C7*t*EXP(-rf*t)*NORMSDIST(-D16)/100</f>
        <v>-0.31043779971752333</v>
      </c>
    </row>
    <row r="9" spans="2:13" ht="14.25" customHeight="1" x14ac:dyDescent="0.25">
      <c r="B9" s="45" t="s">
        <v>115</v>
      </c>
      <c r="C9" s="52">
        <f>'Part 2 and 3.1'!AO27</f>
        <v>1.6041000000000001</v>
      </c>
    </row>
    <row r="10" spans="2:13" ht="14.25" customHeight="1" x14ac:dyDescent="0.3">
      <c r="B10" s="46" t="s">
        <v>116</v>
      </c>
      <c r="C10" s="50">
        <f>'Part 2 and 3.1'!AO18</f>
        <v>5.9999999999999995E-4</v>
      </c>
      <c r="H10" s="46"/>
    </row>
    <row r="11" spans="2:13" ht="14.25" customHeight="1" x14ac:dyDescent="0.3">
      <c r="B11" s="46" t="s">
        <v>117</v>
      </c>
      <c r="C11" s="50">
        <f>'Part 2 and 3.1'!AO19</f>
        <v>8.0000000000000002E-3</v>
      </c>
    </row>
    <row r="12" spans="2:13" ht="14.25" customHeight="1" x14ac:dyDescent="0.3">
      <c r="B12" s="46" t="s">
        <v>118</v>
      </c>
      <c r="C12" s="51">
        <v>0.5</v>
      </c>
    </row>
    <row r="13" spans="2:13" ht="14.25" customHeight="1" x14ac:dyDescent="0.3">
      <c r="B13" s="46"/>
      <c r="C13" s="51"/>
    </row>
    <row r="14" spans="2:13" ht="14.25" customHeight="1" x14ac:dyDescent="0.25">
      <c r="C14" s="45" t="s">
        <v>52</v>
      </c>
      <c r="D14" s="45" t="s">
        <v>50</v>
      </c>
    </row>
    <row r="15" spans="2:13" ht="14.25" customHeight="1" x14ac:dyDescent="0.3">
      <c r="B15" s="46" t="s">
        <v>119</v>
      </c>
      <c r="C15" s="46">
        <f>(LN(atvis0/atvix) + (rf-atvird+atvivol^2/2)*t)/(atvivol*SQRT(t))</f>
        <v>0.19921262939196163</v>
      </c>
      <c r="D15" s="46">
        <f>(LN(atvis0/C7) + (rf-atvird+C9^2/2)*t)/(C9*SQRT(t))</f>
        <v>1.1900967300372625</v>
      </c>
    </row>
    <row r="16" spans="2:13" ht="14.25" customHeight="1" x14ac:dyDescent="0.3">
      <c r="B16" s="46" t="s">
        <v>120</v>
      </c>
      <c r="C16" s="46">
        <f>C15-atvivol*SQRT(t)</f>
        <v>-0.93505735830937931</v>
      </c>
      <c r="D16" s="46">
        <f>D15-C9*SQRT(t)</f>
        <v>5.5826742335921553E-2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84"/>
  <sheetViews>
    <sheetView workbookViewId="0">
      <selection activeCell="K13" sqref="K13"/>
    </sheetView>
  </sheetViews>
  <sheetFormatPr defaultRowHeight="14.4" x14ac:dyDescent="0.3"/>
  <sheetData>
    <row r="1" spans="1:11" ht="15.6" x14ac:dyDescent="0.3">
      <c r="A1" s="17" t="s">
        <v>121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46.8" x14ac:dyDescent="0.3">
      <c r="A2" s="24" t="s">
        <v>122</v>
      </c>
      <c r="B2" s="25" t="s">
        <v>123</v>
      </c>
      <c r="C2" s="26" t="s">
        <v>124</v>
      </c>
      <c r="D2" s="25" t="s">
        <v>125</v>
      </c>
      <c r="E2" s="25" t="s">
        <v>126</v>
      </c>
      <c r="F2" s="25" t="s">
        <v>127</v>
      </c>
      <c r="G2" s="25" t="s">
        <v>128</v>
      </c>
      <c r="H2" s="25" t="s">
        <v>129</v>
      </c>
      <c r="I2" s="25" t="s">
        <v>130</v>
      </c>
      <c r="J2" s="25" t="s">
        <v>131</v>
      </c>
      <c r="K2" s="25" t="s">
        <v>132</v>
      </c>
    </row>
    <row r="3" spans="1:11" ht="57.6" x14ac:dyDescent="0.3">
      <c r="A3" s="2" t="s">
        <v>133</v>
      </c>
      <c r="B3" s="3" t="s">
        <v>134</v>
      </c>
      <c r="C3" s="4">
        <v>55</v>
      </c>
      <c r="D3" s="3">
        <v>116.03</v>
      </c>
      <c r="E3" s="3">
        <v>120.5</v>
      </c>
      <c r="F3" s="3">
        <v>125</v>
      </c>
      <c r="G3" s="3">
        <v>0</v>
      </c>
      <c r="H3" s="3" t="s">
        <v>135</v>
      </c>
      <c r="I3" s="3">
        <v>8</v>
      </c>
      <c r="J3" s="3">
        <v>32</v>
      </c>
      <c r="K3" s="5">
        <v>0.68259999999999998</v>
      </c>
    </row>
    <row r="4" spans="1:11" ht="57.6" x14ac:dyDescent="0.3">
      <c r="A4" s="2" t="s">
        <v>136</v>
      </c>
      <c r="B4" s="3" t="s">
        <v>137</v>
      </c>
      <c r="C4" s="4">
        <v>60</v>
      </c>
      <c r="D4" s="3">
        <v>106</v>
      </c>
      <c r="E4" s="3">
        <v>115.5</v>
      </c>
      <c r="F4" s="3">
        <v>120.5</v>
      </c>
      <c r="G4" s="3">
        <v>0</v>
      </c>
      <c r="H4" s="3" t="s">
        <v>135</v>
      </c>
      <c r="I4" s="3">
        <v>2</v>
      </c>
      <c r="J4" s="3">
        <v>9</v>
      </c>
      <c r="K4" s="5">
        <v>0.67259999999999998</v>
      </c>
    </row>
    <row r="5" spans="1:11" ht="57.6" x14ac:dyDescent="0.3">
      <c r="A5" s="2" t="s">
        <v>138</v>
      </c>
      <c r="B5" s="3" t="s">
        <v>139</v>
      </c>
      <c r="C5" s="4">
        <v>65</v>
      </c>
      <c r="D5" s="3">
        <v>111.99</v>
      </c>
      <c r="E5" s="3">
        <v>110.5</v>
      </c>
      <c r="F5" s="3">
        <v>115.5</v>
      </c>
      <c r="G5" s="27">
        <v>7.46</v>
      </c>
      <c r="H5" s="28">
        <v>7.1400000000000005E-2</v>
      </c>
      <c r="I5" s="3">
        <v>30</v>
      </c>
      <c r="J5" s="3">
        <v>17</v>
      </c>
      <c r="K5" s="5">
        <v>0.62649999999999995</v>
      </c>
    </row>
    <row r="6" spans="1:11" ht="57.6" x14ac:dyDescent="0.3">
      <c r="A6" s="2" t="s">
        <v>140</v>
      </c>
      <c r="B6" s="3" t="s">
        <v>141</v>
      </c>
      <c r="C6" s="4">
        <v>70</v>
      </c>
      <c r="D6" s="3">
        <v>68</v>
      </c>
      <c r="E6" s="3">
        <v>0</v>
      </c>
      <c r="F6" s="3">
        <v>0</v>
      </c>
      <c r="G6" s="3">
        <v>0</v>
      </c>
      <c r="H6" s="3" t="s">
        <v>135</v>
      </c>
      <c r="I6" s="3">
        <v>3</v>
      </c>
      <c r="J6" s="3">
        <v>2</v>
      </c>
      <c r="K6" s="5">
        <v>0</v>
      </c>
    </row>
    <row r="7" spans="1:11" ht="57.6" x14ac:dyDescent="0.3">
      <c r="A7" s="2" t="s">
        <v>142</v>
      </c>
      <c r="B7" s="3" t="s">
        <v>143</v>
      </c>
      <c r="C7" s="4">
        <v>75</v>
      </c>
      <c r="D7" s="3">
        <v>121.3</v>
      </c>
      <c r="E7" s="3">
        <v>124.7</v>
      </c>
      <c r="F7" s="3">
        <v>127.9</v>
      </c>
      <c r="G7" s="3">
        <v>0</v>
      </c>
      <c r="H7" s="3" t="s">
        <v>135</v>
      </c>
      <c r="I7" s="3">
        <v>1</v>
      </c>
      <c r="J7" s="3">
        <v>13</v>
      </c>
      <c r="K7" s="5">
        <v>1.5812999999999999</v>
      </c>
    </row>
    <row r="8" spans="1:11" ht="57.6" x14ac:dyDescent="0.3">
      <c r="A8" s="2" t="s">
        <v>144</v>
      </c>
      <c r="B8" s="3" t="s">
        <v>145</v>
      </c>
      <c r="C8" s="4">
        <v>80</v>
      </c>
      <c r="D8" s="3">
        <v>121.26</v>
      </c>
      <c r="E8" s="3">
        <v>91.3</v>
      </c>
      <c r="F8" s="3">
        <v>94.4</v>
      </c>
      <c r="G8" s="3">
        <v>0</v>
      </c>
      <c r="H8" s="3" t="s">
        <v>135</v>
      </c>
      <c r="I8" s="3">
        <v>3</v>
      </c>
      <c r="J8" s="3">
        <v>22</v>
      </c>
      <c r="K8" s="5">
        <v>0</v>
      </c>
    </row>
    <row r="9" spans="1:11" ht="57.6" x14ac:dyDescent="0.3">
      <c r="A9" s="2" t="s">
        <v>146</v>
      </c>
      <c r="B9" s="3" t="s">
        <v>147</v>
      </c>
      <c r="C9" s="4">
        <v>85</v>
      </c>
      <c r="D9" s="3">
        <v>130</v>
      </c>
      <c r="E9" s="3">
        <v>82.5</v>
      </c>
      <c r="F9" s="3">
        <v>86.4</v>
      </c>
      <c r="G9" s="3">
        <v>0</v>
      </c>
      <c r="H9" s="3" t="s">
        <v>135</v>
      </c>
      <c r="I9" s="3">
        <v>2</v>
      </c>
      <c r="J9" s="3">
        <v>7</v>
      </c>
      <c r="K9" s="5">
        <v>0</v>
      </c>
    </row>
    <row r="10" spans="1:11" ht="57.6" x14ac:dyDescent="0.3">
      <c r="A10" s="2" t="s">
        <v>148</v>
      </c>
      <c r="B10" s="3" t="s">
        <v>149</v>
      </c>
      <c r="C10" s="4">
        <v>90</v>
      </c>
      <c r="D10" s="3">
        <v>84.42</v>
      </c>
      <c r="E10" s="3">
        <v>86.5</v>
      </c>
      <c r="F10" s="3">
        <v>91.5</v>
      </c>
      <c r="G10" s="3">
        <v>0</v>
      </c>
      <c r="H10" s="3" t="s">
        <v>135</v>
      </c>
      <c r="I10" s="3">
        <v>3</v>
      </c>
      <c r="J10" s="3">
        <v>32</v>
      </c>
      <c r="K10" s="5">
        <v>0.5171</v>
      </c>
    </row>
    <row r="11" spans="1:11" ht="57.6" x14ac:dyDescent="0.3">
      <c r="A11" s="2" t="s">
        <v>150</v>
      </c>
      <c r="B11" s="3" t="s">
        <v>151</v>
      </c>
      <c r="C11" s="4">
        <v>95</v>
      </c>
      <c r="D11" s="3">
        <v>107.35</v>
      </c>
      <c r="E11" s="3">
        <v>92.5</v>
      </c>
      <c r="F11" s="3">
        <v>97.3</v>
      </c>
      <c r="G11" s="3">
        <v>0</v>
      </c>
      <c r="H11" s="3" t="s">
        <v>135</v>
      </c>
      <c r="I11" s="3">
        <v>1</v>
      </c>
      <c r="J11" s="3">
        <v>6</v>
      </c>
      <c r="K11" s="5">
        <v>0.8992</v>
      </c>
    </row>
    <row r="12" spans="1:11" ht="57.6" x14ac:dyDescent="0.3">
      <c r="A12" s="2" t="s">
        <v>152</v>
      </c>
      <c r="B12" s="3" t="s">
        <v>153</v>
      </c>
      <c r="C12" s="4">
        <v>100</v>
      </c>
      <c r="D12" s="3">
        <v>75</v>
      </c>
      <c r="E12" s="3">
        <v>77</v>
      </c>
      <c r="F12" s="3">
        <v>82</v>
      </c>
      <c r="G12" s="3">
        <v>0</v>
      </c>
      <c r="H12" s="3" t="s">
        <v>135</v>
      </c>
      <c r="I12" s="3">
        <v>1</v>
      </c>
      <c r="J12" s="3">
        <v>42</v>
      </c>
      <c r="K12" s="5">
        <v>0.58530000000000004</v>
      </c>
    </row>
    <row r="13" spans="1:11" ht="57.6" x14ac:dyDescent="0.3">
      <c r="A13" s="2" t="s">
        <v>154</v>
      </c>
      <c r="B13" s="3" t="s">
        <v>155</v>
      </c>
      <c r="C13" s="4">
        <v>105</v>
      </c>
      <c r="D13" s="3">
        <v>69</v>
      </c>
      <c r="E13" s="3">
        <v>73</v>
      </c>
      <c r="F13" s="3">
        <v>76.400000000000006</v>
      </c>
      <c r="G13" s="3">
        <v>0</v>
      </c>
      <c r="H13" s="3" t="s">
        <v>135</v>
      </c>
      <c r="I13" s="3">
        <v>1</v>
      </c>
      <c r="J13" s="3">
        <v>9</v>
      </c>
      <c r="K13" s="5">
        <v>0.52349999999999997</v>
      </c>
    </row>
    <row r="14" spans="1:11" ht="57.6" x14ac:dyDescent="0.3">
      <c r="A14" s="2" t="s">
        <v>156</v>
      </c>
      <c r="B14" s="3" t="s">
        <v>157</v>
      </c>
      <c r="C14" s="4">
        <v>110</v>
      </c>
      <c r="D14" s="3">
        <v>64.2</v>
      </c>
      <c r="E14" s="3">
        <v>68.5</v>
      </c>
      <c r="F14" s="3">
        <v>73</v>
      </c>
      <c r="G14" s="3">
        <v>0</v>
      </c>
      <c r="H14" s="3" t="s">
        <v>135</v>
      </c>
      <c r="I14" s="3">
        <v>1</v>
      </c>
      <c r="J14" s="3">
        <v>184</v>
      </c>
      <c r="K14" s="5">
        <v>0.54239999999999999</v>
      </c>
    </row>
    <row r="15" spans="1:11" ht="57.6" x14ac:dyDescent="0.3">
      <c r="A15" s="2" t="s">
        <v>158</v>
      </c>
      <c r="B15" s="3" t="s">
        <v>159</v>
      </c>
      <c r="C15" s="4">
        <v>115</v>
      </c>
      <c r="D15" s="3">
        <v>65.8</v>
      </c>
      <c r="E15" s="3">
        <v>63.7</v>
      </c>
      <c r="F15" s="3">
        <v>68.5</v>
      </c>
      <c r="G15" s="3">
        <v>0</v>
      </c>
      <c r="H15" s="3" t="s">
        <v>135</v>
      </c>
      <c r="I15" s="3">
        <v>1</v>
      </c>
      <c r="J15" s="3">
        <v>51</v>
      </c>
      <c r="K15" s="5">
        <v>0.52029999999999998</v>
      </c>
    </row>
    <row r="16" spans="1:11" ht="57.6" x14ac:dyDescent="0.3">
      <c r="A16" s="2" t="s">
        <v>160</v>
      </c>
      <c r="B16" s="3" t="s">
        <v>161</v>
      </c>
      <c r="C16" s="4">
        <v>120</v>
      </c>
      <c r="D16" s="3">
        <v>59.8</v>
      </c>
      <c r="E16" s="3">
        <v>60.2</v>
      </c>
      <c r="F16" s="3">
        <v>62.5</v>
      </c>
      <c r="G16" s="27">
        <v>6.62</v>
      </c>
      <c r="H16" s="28">
        <v>0.1245</v>
      </c>
      <c r="I16" s="3">
        <v>1</v>
      </c>
      <c r="J16" s="3">
        <v>70</v>
      </c>
      <c r="K16" s="5">
        <v>0.4536</v>
      </c>
    </row>
    <row r="17" spans="1:11" ht="57.6" x14ac:dyDescent="0.3">
      <c r="A17" s="2" t="s">
        <v>162</v>
      </c>
      <c r="B17" s="3" t="s">
        <v>163</v>
      </c>
      <c r="C17" s="4">
        <v>125</v>
      </c>
      <c r="D17" s="3">
        <v>53.78</v>
      </c>
      <c r="E17" s="3">
        <v>56.6</v>
      </c>
      <c r="F17" s="3">
        <v>58.6</v>
      </c>
      <c r="G17" s="3">
        <v>0</v>
      </c>
      <c r="H17" s="3" t="s">
        <v>135</v>
      </c>
      <c r="I17" s="3">
        <v>1</v>
      </c>
      <c r="J17" s="3">
        <v>76</v>
      </c>
      <c r="K17" s="5">
        <v>0.45029999999999998</v>
      </c>
    </row>
    <row r="18" spans="1:11" ht="57.6" x14ac:dyDescent="0.3">
      <c r="A18" s="2" t="s">
        <v>164</v>
      </c>
      <c r="B18" s="3" t="s">
        <v>163</v>
      </c>
      <c r="C18" s="4">
        <v>130</v>
      </c>
      <c r="D18" s="3">
        <v>49.8</v>
      </c>
      <c r="E18" s="3">
        <v>51.1</v>
      </c>
      <c r="F18" s="3">
        <v>54.9</v>
      </c>
      <c r="G18" s="3">
        <v>0</v>
      </c>
      <c r="H18" s="3" t="s">
        <v>135</v>
      </c>
      <c r="I18" s="3">
        <v>1</v>
      </c>
      <c r="J18" s="3">
        <v>122</v>
      </c>
      <c r="K18" s="5">
        <v>0.44869999999999999</v>
      </c>
    </row>
    <row r="19" spans="1:11" ht="57.6" x14ac:dyDescent="0.3">
      <c r="A19" s="2" t="s">
        <v>165</v>
      </c>
      <c r="B19" s="3" t="s">
        <v>166</v>
      </c>
      <c r="C19" s="4">
        <v>135</v>
      </c>
      <c r="D19" s="3">
        <v>44.28</v>
      </c>
      <c r="E19" s="3">
        <v>47.4</v>
      </c>
      <c r="F19" s="3">
        <v>50.9</v>
      </c>
      <c r="G19" s="3">
        <v>0</v>
      </c>
      <c r="H19" s="3" t="s">
        <v>135</v>
      </c>
      <c r="I19" s="3">
        <v>12</v>
      </c>
      <c r="J19" s="3">
        <v>223</v>
      </c>
      <c r="K19" s="5">
        <v>0.43669999999999998</v>
      </c>
    </row>
    <row r="20" spans="1:11" ht="57.6" x14ac:dyDescent="0.3">
      <c r="A20" s="2" t="s">
        <v>167</v>
      </c>
      <c r="B20" s="3" t="s">
        <v>168</v>
      </c>
      <c r="C20" s="4">
        <v>140</v>
      </c>
      <c r="D20" s="3">
        <v>45.8</v>
      </c>
      <c r="E20" s="3">
        <v>45</v>
      </c>
      <c r="F20" s="3">
        <v>47.1</v>
      </c>
      <c r="G20" s="3">
        <v>0</v>
      </c>
      <c r="H20" s="3" t="s">
        <v>135</v>
      </c>
      <c r="I20" s="3">
        <v>1</v>
      </c>
      <c r="J20" s="3">
        <v>34</v>
      </c>
      <c r="K20" s="5">
        <v>0.42720000000000002</v>
      </c>
    </row>
    <row r="21" spans="1:11" ht="57.6" x14ac:dyDescent="0.3">
      <c r="A21" s="2" t="s">
        <v>169</v>
      </c>
      <c r="B21" s="3" t="s">
        <v>170</v>
      </c>
      <c r="C21" s="4">
        <v>145</v>
      </c>
      <c r="D21" s="3">
        <v>39.6</v>
      </c>
      <c r="E21" s="3">
        <v>40.1</v>
      </c>
      <c r="F21" s="3">
        <v>43.3</v>
      </c>
      <c r="G21" s="3">
        <v>0</v>
      </c>
      <c r="H21" s="3" t="s">
        <v>135</v>
      </c>
      <c r="I21" s="3">
        <v>1</v>
      </c>
      <c r="J21" s="3">
        <v>142</v>
      </c>
      <c r="K21" s="5">
        <v>0.41549999999999998</v>
      </c>
    </row>
    <row r="22" spans="1:11" ht="57.6" x14ac:dyDescent="0.3">
      <c r="A22" s="2" t="s">
        <v>171</v>
      </c>
      <c r="B22" s="3" t="s">
        <v>172</v>
      </c>
      <c r="C22" s="4">
        <v>150</v>
      </c>
      <c r="D22" s="3">
        <v>38.5</v>
      </c>
      <c r="E22" s="3">
        <v>37.9</v>
      </c>
      <c r="F22" s="3">
        <v>38.700000000000003</v>
      </c>
      <c r="G22" s="6">
        <v>-0.1</v>
      </c>
      <c r="H22" s="7">
        <v>-2.5999999999999999E-3</v>
      </c>
      <c r="I22" s="3">
        <v>3</v>
      </c>
      <c r="J22" s="3">
        <v>86</v>
      </c>
      <c r="K22" s="5">
        <v>0.38640000000000002</v>
      </c>
    </row>
    <row r="23" spans="1:11" ht="57.6" x14ac:dyDescent="0.3">
      <c r="A23" s="2" t="s">
        <v>173</v>
      </c>
      <c r="B23" s="3" t="s">
        <v>174</v>
      </c>
      <c r="C23" s="4">
        <v>155</v>
      </c>
      <c r="D23" s="3">
        <v>35</v>
      </c>
      <c r="E23" s="3">
        <v>33.5</v>
      </c>
      <c r="F23" s="3">
        <v>36.1</v>
      </c>
      <c r="G23" s="3">
        <v>0</v>
      </c>
      <c r="H23" s="3" t="s">
        <v>135</v>
      </c>
      <c r="I23" s="3">
        <v>5</v>
      </c>
      <c r="J23" s="3">
        <v>77</v>
      </c>
      <c r="K23" s="5">
        <v>0.39369999999999999</v>
      </c>
    </row>
    <row r="24" spans="1:11" ht="57.6" x14ac:dyDescent="0.3">
      <c r="A24" s="2" t="s">
        <v>175</v>
      </c>
      <c r="B24" s="3" t="s">
        <v>176</v>
      </c>
      <c r="C24" s="4">
        <v>160</v>
      </c>
      <c r="D24" s="3">
        <v>26.75</v>
      </c>
      <c r="E24" s="3">
        <v>31.6</v>
      </c>
      <c r="F24" s="3">
        <v>34.5</v>
      </c>
      <c r="G24" s="3">
        <v>0</v>
      </c>
      <c r="H24" s="3" t="s">
        <v>135</v>
      </c>
      <c r="I24" s="3">
        <v>7</v>
      </c>
      <c r="J24" s="3">
        <v>288</v>
      </c>
      <c r="K24" s="5">
        <v>0.41460000000000002</v>
      </c>
    </row>
    <row r="25" spans="1:11" ht="57.6" x14ac:dyDescent="0.3">
      <c r="A25" s="2" t="s">
        <v>177</v>
      </c>
      <c r="B25" s="3" t="s">
        <v>178</v>
      </c>
      <c r="C25" s="4">
        <v>165</v>
      </c>
      <c r="D25" s="3">
        <v>26.3</v>
      </c>
      <c r="E25" s="3">
        <v>27.2</v>
      </c>
      <c r="F25" s="3">
        <v>30.1</v>
      </c>
      <c r="G25" s="3">
        <v>0</v>
      </c>
      <c r="H25" s="3" t="s">
        <v>135</v>
      </c>
      <c r="I25" s="3">
        <v>13</v>
      </c>
      <c r="J25" s="3">
        <v>185</v>
      </c>
      <c r="K25" s="5">
        <v>0.3841</v>
      </c>
    </row>
    <row r="26" spans="1:11" ht="57.6" x14ac:dyDescent="0.3">
      <c r="A26" s="2" t="s">
        <v>179</v>
      </c>
      <c r="B26" s="3" t="s">
        <v>180</v>
      </c>
      <c r="C26" s="4">
        <v>170</v>
      </c>
      <c r="D26" s="3">
        <v>26.2</v>
      </c>
      <c r="E26" s="3">
        <v>25.4</v>
      </c>
      <c r="F26" s="3">
        <v>26.7</v>
      </c>
      <c r="G26" s="3">
        <v>0</v>
      </c>
      <c r="H26" s="3" t="s">
        <v>135</v>
      </c>
      <c r="I26" s="3">
        <v>10</v>
      </c>
      <c r="J26" s="3">
        <v>151</v>
      </c>
      <c r="K26" s="5">
        <v>0.36899999999999999</v>
      </c>
    </row>
    <row r="27" spans="1:11" ht="57.6" x14ac:dyDescent="0.3">
      <c r="A27" s="2" t="s">
        <v>181</v>
      </c>
      <c r="B27" s="3" t="s">
        <v>182</v>
      </c>
      <c r="C27" s="4">
        <v>175</v>
      </c>
      <c r="D27" s="3">
        <v>20.6</v>
      </c>
      <c r="E27" s="3">
        <v>23.3</v>
      </c>
      <c r="F27" s="3">
        <v>25</v>
      </c>
      <c r="G27" s="3">
        <v>0</v>
      </c>
      <c r="H27" s="3" t="s">
        <v>135</v>
      </c>
      <c r="I27" s="3">
        <v>3</v>
      </c>
      <c r="J27" s="3">
        <v>102</v>
      </c>
      <c r="K27" s="5">
        <v>0.379</v>
      </c>
    </row>
    <row r="28" spans="1:11" ht="57.6" x14ac:dyDescent="0.3">
      <c r="A28" s="8" t="s">
        <v>183</v>
      </c>
      <c r="B28" s="9" t="s">
        <v>184</v>
      </c>
      <c r="C28" s="10">
        <v>180</v>
      </c>
      <c r="D28" s="9">
        <v>20.6</v>
      </c>
      <c r="E28" s="9">
        <v>20.5</v>
      </c>
      <c r="F28" s="9">
        <v>21.9</v>
      </c>
      <c r="G28" s="14">
        <v>-1.2</v>
      </c>
      <c r="H28" s="15">
        <v>-5.5E-2</v>
      </c>
      <c r="I28" s="9">
        <v>2</v>
      </c>
      <c r="J28" s="9">
        <v>689</v>
      </c>
      <c r="K28" s="12">
        <v>0.36399999999999999</v>
      </c>
    </row>
    <row r="29" spans="1:11" ht="57.6" x14ac:dyDescent="0.3">
      <c r="A29" s="8" t="s">
        <v>185</v>
      </c>
      <c r="B29" s="9" t="s">
        <v>186</v>
      </c>
      <c r="C29" s="10">
        <v>185</v>
      </c>
      <c r="D29" s="9">
        <v>18.579999999999998</v>
      </c>
      <c r="E29" s="9">
        <v>17.899999999999999</v>
      </c>
      <c r="F29" s="9">
        <v>19.899999999999999</v>
      </c>
      <c r="G29" s="14">
        <v>-0.1</v>
      </c>
      <c r="H29" s="15">
        <v>-5.4000000000000003E-3</v>
      </c>
      <c r="I29" s="9">
        <v>26</v>
      </c>
      <c r="J29" s="16">
        <v>1188</v>
      </c>
      <c r="K29" s="12">
        <v>0.3639</v>
      </c>
    </row>
    <row r="30" spans="1:11" ht="57.6" x14ac:dyDescent="0.3">
      <c r="A30" s="8" t="s">
        <v>187</v>
      </c>
      <c r="B30" s="9" t="s">
        <v>188</v>
      </c>
      <c r="C30" s="10">
        <v>190</v>
      </c>
      <c r="D30" s="9">
        <v>17.190000000000001</v>
      </c>
      <c r="E30" s="9">
        <v>16.2</v>
      </c>
      <c r="F30" s="9">
        <v>17.8</v>
      </c>
      <c r="G30" s="9">
        <v>0</v>
      </c>
      <c r="H30" s="9" t="s">
        <v>135</v>
      </c>
      <c r="I30" s="9">
        <v>96</v>
      </c>
      <c r="J30" s="9">
        <v>770</v>
      </c>
      <c r="K30" s="12">
        <v>0.35980000000000001</v>
      </c>
    </row>
    <row r="31" spans="1:11" ht="57.6" x14ac:dyDescent="0.3">
      <c r="A31" s="8" t="s">
        <v>189</v>
      </c>
      <c r="B31" s="9" t="s">
        <v>190</v>
      </c>
      <c r="C31" s="10">
        <v>195</v>
      </c>
      <c r="D31" s="9">
        <v>14.6</v>
      </c>
      <c r="E31" s="9">
        <v>14.2</v>
      </c>
      <c r="F31" s="9">
        <v>15.5</v>
      </c>
      <c r="G31" s="14">
        <v>-0.2</v>
      </c>
      <c r="H31" s="15">
        <v>-1.35E-2</v>
      </c>
      <c r="I31" s="9">
        <v>25</v>
      </c>
      <c r="J31" s="16">
        <v>1148</v>
      </c>
      <c r="K31" s="12">
        <v>0.35010000000000002</v>
      </c>
    </row>
    <row r="32" spans="1:11" ht="57.6" x14ac:dyDescent="0.3">
      <c r="A32" s="8" t="s">
        <v>191</v>
      </c>
      <c r="B32" s="9" t="s">
        <v>192</v>
      </c>
      <c r="C32" s="10">
        <v>200</v>
      </c>
      <c r="D32" s="9">
        <v>12.6</v>
      </c>
      <c r="E32" s="9">
        <v>12.4</v>
      </c>
      <c r="F32" s="9">
        <v>14.3</v>
      </c>
      <c r="G32" s="9">
        <v>0</v>
      </c>
      <c r="H32" s="9" t="s">
        <v>135</v>
      </c>
      <c r="I32" s="9">
        <v>10</v>
      </c>
      <c r="J32" s="9">
        <v>359</v>
      </c>
      <c r="K32" s="12">
        <v>0.35560000000000003</v>
      </c>
    </row>
    <row r="33" spans="1:11" ht="57.6" x14ac:dyDescent="0.3">
      <c r="A33" s="8" t="s">
        <v>193</v>
      </c>
      <c r="B33" s="9" t="s">
        <v>194</v>
      </c>
      <c r="C33" s="10">
        <v>210</v>
      </c>
      <c r="D33" s="9">
        <v>10</v>
      </c>
      <c r="E33" s="9">
        <v>9.9</v>
      </c>
      <c r="F33" s="9">
        <v>11.4</v>
      </c>
      <c r="G33" s="14">
        <v>-0.14000000000000001</v>
      </c>
      <c r="H33" s="15">
        <v>-1.38E-2</v>
      </c>
      <c r="I33" s="9">
        <v>1</v>
      </c>
      <c r="J33" s="16">
        <v>1552</v>
      </c>
      <c r="K33" s="12">
        <v>0.35210000000000002</v>
      </c>
    </row>
    <row r="34" spans="1:11" ht="57.6" x14ac:dyDescent="0.3">
      <c r="A34" s="8" t="s">
        <v>195</v>
      </c>
      <c r="B34" s="9" t="s">
        <v>196</v>
      </c>
      <c r="C34" s="10">
        <v>220</v>
      </c>
      <c r="D34" s="9">
        <v>7.63</v>
      </c>
      <c r="E34" s="9">
        <v>7.2</v>
      </c>
      <c r="F34" s="9">
        <v>8.6</v>
      </c>
      <c r="G34" s="9">
        <v>0</v>
      </c>
      <c r="H34" s="9" t="s">
        <v>135</v>
      </c>
      <c r="I34" s="9">
        <v>1</v>
      </c>
      <c r="J34" s="9">
        <v>81</v>
      </c>
      <c r="K34" s="12">
        <v>0.34150000000000003</v>
      </c>
    </row>
    <row r="35" spans="1:11" ht="57.6" x14ac:dyDescent="0.3">
      <c r="A35" s="8" t="s">
        <v>197</v>
      </c>
      <c r="B35" s="9" t="s">
        <v>198</v>
      </c>
      <c r="C35" s="10">
        <v>230</v>
      </c>
      <c r="D35" s="9">
        <v>6.31</v>
      </c>
      <c r="E35" s="9">
        <v>5.8</v>
      </c>
      <c r="F35" s="9">
        <v>7.3</v>
      </c>
      <c r="G35" s="9">
        <v>0</v>
      </c>
      <c r="H35" s="9" t="s">
        <v>135</v>
      </c>
      <c r="I35" s="9">
        <v>2</v>
      </c>
      <c r="J35" s="9">
        <v>151</v>
      </c>
      <c r="K35" s="12">
        <v>0.35070000000000001</v>
      </c>
    </row>
    <row r="36" spans="1:11" ht="57.6" x14ac:dyDescent="0.3">
      <c r="A36" s="8" t="s">
        <v>199</v>
      </c>
      <c r="B36" s="9" t="s">
        <v>200</v>
      </c>
      <c r="C36" s="10">
        <v>240</v>
      </c>
      <c r="D36" s="9">
        <v>4.7</v>
      </c>
      <c r="E36" s="9">
        <v>4.7</v>
      </c>
      <c r="F36" s="9">
        <v>5.5</v>
      </c>
      <c r="G36" s="9">
        <v>0</v>
      </c>
      <c r="H36" s="9" t="s">
        <v>135</v>
      </c>
      <c r="I36" s="9">
        <v>5</v>
      </c>
      <c r="J36" s="9">
        <v>199</v>
      </c>
      <c r="K36" s="12">
        <v>0.34339999999999998</v>
      </c>
    </row>
    <row r="37" spans="1:11" ht="57.6" x14ac:dyDescent="0.3">
      <c r="A37" s="8" t="s">
        <v>201</v>
      </c>
      <c r="B37" s="9" t="s">
        <v>202</v>
      </c>
      <c r="C37" s="10">
        <v>250</v>
      </c>
      <c r="D37" s="9">
        <v>3.2</v>
      </c>
      <c r="E37" s="9">
        <v>3.6</v>
      </c>
      <c r="F37" s="9">
        <v>4.2</v>
      </c>
      <c r="G37" s="9">
        <v>0</v>
      </c>
      <c r="H37" s="9" t="s">
        <v>135</v>
      </c>
      <c r="I37" s="9">
        <v>1</v>
      </c>
      <c r="J37" s="9">
        <v>766</v>
      </c>
      <c r="K37" s="12">
        <v>0.3397</v>
      </c>
    </row>
    <row r="38" spans="1:11" ht="57.6" x14ac:dyDescent="0.3">
      <c r="A38" s="8" t="s">
        <v>203</v>
      </c>
      <c r="B38" s="9" t="s">
        <v>204</v>
      </c>
      <c r="C38" s="10">
        <v>260</v>
      </c>
      <c r="D38" s="9">
        <v>3</v>
      </c>
      <c r="E38" s="9">
        <v>2.6</v>
      </c>
      <c r="F38" s="9">
        <v>3.7</v>
      </c>
      <c r="G38" s="9">
        <v>0</v>
      </c>
      <c r="H38" s="9" t="s">
        <v>135</v>
      </c>
      <c r="I38" s="9">
        <v>5</v>
      </c>
      <c r="J38" s="9">
        <v>228</v>
      </c>
      <c r="K38" s="12">
        <v>0.35089999999999999</v>
      </c>
    </row>
    <row r="39" spans="1:11" ht="57.6" x14ac:dyDescent="0.3">
      <c r="A39" s="8" t="s">
        <v>205</v>
      </c>
      <c r="B39" s="9" t="s">
        <v>206</v>
      </c>
      <c r="C39" s="10">
        <v>270</v>
      </c>
      <c r="D39" s="9">
        <v>5.0999999999999996</v>
      </c>
      <c r="E39" s="9">
        <v>2.1</v>
      </c>
      <c r="F39" s="9">
        <v>3</v>
      </c>
      <c r="G39" s="9">
        <v>0</v>
      </c>
      <c r="H39" s="9" t="s">
        <v>135</v>
      </c>
      <c r="I39" s="9">
        <v>1</v>
      </c>
      <c r="J39" s="9">
        <v>22</v>
      </c>
      <c r="K39" s="12">
        <v>0.35289999999999999</v>
      </c>
    </row>
    <row r="40" spans="1:11" ht="57.6" x14ac:dyDescent="0.3">
      <c r="A40" s="8" t="s">
        <v>207</v>
      </c>
      <c r="B40" s="9" t="s">
        <v>208</v>
      </c>
      <c r="C40" s="10">
        <v>280</v>
      </c>
      <c r="D40" s="9">
        <v>1.8</v>
      </c>
      <c r="E40" s="9">
        <v>1.1499999999999999</v>
      </c>
      <c r="F40" s="9">
        <v>3</v>
      </c>
      <c r="G40" s="14">
        <v>-0.37</v>
      </c>
      <c r="H40" s="15">
        <v>-0.17050000000000001</v>
      </c>
      <c r="I40" s="9">
        <v>1</v>
      </c>
      <c r="J40" s="9">
        <v>122</v>
      </c>
      <c r="K40" s="12">
        <v>0.37369999999999998</v>
      </c>
    </row>
    <row r="41" spans="1:11" ht="57.6" x14ac:dyDescent="0.3">
      <c r="A41" s="8" t="s">
        <v>209</v>
      </c>
      <c r="B41" s="9" t="s">
        <v>210</v>
      </c>
      <c r="C41" s="10">
        <v>290</v>
      </c>
      <c r="D41" s="9">
        <v>2</v>
      </c>
      <c r="E41" s="9">
        <v>1.3</v>
      </c>
      <c r="F41" s="9">
        <v>2.0499999999999998</v>
      </c>
      <c r="G41" s="9">
        <v>0</v>
      </c>
      <c r="H41" s="9" t="s">
        <v>135</v>
      </c>
      <c r="I41" s="9">
        <v>1</v>
      </c>
      <c r="J41" s="9">
        <v>19</v>
      </c>
      <c r="K41" s="12">
        <v>0.35949999999999999</v>
      </c>
    </row>
    <row r="42" spans="1:11" ht="57.6" x14ac:dyDescent="0.3">
      <c r="A42" s="8" t="s">
        <v>211</v>
      </c>
      <c r="B42" s="9" t="s">
        <v>212</v>
      </c>
      <c r="C42" s="10">
        <v>300</v>
      </c>
      <c r="D42" s="9">
        <v>1.1000000000000001</v>
      </c>
      <c r="E42" s="9">
        <v>0.95</v>
      </c>
      <c r="F42" s="9">
        <v>1.75</v>
      </c>
      <c r="G42" s="9">
        <v>0</v>
      </c>
      <c r="H42" s="9" t="s">
        <v>135</v>
      </c>
      <c r="I42" s="9">
        <v>4</v>
      </c>
      <c r="J42" s="9">
        <v>91</v>
      </c>
      <c r="K42" s="12">
        <v>0.36470000000000002</v>
      </c>
    </row>
    <row r="43" spans="1:11" ht="57.6" x14ac:dyDescent="0.3">
      <c r="A43" s="8" t="s">
        <v>213</v>
      </c>
      <c r="B43" s="9" t="s">
        <v>214</v>
      </c>
      <c r="C43" s="10">
        <v>310</v>
      </c>
      <c r="D43" s="9">
        <v>1</v>
      </c>
      <c r="E43" s="9">
        <v>0.7</v>
      </c>
      <c r="F43" s="9">
        <v>1.65</v>
      </c>
      <c r="G43" s="9">
        <v>0</v>
      </c>
      <c r="H43" s="9" t="s">
        <v>135</v>
      </c>
      <c r="I43" s="9">
        <v>5</v>
      </c>
      <c r="J43" s="9">
        <v>87</v>
      </c>
      <c r="K43" s="12">
        <v>0.37669999999999998</v>
      </c>
    </row>
    <row r="44" spans="1:11" ht="15.6" x14ac:dyDescent="0.3">
      <c r="A44" s="17" t="s">
        <v>215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</row>
    <row r="45" spans="1:11" ht="46.8" x14ac:dyDescent="0.3">
      <c r="A45" s="24" t="s">
        <v>122</v>
      </c>
      <c r="B45" s="25" t="s">
        <v>123</v>
      </c>
      <c r="C45" s="26" t="s">
        <v>124</v>
      </c>
      <c r="D45" s="25" t="s">
        <v>125</v>
      </c>
      <c r="E45" s="25" t="s">
        <v>126</v>
      </c>
      <c r="F45" s="25" t="s">
        <v>127</v>
      </c>
      <c r="G45" s="25" t="s">
        <v>128</v>
      </c>
      <c r="H45" s="25" t="s">
        <v>129</v>
      </c>
      <c r="I45" s="25" t="s">
        <v>130</v>
      </c>
      <c r="J45" s="25" t="s">
        <v>131</v>
      </c>
      <c r="K45" s="25" t="s">
        <v>132</v>
      </c>
    </row>
    <row r="46" spans="1:11" ht="57.6" x14ac:dyDescent="0.3">
      <c r="A46" s="8" t="s">
        <v>216</v>
      </c>
      <c r="B46" s="9" t="s">
        <v>134</v>
      </c>
      <c r="C46" s="10">
        <v>55</v>
      </c>
      <c r="D46" s="9">
        <v>0.49</v>
      </c>
      <c r="E46" s="9">
        <v>0</v>
      </c>
      <c r="F46" s="9">
        <v>1.6</v>
      </c>
      <c r="G46" s="9">
        <v>0</v>
      </c>
      <c r="H46" s="9" t="s">
        <v>135</v>
      </c>
      <c r="I46" s="9">
        <v>8</v>
      </c>
      <c r="J46" s="9">
        <v>27</v>
      </c>
      <c r="K46" s="12">
        <v>0.70679999999999998</v>
      </c>
    </row>
    <row r="47" spans="1:11" ht="57.6" x14ac:dyDescent="0.3">
      <c r="A47" s="8" t="s">
        <v>217</v>
      </c>
      <c r="B47" s="9" t="s">
        <v>218</v>
      </c>
      <c r="C47" s="10">
        <v>60</v>
      </c>
      <c r="D47" s="9">
        <v>1.55</v>
      </c>
      <c r="E47" s="9">
        <v>1</v>
      </c>
      <c r="F47" s="9">
        <v>2.1</v>
      </c>
      <c r="G47" s="9">
        <v>0</v>
      </c>
      <c r="H47" s="9" t="s">
        <v>135</v>
      </c>
      <c r="I47" s="9">
        <v>1</v>
      </c>
      <c r="J47" s="9">
        <v>5</v>
      </c>
      <c r="K47" s="12">
        <v>0.74829999999999997</v>
      </c>
    </row>
    <row r="48" spans="1:11" ht="57.6" x14ac:dyDescent="0.3">
      <c r="A48" s="8" t="s">
        <v>219</v>
      </c>
      <c r="B48" s="9" t="s">
        <v>220</v>
      </c>
      <c r="C48" s="10">
        <v>65</v>
      </c>
      <c r="D48" s="9">
        <v>0.33</v>
      </c>
      <c r="E48" s="9">
        <v>0</v>
      </c>
      <c r="F48" s="9">
        <v>1.9</v>
      </c>
      <c r="G48" s="14">
        <v>-0.35</v>
      </c>
      <c r="H48" s="15">
        <v>-0.51470000000000005</v>
      </c>
      <c r="I48" s="9">
        <v>30</v>
      </c>
      <c r="J48" s="9">
        <v>17</v>
      </c>
      <c r="K48" s="12">
        <v>0.63229999999999997</v>
      </c>
    </row>
    <row r="49" spans="1:11" ht="57.6" x14ac:dyDescent="0.3">
      <c r="A49" s="8" t="s">
        <v>221</v>
      </c>
      <c r="B49" s="9" t="s">
        <v>222</v>
      </c>
      <c r="C49" s="10">
        <v>70</v>
      </c>
      <c r="D49" s="9">
        <v>0.9</v>
      </c>
      <c r="E49" s="9">
        <v>0.6</v>
      </c>
      <c r="F49" s="9">
        <v>1.5</v>
      </c>
      <c r="G49" s="9">
        <v>0</v>
      </c>
      <c r="H49" s="9" t="s">
        <v>135</v>
      </c>
      <c r="I49" s="9">
        <v>2</v>
      </c>
      <c r="J49" s="9">
        <v>26</v>
      </c>
      <c r="K49" s="12">
        <v>0.6008</v>
      </c>
    </row>
    <row r="50" spans="1:11" ht="57.6" x14ac:dyDescent="0.3">
      <c r="A50" s="8" t="s">
        <v>223</v>
      </c>
      <c r="B50" s="9" t="s">
        <v>224</v>
      </c>
      <c r="C50" s="10">
        <v>75</v>
      </c>
      <c r="D50" s="9">
        <v>1.5</v>
      </c>
      <c r="E50" s="9">
        <v>0.9</v>
      </c>
      <c r="F50" s="9">
        <v>2.0499999999999998</v>
      </c>
      <c r="G50" s="9">
        <v>0</v>
      </c>
      <c r="H50" s="9" t="s">
        <v>135</v>
      </c>
      <c r="I50" s="9">
        <v>2</v>
      </c>
      <c r="J50" s="9">
        <v>22</v>
      </c>
      <c r="K50" s="12">
        <v>0.60099999999999998</v>
      </c>
    </row>
    <row r="51" spans="1:11" ht="57.6" x14ac:dyDescent="0.3">
      <c r="A51" s="8" t="s">
        <v>225</v>
      </c>
      <c r="B51" s="9" t="s">
        <v>226</v>
      </c>
      <c r="C51" s="10">
        <v>80</v>
      </c>
      <c r="D51" s="9">
        <v>1.2</v>
      </c>
      <c r="E51" s="9">
        <v>0.2</v>
      </c>
      <c r="F51" s="9">
        <v>0.95</v>
      </c>
      <c r="G51" s="9">
        <v>0</v>
      </c>
      <c r="H51" s="9" t="s">
        <v>135</v>
      </c>
      <c r="I51" s="9">
        <v>1</v>
      </c>
      <c r="J51" s="9">
        <v>42</v>
      </c>
      <c r="K51" s="12">
        <v>0.51249999999999996</v>
      </c>
    </row>
    <row r="52" spans="1:11" ht="57.6" x14ac:dyDescent="0.3">
      <c r="A52" s="8" t="s">
        <v>227</v>
      </c>
      <c r="B52" s="9" t="s">
        <v>228</v>
      </c>
      <c r="C52" s="10">
        <v>85</v>
      </c>
      <c r="D52" s="9">
        <v>1.1000000000000001</v>
      </c>
      <c r="E52" s="9">
        <v>0.85</v>
      </c>
      <c r="F52" s="9">
        <v>1.7</v>
      </c>
      <c r="G52" s="9">
        <v>0</v>
      </c>
      <c r="H52" s="9" t="s">
        <v>135</v>
      </c>
      <c r="I52" s="9">
        <v>5</v>
      </c>
      <c r="J52" s="9">
        <v>277</v>
      </c>
      <c r="K52" s="12">
        <v>0.5071</v>
      </c>
    </row>
    <row r="53" spans="1:11" ht="57.6" x14ac:dyDescent="0.3">
      <c r="A53" s="8" t="s">
        <v>229</v>
      </c>
      <c r="B53" s="9" t="s">
        <v>149</v>
      </c>
      <c r="C53" s="10">
        <v>90</v>
      </c>
      <c r="D53" s="9">
        <v>1.2</v>
      </c>
      <c r="E53" s="9">
        <v>0.4</v>
      </c>
      <c r="F53" s="9">
        <v>1.5</v>
      </c>
      <c r="G53" s="9">
        <v>0</v>
      </c>
      <c r="H53" s="9" t="s">
        <v>135</v>
      </c>
      <c r="I53" s="9">
        <v>1</v>
      </c>
      <c r="J53" s="9">
        <v>60</v>
      </c>
      <c r="K53" s="12">
        <v>0.48949999999999999</v>
      </c>
    </row>
    <row r="54" spans="1:11" ht="57.6" x14ac:dyDescent="0.3">
      <c r="A54" s="8" t="s">
        <v>230</v>
      </c>
      <c r="B54" s="9" t="s">
        <v>231</v>
      </c>
      <c r="C54" s="10">
        <v>95</v>
      </c>
      <c r="D54" s="9">
        <v>1.45</v>
      </c>
      <c r="E54" s="9">
        <v>0.85</v>
      </c>
      <c r="F54" s="9">
        <v>2.0499999999999998</v>
      </c>
      <c r="G54" s="9">
        <v>0</v>
      </c>
      <c r="H54" s="9" t="s">
        <v>135</v>
      </c>
      <c r="I54" s="9">
        <v>2</v>
      </c>
      <c r="J54" s="9">
        <v>52</v>
      </c>
      <c r="K54" s="12">
        <v>0.49070000000000003</v>
      </c>
    </row>
    <row r="55" spans="1:11" ht="57.6" x14ac:dyDescent="0.3">
      <c r="A55" s="8" t="s">
        <v>232</v>
      </c>
      <c r="B55" s="9" t="s">
        <v>233</v>
      </c>
      <c r="C55" s="10">
        <v>100</v>
      </c>
      <c r="D55" s="9">
        <v>1.8</v>
      </c>
      <c r="E55" s="9">
        <v>0</v>
      </c>
      <c r="F55" s="9">
        <v>0</v>
      </c>
      <c r="G55" s="9">
        <v>0</v>
      </c>
      <c r="H55" s="9" t="s">
        <v>135</v>
      </c>
      <c r="I55" s="9">
        <v>2</v>
      </c>
      <c r="J55" s="9">
        <v>96</v>
      </c>
      <c r="K55" s="12">
        <v>0.125</v>
      </c>
    </row>
    <row r="56" spans="1:11" ht="57.6" x14ac:dyDescent="0.3">
      <c r="A56" s="8" t="s">
        <v>234</v>
      </c>
      <c r="B56" s="9" t="s">
        <v>235</v>
      </c>
      <c r="C56" s="10">
        <v>105</v>
      </c>
      <c r="D56" s="9">
        <v>2.77</v>
      </c>
      <c r="E56" s="9">
        <v>1.9</v>
      </c>
      <c r="F56" s="9">
        <v>2.2000000000000002</v>
      </c>
      <c r="G56" s="9">
        <v>0</v>
      </c>
      <c r="H56" s="9" t="s">
        <v>135</v>
      </c>
      <c r="I56" s="9">
        <v>1</v>
      </c>
      <c r="J56" s="9">
        <v>136</v>
      </c>
      <c r="K56" s="12">
        <v>0.43209999999999998</v>
      </c>
    </row>
    <row r="57" spans="1:11" ht="57.6" x14ac:dyDescent="0.3">
      <c r="A57" s="8" t="s">
        <v>236</v>
      </c>
      <c r="B57" s="9" t="s">
        <v>237</v>
      </c>
      <c r="C57" s="10">
        <v>110</v>
      </c>
      <c r="D57" s="9">
        <v>3.5</v>
      </c>
      <c r="E57" s="9">
        <v>2.4500000000000002</v>
      </c>
      <c r="F57" s="9">
        <v>3.1</v>
      </c>
      <c r="G57" s="9">
        <v>0</v>
      </c>
      <c r="H57" s="9" t="s">
        <v>135</v>
      </c>
      <c r="I57" s="9">
        <v>31</v>
      </c>
      <c r="J57" s="9">
        <v>368</v>
      </c>
      <c r="K57" s="12">
        <v>0.44059999999999999</v>
      </c>
    </row>
    <row r="58" spans="1:11" ht="57.6" x14ac:dyDescent="0.3">
      <c r="A58" s="8" t="s">
        <v>238</v>
      </c>
      <c r="B58" s="9" t="s">
        <v>239</v>
      </c>
      <c r="C58" s="10">
        <v>115</v>
      </c>
      <c r="D58" s="9">
        <v>5.7</v>
      </c>
      <c r="E58" s="9">
        <v>3.8</v>
      </c>
      <c r="F58" s="9">
        <v>6.4</v>
      </c>
      <c r="G58" s="9">
        <v>0</v>
      </c>
      <c r="H58" s="9" t="s">
        <v>135</v>
      </c>
      <c r="I58" s="9">
        <v>5</v>
      </c>
      <c r="J58" s="9">
        <v>133</v>
      </c>
      <c r="K58" s="12">
        <v>0.5202</v>
      </c>
    </row>
    <row r="59" spans="1:11" ht="57.6" x14ac:dyDescent="0.3">
      <c r="A59" s="8" t="s">
        <v>240</v>
      </c>
      <c r="B59" s="9" t="s">
        <v>241</v>
      </c>
      <c r="C59" s="10">
        <v>120</v>
      </c>
      <c r="D59" s="9">
        <v>4.4000000000000004</v>
      </c>
      <c r="E59" s="9">
        <v>3.4</v>
      </c>
      <c r="F59" s="9">
        <v>3.8</v>
      </c>
      <c r="G59" s="9">
        <v>0</v>
      </c>
      <c r="H59" s="9" t="s">
        <v>135</v>
      </c>
      <c r="I59" s="9">
        <v>1</v>
      </c>
      <c r="J59" s="9">
        <v>91</v>
      </c>
      <c r="K59" s="12">
        <v>0.40200000000000002</v>
      </c>
    </row>
    <row r="60" spans="1:11" ht="57.6" x14ac:dyDescent="0.3">
      <c r="A60" s="8" t="s">
        <v>242</v>
      </c>
      <c r="B60" s="9" t="s">
        <v>243</v>
      </c>
      <c r="C60" s="10">
        <v>125</v>
      </c>
      <c r="D60" s="9">
        <v>4.8</v>
      </c>
      <c r="E60" s="9">
        <v>4.2</v>
      </c>
      <c r="F60" s="9">
        <v>5.4</v>
      </c>
      <c r="G60" s="9">
        <v>0</v>
      </c>
      <c r="H60" s="9" t="s">
        <v>135</v>
      </c>
      <c r="I60" s="9">
        <v>1</v>
      </c>
      <c r="J60" s="9">
        <v>110</v>
      </c>
      <c r="K60" s="12">
        <v>0.41930000000000001</v>
      </c>
    </row>
    <row r="61" spans="1:11" ht="57.6" x14ac:dyDescent="0.3">
      <c r="A61" s="8" t="s">
        <v>244</v>
      </c>
      <c r="B61" s="9" t="s">
        <v>245</v>
      </c>
      <c r="C61" s="10">
        <v>130</v>
      </c>
      <c r="D61" s="9">
        <v>6.2</v>
      </c>
      <c r="E61" s="9">
        <v>5.0999999999999996</v>
      </c>
      <c r="F61" s="9">
        <v>6.1</v>
      </c>
      <c r="G61" s="9">
        <v>0</v>
      </c>
      <c r="H61" s="9" t="s">
        <v>135</v>
      </c>
      <c r="I61" s="9">
        <v>1</v>
      </c>
      <c r="J61" s="9">
        <v>113</v>
      </c>
      <c r="K61" s="12">
        <v>0.40500000000000003</v>
      </c>
    </row>
    <row r="62" spans="1:11" ht="57.6" x14ac:dyDescent="0.3">
      <c r="A62" s="8" t="s">
        <v>246</v>
      </c>
      <c r="B62" s="9" t="s">
        <v>247</v>
      </c>
      <c r="C62" s="10">
        <v>135</v>
      </c>
      <c r="D62" s="9">
        <v>6.6</v>
      </c>
      <c r="E62" s="9">
        <v>6</v>
      </c>
      <c r="F62" s="9">
        <v>6.5</v>
      </c>
      <c r="G62" s="9">
        <v>0</v>
      </c>
      <c r="H62" s="9" t="s">
        <v>135</v>
      </c>
      <c r="I62" s="9">
        <v>1</v>
      </c>
      <c r="J62" s="9">
        <v>560</v>
      </c>
      <c r="K62" s="12">
        <v>0.38169999999999998</v>
      </c>
    </row>
    <row r="63" spans="1:11" ht="57.6" x14ac:dyDescent="0.3">
      <c r="A63" s="8" t="s">
        <v>248</v>
      </c>
      <c r="B63" s="9" t="s">
        <v>249</v>
      </c>
      <c r="C63" s="10">
        <v>140</v>
      </c>
      <c r="D63" s="9">
        <v>7.8</v>
      </c>
      <c r="E63" s="9">
        <v>7</v>
      </c>
      <c r="F63" s="9">
        <v>7.7</v>
      </c>
      <c r="G63" s="9">
        <v>0</v>
      </c>
      <c r="H63" s="9" t="s">
        <v>135</v>
      </c>
      <c r="I63" s="9">
        <v>1</v>
      </c>
      <c r="J63" s="9">
        <v>140</v>
      </c>
      <c r="K63" s="12">
        <v>0.37630000000000002</v>
      </c>
    </row>
    <row r="64" spans="1:11" ht="57.6" x14ac:dyDescent="0.3">
      <c r="A64" s="8" t="s">
        <v>250</v>
      </c>
      <c r="B64" s="9" t="s">
        <v>251</v>
      </c>
      <c r="C64" s="10">
        <v>145</v>
      </c>
      <c r="D64" s="9">
        <v>9.1</v>
      </c>
      <c r="E64" s="9">
        <v>8.5</v>
      </c>
      <c r="F64" s="9">
        <v>9.3000000000000007</v>
      </c>
      <c r="G64" s="9">
        <v>0</v>
      </c>
      <c r="H64" s="9" t="s">
        <v>135</v>
      </c>
      <c r="I64" s="9">
        <v>1</v>
      </c>
      <c r="J64" s="9">
        <v>235</v>
      </c>
      <c r="K64" s="12">
        <v>0.37640000000000001</v>
      </c>
    </row>
    <row r="65" spans="1:11" ht="57.6" x14ac:dyDescent="0.3">
      <c r="A65" s="8" t="s">
        <v>252</v>
      </c>
      <c r="B65" s="9" t="s">
        <v>251</v>
      </c>
      <c r="C65" s="10">
        <v>150</v>
      </c>
      <c r="D65" s="9">
        <v>10.6</v>
      </c>
      <c r="E65" s="9">
        <v>10</v>
      </c>
      <c r="F65" s="9">
        <v>10.5</v>
      </c>
      <c r="G65" s="9">
        <v>0</v>
      </c>
      <c r="H65" s="9" t="s">
        <v>135</v>
      </c>
      <c r="I65" s="9">
        <v>1</v>
      </c>
      <c r="J65" s="9">
        <v>532</v>
      </c>
      <c r="K65" s="12">
        <v>0.36499999999999999</v>
      </c>
    </row>
    <row r="66" spans="1:11" ht="57.6" x14ac:dyDescent="0.3">
      <c r="A66" s="8" t="s">
        <v>253</v>
      </c>
      <c r="B66" s="9" t="s">
        <v>254</v>
      </c>
      <c r="C66" s="10">
        <v>155</v>
      </c>
      <c r="D66" s="9">
        <v>12.3</v>
      </c>
      <c r="E66" s="9">
        <v>11.1</v>
      </c>
      <c r="F66" s="9">
        <v>12.3</v>
      </c>
      <c r="G66" s="9">
        <v>0</v>
      </c>
      <c r="H66" s="9" t="s">
        <v>135</v>
      </c>
      <c r="I66" s="9">
        <v>1</v>
      </c>
      <c r="J66" s="9">
        <v>327</v>
      </c>
      <c r="K66" s="12">
        <v>0.36259999999999998</v>
      </c>
    </row>
    <row r="67" spans="1:11" ht="57.6" x14ac:dyDescent="0.3">
      <c r="A67" s="8" t="s">
        <v>255</v>
      </c>
      <c r="B67" s="9" t="s">
        <v>254</v>
      </c>
      <c r="C67" s="10">
        <v>160</v>
      </c>
      <c r="D67" s="9">
        <v>14.2</v>
      </c>
      <c r="E67" s="9">
        <v>13.5</v>
      </c>
      <c r="F67" s="9">
        <v>15.2</v>
      </c>
      <c r="G67" s="9">
        <v>0</v>
      </c>
      <c r="H67" s="9" t="s">
        <v>135</v>
      </c>
      <c r="I67" s="9">
        <v>3</v>
      </c>
      <c r="J67" s="9">
        <v>204</v>
      </c>
      <c r="K67" s="12">
        <v>0.37630000000000002</v>
      </c>
    </row>
    <row r="68" spans="1:11" ht="57.6" x14ac:dyDescent="0.3">
      <c r="A68" s="8" t="s">
        <v>256</v>
      </c>
      <c r="B68" s="9" t="s">
        <v>254</v>
      </c>
      <c r="C68" s="10">
        <v>165</v>
      </c>
      <c r="D68" s="9">
        <v>16.399999999999999</v>
      </c>
      <c r="E68" s="9">
        <v>15.5</v>
      </c>
      <c r="F68" s="9">
        <v>16.600000000000001</v>
      </c>
      <c r="G68" s="9">
        <v>0</v>
      </c>
      <c r="H68" s="9" t="s">
        <v>135</v>
      </c>
      <c r="I68" s="9">
        <v>3</v>
      </c>
      <c r="J68" s="9">
        <v>120</v>
      </c>
      <c r="K68" s="12">
        <v>0.36059999999999998</v>
      </c>
    </row>
    <row r="69" spans="1:11" ht="57.6" x14ac:dyDescent="0.3">
      <c r="A69" s="8" t="s">
        <v>257</v>
      </c>
      <c r="B69" s="9" t="s">
        <v>258</v>
      </c>
      <c r="C69" s="10">
        <v>170</v>
      </c>
      <c r="D69" s="9">
        <v>18.2</v>
      </c>
      <c r="E69" s="9">
        <v>17.8</v>
      </c>
      <c r="F69" s="9">
        <v>18.399999999999999</v>
      </c>
      <c r="G69" s="14">
        <v>-0.3</v>
      </c>
      <c r="H69" s="15">
        <v>-1.6199999999999999E-2</v>
      </c>
      <c r="I69" s="9">
        <v>33</v>
      </c>
      <c r="J69" s="9">
        <v>230</v>
      </c>
      <c r="K69" s="12">
        <v>0.34949999999999998</v>
      </c>
    </row>
    <row r="70" spans="1:11" ht="57.6" x14ac:dyDescent="0.3">
      <c r="A70" s="8" t="s">
        <v>259</v>
      </c>
      <c r="B70" s="9" t="s">
        <v>260</v>
      </c>
      <c r="C70" s="10">
        <v>175</v>
      </c>
      <c r="D70" s="9">
        <v>21.4</v>
      </c>
      <c r="E70" s="9">
        <v>20.100000000000001</v>
      </c>
      <c r="F70" s="9">
        <v>21.6</v>
      </c>
      <c r="G70" s="9">
        <v>0</v>
      </c>
      <c r="H70" s="9" t="s">
        <v>135</v>
      </c>
      <c r="I70" s="9">
        <v>2</v>
      </c>
      <c r="J70" s="9">
        <v>110</v>
      </c>
      <c r="K70" s="12">
        <v>0.35830000000000001</v>
      </c>
    </row>
    <row r="71" spans="1:11" ht="57.6" x14ac:dyDescent="0.3">
      <c r="A71" s="2" t="s">
        <v>261</v>
      </c>
      <c r="B71" s="3" t="s">
        <v>262</v>
      </c>
      <c r="C71" s="4">
        <v>180</v>
      </c>
      <c r="D71" s="3">
        <v>30.1</v>
      </c>
      <c r="E71" s="3">
        <v>22.8</v>
      </c>
      <c r="F71" s="3">
        <v>24.6</v>
      </c>
      <c r="G71" s="3">
        <v>0</v>
      </c>
      <c r="H71" s="3" t="s">
        <v>135</v>
      </c>
      <c r="I71" s="3">
        <v>261</v>
      </c>
      <c r="J71" s="3">
        <v>708</v>
      </c>
      <c r="K71" s="5">
        <v>0.3609</v>
      </c>
    </row>
    <row r="72" spans="1:11" ht="57.6" x14ac:dyDescent="0.3">
      <c r="A72" s="2" t="s">
        <v>263</v>
      </c>
      <c r="B72" s="3" t="s">
        <v>264</v>
      </c>
      <c r="C72" s="4">
        <v>185</v>
      </c>
      <c r="D72" s="3">
        <v>28.62</v>
      </c>
      <c r="E72" s="3">
        <v>25.6</v>
      </c>
      <c r="F72" s="3">
        <v>26.5</v>
      </c>
      <c r="G72" s="3">
        <v>0</v>
      </c>
      <c r="H72" s="3" t="s">
        <v>135</v>
      </c>
      <c r="I72" s="3">
        <v>1</v>
      </c>
      <c r="J72" s="3">
        <v>520</v>
      </c>
      <c r="K72" s="5">
        <v>0.34360000000000002</v>
      </c>
    </row>
    <row r="73" spans="1:11" ht="57.6" x14ac:dyDescent="0.3">
      <c r="A73" s="2" t="s">
        <v>265</v>
      </c>
      <c r="B73" s="3" t="s">
        <v>266</v>
      </c>
      <c r="C73" s="4">
        <v>190</v>
      </c>
      <c r="D73" s="3">
        <v>35.4</v>
      </c>
      <c r="E73" s="3">
        <v>28.5</v>
      </c>
      <c r="F73" s="3">
        <v>29.4</v>
      </c>
      <c r="G73" s="3">
        <v>0</v>
      </c>
      <c r="H73" s="3" t="s">
        <v>135</v>
      </c>
      <c r="I73" s="3">
        <v>10</v>
      </c>
      <c r="J73" s="33">
        <v>1570</v>
      </c>
      <c r="K73" s="5">
        <v>0.33950000000000002</v>
      </c>
    </row>
    <row r="74" spans="1:11" ht="57.6" x14ac:dyDescent="0.3">
      <c r="A74" s="2" t="s">
        <v>267</v>
      </c>
      <c r="B74" s="3" t="s">
        <v>268</v>
      </c>
      <c r="C74" s="4">
        <v>195</v>
      </c>
      <c r="D74" s="3">
        <v>28</v>
      </c>
      <c r="E74" s="3">
        <v>38.5</v>
      </c>
      <c r="F74" s="3">
        <v>40.1</v>
      </c>
      <c r="G74" s="3">
        <v>0</v>
      </c>
      <c r="H74" s="3" t="s">
        <v>135</v>
      </c>
      <c r="I74" s="3">
        <v>5</v>
      </c>
      <c r="J74" s="3">
        <v>453</v>
      </c>
      <c r="K74" s="5">
        <v>0.4556</v>
      </c>
    </row>
    <row r="75" spans="1:11" ht="57.6" x14ac:dyDescent="0.3">
      <c r="A75" s="2" t="s">
        <v>269</v>
      </c>
      <c r="B75" s="3" t="s">
        <v>270</v>
      </c>
      <c r="C75" s="4">
        <v>200</v>
      </c>
      <c r="D75" s="3">
        <v>36.799999999999997</v>
      </c>
      <c r="E75" s="3">
        <v>34.299999999999997</v>
      </c>
      <c r="F75" s="3">
        <v>35.5</v>
      </c>
      <c r="G75" s="3">
        <v>0</v>
      </c>
      <c r="H75" s="3" t="s">
        <v>135</v>
      </c>
      <c r="I75" s="3">
        <v>50</v>
      </c>
      <c r="J75" s="3">
        <v>568</v>
      </c>
      <c r="K75" s="5">
        <v>0.32829999999999998</v>
      </c>
    </row>
    <row r="76" spans="1:11" ht="57.6" x14ac:dyDescent="0.3">
      <c r="A76" s="2" t="s">
        <v>271</v>
      </c>
      <c r="B76" s="3" t="s">
        <v>272</v>
      </c>
      <c r="C76" s="4">
        <v>210</v>
      </c>
      <c r="D76" s="3">
        <v>46.5</v>
      </c>
      <c r="E76" s="3">
        <v>41.3</v>
      </c>
      <c r="F76" s="3">
        <v>43.3</v>
      </c>
      <c r="G76" s="3">
        <v>0</v>
      </c>
      <c r="H76" s="3" t="s">
        <v>135</v>
      </c>
      <c r="I76" s="3">
        <v>1</v>
      </c>
      <c r="J76" s="3">
        <v>56</v>
      </c>
      <c r="K76" s="5">
        <v>0.33529999999999999</v>
      </c>
    </row>
    <row r="77" spans="1:11" ht="57.6" x14ac:dyDescent="0.3">
      <c r="A77" s="2" t="s">
        <v>273</v>
      </c>
      <c r="B77" s="3" t="s">
        <v>274</v>
      </c>
      <c r="C77" s="4">
        <v>220</v>
      </c>
      <c r="D77" s="3">
        <v>37.1</v>
      </c>
      <c r="E77" s="3">
        <v>42.9</v>
      </c>
      <c r="F77" s="3">
        <v>43.8</v>
      </c>
      <c r="G77" s="3">
        <v>0</v>
      </c>
      <c r="H77" s="3" t="s">
        <v>135</v>
      </c>
      <c r="I77" s="3">
        <v>1</v>
      </c>
      <c r="J77" s="3">
        <v>4</v>
      </c>
      <c r="K77" s="5">
        <v>0.16309999999999999</v>
      </c>
    </row>
    <row r="78" spans="1:11" ht="57.6" x14ac:dyDescent="0.3">
      <c r="A78" s="2" t="s">
        <v>275</v>
      </c>
      <c r="B78" s="3" t="s">
        <v>276</v>
      </c>
      <c r="C78" s="4">
        <v>230</v>
      </c>
      <c r="D78" s="3">
        <v>66.099999999999994</v>
      </c>
      <c r="E78" s="3">
        <v>56.5</v>
      </c>
      <c r="F78" s="3">
        <v>59.8</v>
      </c>
      <c r="G78" s="3">
        <v>0</v>
      </c>
      <c r="H78" s="3" t="s">
        <v>135</v>
      </c>
      <c r="I78" s="3">
        <v>3</v>
      </c>
      <c r="J78" s="3">
        <v>43</v>
      </c>
      <c r="K78" s="5">
        <v>0.34289999999999998</v>
      </c>
    </row>
    <row r="79" spans="1:11" ht="57.6" x14ac:dyDescent="0.3">
      <c r="A79" s="2" t="s">
        <v>277</v>
      </c>
      <c r="B79" s="3" t="s">
        <v>276</v>
      </c>
      <c r="C79" s="4">
        <v>240</v>
      </c>
      <c r="D79" s="3">
        <v>75.099999999999994</v>
      </c>
      <c r="E79" s="3">
        <v>65.5</v>
      </c>
      <c r="F79" s="3">
        <v>68.900000000000006</v>
      </c>
      <c r="G79" s="3">
        <v>0</v>
      </c>
      <c r="H79" s="3" t="s">
        <v>135</v>
      </c>
      <c r="I79" s="3">
        <v>3</v>
      </c>
      <c r="J79" s="3">
        <v>9</v>
      </c>
      <c r="K79" s="5">
        <v>0.35439999999999999</v>
      </c>
    </row>
    <row r="80" spans="1:11" ht="57.6" x14ac:dyDescent="0.3">
      <c r="A80" s="2" t="s">
        <v>278</v>
      </c>
      <c r="B80" s="3" t="s">
        <v>279</v>
      </c>
      <c r="C80" s="4">
        <v>250</v>
      </c>
      <c r="D80" s="3">
        <v>60.1</v>
      </c>
      <c r="E80" s="3">
        <v>58.5</v>
      </c>
      <c r="F80" s="3">
        <v>59.7</v>
      </c>
      <c r="G80" s="3">
        <v>0</v>
      </c>
      <c r="H80" s="3" t="s">
        <v>135</v>
      </c>
      <c r="I80" s="3" t="s">
        <v>135</v>
      </c>
      <c r="J80" s="3">
        <v>5</v>
      </c>
      <c r="K80" s="5">
        <v>0</v>
      </c>
    </row>
    <row r="81" spans="1:11" ht="57.6" x14ac:dyDescent="0.3">
      <c r="A81" s="2" t="s">
        <v>280</v>
      </c>
      <c r="B81" s="3" t="s">
        <v>281</v>
      </c>
      <c r="C81" s="4">
        <v>260</v>
      </c>
      <c r="D81" s="3">
        <v>70.900000000000006</v>
      </c>
      <c r="E81" s="3">
        <v>90.5</v>
      </c>
      <c r="F81" s="3">
        <v>93.8</v>
      </c>
      <c r="G81" s="3">
        <v>0</v>
      </c>
      <c r="H81" s="3" t="s">
        <v>135</v>
      </c>
      <c r="I81" s="3">
        <v>4</v>
      </c>
      <c r="J81" s="3">
        <v>5</v>
      </c>
      <c r="K81" s="5">
        <v>0.50780000000000003</v>
      </c>
    </row>
    <row r="82" spans="1:11" ht="57.6" x14ac:dyDescent="0.3">
      <c r="A82" s="2" t="s">
        <v>282</v>
      </c>
      <c r="B82" s="3" t="s">
        <v>283</v>
      </c>
      <c r="C82" s="4">
        <v>290</v>
      </c>
      <c r="D82" s="3">
        <v>94</v>
      </c>
      <c r="E82" s="3">
        <v>96.7</v>
      </c>
      <c r="F82" s="3">
        <v>99</v>
      </c>
      <c r="G82" s="3">
        <v>0</v>
      </c>
      <c r="H82" s="3" t="s">
        <v>135</v>
      </c>
      <c r="I82" s="3">
        <v>4</v>
      </c>
      <c r="J82" s="3">
        <v>4</v>
      </c>
      <c r="K82" s="5">
        <v>0</v>
      </c>
    </row>
    <row r="83" spans="1:11" ht="57.6" x14ac:dyDescent="0.3">
      <c r="A83" s="2" t="s">
        <v>284</v>
      </c>
      <c r="B83" s="3" t="s">
        <v>285</v>
      </c>
      <c r="C83" s="4">
        <v>300</v>
      </c>
      <c r="D83" s="3">
        <v>129.35</v>
      </c>
      <c r="E83" s="3">
        <v>121</v>
      </c>
      <c r="F83" s="3">
        <v>126</v>
      </c>
      <c r="G83" s="3">
        <v>0</v>
      </c>
      <c r="H83" s="3" t="s">
        <v>135</v>
      </c>
      <c r="I83" s="3" t="s">
        <v>135</v>
      </c>
      <c r="J83" s="3">
        <v>1</v>
      </c>
      <c r="K83" s="5">
        <v>0.41570000000000001</v>
      </c>
    </row>
    <row r="84" spans="1:11" ht="57.6" x14ac:dyDescent="0.3">
      <c r="A84" s="2" t="s">
        <v>286</v>
      </c>
      <c r="B84" s="3" t="s">
        <v>285</v>
      </c>
      <c r="C84" s="4">
        <v>310</v>
      </c>
      <c r="D84" s="3">
        <v>139.15</v>
      </c>
      <c r="E84" s="3">
        <v>131</v>
      </c>
      <c r="F84" s="3">
        <v>136</v>
      </c>
      <c r="G84" s="3">
        <v>0</v>
      </c>
      <c r="H84" s="3" t="s">
        <v>135</v>
      </c>
      <c r="I84" s="3" t="s">
        <v>135</v>
      </c>
      <c r="J84" s="3">
        <v>1</v>
      </c>
      <c r="K84" s="5">
        <v>0.43359999999999999</v>
      </c>
    </row>
  </sheetData>
  <hyperlinks>
    <hyperlink ref="A3" r:id="rId1" display="https://finance.yahoo.com/quote/TTWO220121C00055000?p=TTWO220121C00055000"/>
    <hyperlink ref="C3" r:id="rId2" display="https://finance.yahoo.com/quote/TTWO/options?strike=55&amp;straddle=false"/>
    <hyperlink ref="A4" r:id="rId3" display="https://finance.yahoo.com/quote/TTWO220121C00060000?p=TTWO220121C00060000"/>
    <hyperlink ref="C4" r:id="rId4" display="https://finance.yahoo.com/quote/TTWO/options?strike=60&amp;straddle=false"/>
    <hyperlink ref="A5" r:id="rId5" display="https://finance.yahoo.com/quote/TTWO220121C00065000?p=TTWO220121C00065000"/>
    <hyperlink ref="C5" r:id="rId6" display="https://finance.yahoo.com/quote/TTWO/options?strike=65&amp;straddle=false"/>
    <hyperlink ref="A6" r:id="rId7" display="https://finance.yahoo.com/quote/TTWO220121C00070000?p=TTWO220121C00070000"/>
    <hyperlink ref="C6" r:id="rId8" display="https://finance.yahoo.com/quote/TTWO/options?strike=70&amp;straddle=false"/>
    <hyperlink ref="A7" r:id="rId9" display="https://finance.yahoo.com/quote/TTWO220121C00075000?p=TTWO220121C00075000"/>
    <hyperlink ref="C7" r:id="rId10" display="https://finance.yahoo.com/quote/TTWO/options?strike=75&amp;straddle=false"/>
    <hyperlink ref="A8" r:id="rId11" display="https://finance.yahoo.com/quote/TTWO220121C00080000?p=TTWO220121C00080000"/>
    <hyperlink ref="C8" r:id="rId12" display="https://finance.yahoo.com/quote/TTWO/options?strike=80&amp;straddle=false"/>
    <hyperlink ref="A9" r:id="rId13" display="https://finance.yahoo.com/quote/TTWO220121C00085000?p=TTWO220121C00085000"/>
    <hyperlink ref="C9" r:id="rId14" display="https://finance.yahoo.com/quote/TTWO/options?strike=85&amp;straddle=false"/>
    <hyperlink ref="A10" r:id="rId15" display="https://finance.yahoo.com/quote/TTWO220121C00090000?p=TTWO220121C00090000"/>
    <hyperlink ref="C10" r:id="rId16" display="https://finance.yahoo.com/quote/TTWO/options?strike=90&amp;straddle=false"/>
    <hyperlink ref="A11" r:id="rId17" display="https://finance.yahoo.com/quote/TTWO220121C00095000?p=TTWO220121C00095000"/>
    <hyperlink ref="C11" r:id="rId18" display="https://finance.yahoo.com/quote/TTWO/options?strike=95&amp;straddle=false"/>
    <hyperlink ref="A12" r:id="rId19" display="https://finance.yahoo.com/quote/TTWO220121C00100000?p=TTWO220121C00100000"/>
    <hyperlink ref="C12" r:id="rId20" display="https://finance.yahoo.com/quote/TTWO/options?strike=100&amp;straddle=false"/>
    <hyperlink ref="A13" r:id="rId21" display="https://finance.yahoo.com/quote/TTWO220121C00105000?p=TTWO220121C00105000"/>
    <hyperlink ref="C13" r:id="rId22" display="https://finance.yahoo.com/quote/TTWO/options?strike=105&amp;straddle=false"/>
    <hyperlink ref="A14" r:id="rId23" display="https://finance.yahoo.com/quote/TTWO220121C00110000?p=TTWO220121C00110000"/>
    <hyperlink ref="C14" r:id="rId24" display="https://finance.yahoo.com/quote/TTWO/options?strike=110&amp;straddle=false"/>
    <hyperlink ref="A15" r:id="rId25" display="https://finance.yahoo.com/quote/TTWO220121C00115000?p=TTWO220121C00115000"/>
    <hyperlink ref="C15" r:id="rId26" display="https://finance.yahoo.com/quote/TTWO/options?strike=115&amp;straddle=false"/>
    <hyperlink ref="A16" r:id="rId27" display="https://finance.yahoo.com/quote/TTWO220121C00120000?p=TTWO220121C00120000"/>
    <hyperlink ref="C16" r:id="rId28" display="https://finance.yahoo.com/quote/TTWO/options?strike=120&amp;straddle=false"/>
    <hyperlink ref="A17" r:id="rId29" display="https://finance.yahoo.com/quote/TTWO220121C00125000?p=TTWO220121C00125000"/>
    <hyperlink ref="C17" r:id="rId30" display="https://finance.yahoo.com/quote/TTWO/options?strike=125&amp;straddle=false"/>
    <hyperlink ref="A18" r:id="rId31" display="https://finance.yahoo.com/quote/TTWO220121C00130000?p=TTWO220121C00130000"/>
    <hyperlink ref="C18" r:id="rId32" display="https://finance.yahoo.com/quote/TTWO/options?strike=130&amp;straddle=false"/>
    <hyperlink ref="A19" r:id="rId33" display="https://finance.yahoo.com/quote/TTWO220121C00135000?p=TTWO220121C00135000"/>
    <hyperlink ref="C19" r:id="rId34" display="https://finance.yahoo.com/quote/TTWO/options?strike=135&amp;straddle=false"/>
    <hyperlink ref="A20" r:id="rId35" display="https://finance.yahoo.com/quote/TTWO220121C00140000?p=TTWO220121C00140000"/>
    <hyperlink ref="C20" r:id="rId36" display="https://finance.yahoo.com/quote/TTWO/options?strike=140&amp;straddle=false"/>
    <hyperlink ref="A21" r:id="rId37" display="https://finance.yahoo.com/quote/TTWO220121C00145000?p=TTWO220121C00145000"/>
    <hyperlink ref="C21" r:id="rId38" display="https://finance.yahoo.com/quote/TTWO/options?strike=145&amp;straddle=false"/>
    <hyperlink ref="A22" r:id="rId39" display="https://finance.yahoo.com/quote/TTWO220121C00150000?p=TTWO220121C00150000"/>
    <hyperlink ref="C22" r:id="rId40" display="https://finance.yahoo.com/quote/TTWO/options?strike=150&amp;straddle=false"/>
    <hyperlink ref="A23" r:id="rId41" display="https://finance.yahoo.com/quote/TTWO220121C00155000?p=TTWO220121C00155000"/>
    <hyperlink ref="C23" r:id="rId42" display="https://finance.yahoo.com/quote/TTWO/options?strike=155&amp;straddle=false"/>
    <hyperlink ref="A24" r:id="rId43" display="https://finance.yahoo.com/quote/TTWO220121C00160000?p=TTWO220121C00160000"/>
    <hyperlink ref="C24" r:id="rId44" display="https://finance.yahoo.com/quote/TTWO/options?strike=160&amp;straddle=false"/>
    <hyperlink ref="A25" r:id="rId45" display="https://finance.yahoo.com/quote/TTWO220121C00165000?p=TTWO220121C00165000"/>
    <hyperlink ref="C25" r:id="rId46" display="https://finance.yahoo.com/quote/TTWO/options?strike=165&amp;straddle=false"/>
    <hyperlink ref="A26" r:id="rId47" display="https://finance.yahoo.com/quote/TTWO220121C00170000?p=TTWO220121C00170000"/>
    <hyperlink ref="C26" r:id="rId48" display="https://finance.yahoo.com/quote/TTWO/options?strike=170&amp;straddle=false"/>
    <hyperlink ref="A27" r:id="rId49" display="https://finance.yahoo.com/quote/TTWO220121C00175000?p=TTWO220121C00175000"/>
    <hyperlink ref="C27" r:id="rId50" display="https://finance.yahoo.com/quote/TTWO/options?strike=175&amp;straddle=false"/>
    <hyperlink ref="A28" r:id="rId51" display="https://finance.yahoo.com/quote/TTWO220121C00180000?p=TTWO220121C00180000"/>
    <hyperlink ref="C28" r:id="rId52" display="https://finance.yahoo.com/quote/TTWO/options?strike=180&amp;straddle=false"/>
    <hyperlink ref="A29" r:id="rId53" display="https://finance.yahoo.com/quote/TTWO220121C00185000?p=TTWO220121C00185000"/>
    <hyperlink ref="C29" r:id="rId54" display="https://finance.yahoo.com/quote/TTWO/options?strike=185&amp;straddle=false"/>
    <hyperlink ref="A30" r:id="rId55" display="https://finance.yahoo.com/quote/TTWO220121C00190000?p=TTWO220121C00190000"/>
    <hyperlink ref="C30" r:id="rId56" display="https://finance.yahoo.com/quote/TTWO/options?strike=190&amp;straddle=false"/>
    <hyperlink ref="A31" r:id="rId57" display="https://finance.yahoo.com/quote/TTWO220121C00195000?p=TTWO220121C00195000"/>
    <hyperlink ref="C31" r:id="rId58" display="https://finance.yahoo.com/quote/TTWO/options?strike=195&amp;straddle=false"/>
    <hyperlink ref="A32" r:id="rId59" display="https://finance.yahoo.com/quote/TTWO220121C00200000?p=TTWO220121C00200000"/>
    <hyperlink ref="C32" r:id="rId60" display="https://finance.yahoo.com/quote/TTWO/options?strike=200&amp;straddle=false"/>
    <hyperlink ref="A33" r:id="rId61" display="https://finance.yahoo.com/quote/TTWO220121C00210000?p=TTWO220121C00210000"/>
    <hyperlink ref="C33" r:id="rId62" display="https://finance.yahoo.com/quote/TTWO/options?strike=210&amp;straddle=false"/>
    <hyperlink ref="A34" r:id="rId63" display="https://finance.yahoo.com/quote/TTWO220121C00220000?p=TTWO220121C00220000"/>
    <hyperlink ref="C34" r:id="rId64" display="https://finance.yahoo.com/quote/TTWO/options?strike=220&amp;straddle=false"/>
    <hyperlink ref="A35" r:id="rId65" display="https://finance.yahoo.com/quote/TTWO220121C00230000?p=TTWO220121C00230000"/>
    <hyperlink ref="C35" r:id="rId66" display="https://finance.yahoo.com/quote/TTWO/options?strike=230&amp;straddle=false"/>
    <hyperlink ref="A36" r:id="rId67" display="https://finance.yahoo.com/quote/TTWO220121C00240000?p=TTWO220121C00240000"/>
    <hyperlink ref="C36" r:id="rId68" display="https://finance.yahoo.com/quote/TTWO/options?strike=240&amp;straddle=false"/>
    <hyperlink ref="A37" r:id="rId69" display="https://finance.yahoo.com/quote/TTWO220121C00250000?p=TTWO220121C00250000"/>
    <hyperlink ref="C37" r:id="rId70" display="https://finance.yahoo.com/quote/TTWO/options?strike=250&amp;straddle=false"/>
    <hyperlink ref="A38" r:id="rId71" display="https://finance.yahoo.com/quote/TTWO220121C00260000?p=TTWO220121C00260000"/>
    <hyperlink ref="C38" r:id="rId72" display="https://finance.yahoo.com/quote/TTWO/options?strike=260&amp;straddle=false"/>
    <hyperlink ref="A39" r:id="rId73" display="https://finance.yahoo.com/quote/TTWO220121C00270000?p=TTWO220121C00270000"/>
    <hyperlink ref="C39" r:id="rId74" display="https://finance.yahoo.com/quote/TTWO/options?strike=270&amp;straddle=false"/>
    <hyperlink ref="A40" r:id="rId75" display="https://finance.yahoo.com/quote/TTWO220121C00280000?p=TTWO220121C00280000"/>
    <hyperlink ref="C40" r:id="rId76" display="https://finance.yahoo.com/quote/TTWO/options?strike=280&amp;straddle=false"/>
    <hyperlink ref="A41" r:id="rId77" display="https://finance.yahoo.com/quote/TTWO220121C00290000?p=TTWO220121C00290000"/>
    <hyperlink ref="C41" r:id="rId78" display="https://finance.yahoo.com/quote/TTWO/options?strike=290&amp;straddle=false"/>
    <hyperlink ref="A42" r:id="rId79" display="https://finance.yahoo.com/quote/TTWO220121C00300000?p=TTWO220121C00300000"/>
    <hyperlink ref="C42" r:id="rId80" display="https://finance.yahoo.com/quote/TTWO/options?strike=300&amp;straddle=false"/>
    <hyperlink ref="A43" r:id="rId81" display="https://finance.yahoo.com/quote/TTWO220121C00310000?p=TTWO220121C00310000"/>
    <hyperlink ref="C43" r:id="rId82" display="https://finance.yahoo.com/quote/TTWO/options?strike=310&amp;straddle=false"/>
    <hyperlink ref="A46" r:id="rId83" display="https://finance.yahoo.com/quote/TTWO220121P00055000?p=TTWO220121P00055000"/>
    <hyperlink ref="C46" r:id="rId84" display="https://finance.yahoo.com/quote/TTWO/options?strike=55&amp;straddle=false"/>
    <hyperlink ref="A47" r:id="rId85" display="https://finance.yahoo.com/quote/TTWO220121P00060000?p=TTWO220121P00060000"/>
    <hyperlink ref="C47" r:id="rId86" display="https://finance.yahoo.com/quote/TTWO/options?strike=60&amp;straddle=false"/>
    <hyperlink ref="A48" r:id="rId87" display="https://finance.yahoo.com/quote/TTWO220121P00065000?p=TTWO220121P00065000"/>
    <hyperlink ref="C48" r:id="rId88" display="https://finance.yahoo.com/quote/TTWO/options?strike=65&amp;straddle=false"/>
    <hyperlink ref="A49" r:id="rId89" display="https://finance.yahoo.com/quote/TTWO220121P00070000?p=TTWO220121P00070000"/>
    <hyperlink ref="C49" r:id="rId90" display="https://finance.yahoo.com/quote/TTWO/options?strike=70&amp;straddle=false"/>
    <hyperlink ref="A50" r:id="rId91" display="https://finance.yahoo.com/quote/TTWO220121P00075000?p=TTWO220121P00075000"/>
    <hyperlink ref="C50" r:id="rId92" display="https://finance.yahoo.com/quote/TTWO/options?strike=75&amp;straddle=false"/>
    <hyperlink ref="A51" r:id="rId93" display="https://finance.yahoo.com/quote/TTWO220121P00080000?p=TTWO220121P00080000"/>
    <hyperlink ref="C51" r:id="rId94" display="https://finance.yahoo.com/quote/TTWO/options?strike=80&amp;straddle=false"/>
    <hyperlink ref="A52" r:id="rId95" display="https://finance.yahoo.com/quote/TTWO220121P00085000?p=TTWO220121P00085000"/>
    <hyperlink ref="C52" r:id="rId96" display="https://finance.yahoo.com/quote/TTWO/options?strike=85&amp;straddle=false"/>
    <hyperlink ref="A53" r:id="rId97" display="https://finance.yahoo.com/quote/TTWO220121P00090000?p=TTWO220121P00090000"/>
    <hyperlink ref="C53" r:id="rId98" display="https://finance.yahoo.com/quote/TTWO/options?strike=90&amp;straddle=false"/>
    <hyperlink ref="A54" r:id="rId99" display="https://finance.yahoo.com/quote/TTWO220121P00095000?p=TTWO220121P00095000"/>
    <hyperlink ref="C54" r:id="rId100" display="https://finance.yahoo.com/quote/TTWO/options?strike=95&amp;straddle=false"/>
    <hyperlink ref="A55" r:id="rId101" display="https://finance.yahoo.com/quote/TTWO220121P00100000?p=TTWO220121P00100000"/>
    <hyperlink ref="C55" r:id="rId102" display="https://finance.yahoo.com/quote/TTWO/options?strike=100&amp;straddle=false"/>
    <hyperlink ref="A56" r:id="rId103" display="https://finance.yahoo.com/quote/TTWO220121P00105000?p=TTWO220121P00105000"/>
    <hyperlink ref="C56" r:id="rId104" display="https://finance.yahoo.com/quote/TTWO/options?strike=105&amp;straddle=false"/>
    <hyperlink ref="A57" r:id="rId105" display="https://finance.yahoo.com/quote/TTWO220121P00110000?p=TTWO220121P00110000"/>
    <hyperlink ref="C57" r:id="rId106" display="https://finance.yahoo.com/quote/TTWO/options?strike=110&amp;straddle=false"/>
    <hyperlink ref="A58" r:id="rId107" display="https://finance.yahoo.com/quote/TTWO220121P00115000?p=TTWO220121P00115000"/>
    <hyperlink ref="C58" r:id="rId108" display="https://finance.yahoo.com/quote/TTWO/options?strike=115&amp;straddle=false"/>
    <hyperlink ref="A59" r:id="rId109" display="https://finance.yahoo.com/quote/TTWO220121P00120000?p=TTWO220121P00120000"/>
    <hyperlink ref="C59" r:id="rId110" display="https://finance.yahoo.com/quote/TTWO/options?strike=120&amp;straddle=false"/>
    <hyperlink ref="A60" r:id="rId111" display="https://finance.yahoo.com/quote/TTWO220121P00125000?p=TTWO220121P00125000"/>
    <hyperlink ref="C60" r:id="rId112" display="https://finance.yahoo.com/quote/TTWO/options?strike=125&amp;straddle=false"/>
    <hyperlink ref="A61" r:id="rId113" display="https://finance.yahoo.com/quote/TTWO220121P00130000?p=TTWO220121P00130000"/>
    <hyperlink ref="C61" r:id="rId114" display="https://finance.yahoo.com/quote/TTWO/options?strike=130&amp;straddle=false"/>
    <hyperlink ref="A62" r:id="rId115" display="https://finance.yahoo.com/quote/TTWO220121P00135000?p=TTWO220121P00135000"/>
    <hyperlink ref="C62" r:id="rId116" display="https://finance.yahoo.com/quote/TTWO/options?strike=135&amp;straddle=false"/>
    <hyperlink ref="A63" r:id="rId117" display="https://finance.yahoo.com/quote/TTWO220121P00140000?p=TTWO220121P00140000"/>
    <hyperlink ref="C63" r:id="rId118" display="https://finance.yahoo.com/quote/TTWO/options?strike=140&amp;straddle=false"/>
    <hyperlink ref="A64" r:id="rId119" display="https://finance.yahoo.com/quote/TTWO220121P00145000?p=TTWO220121P00145000"/>
    <hyperlink ref="C64" r:id="rId120" display="https://finance.yahoo.com/quote/TTWO/options?strike=145&amp;straddle=false"/>
    <hyperlink ref="A65" r:id="rId121" display="https://finance.yahoo.com/quote/TTWO220121P00150000?p=TTWO220121P00150000"/>
    <hyperlink ref="C65" r:id="rId122" display="https://finance.yahoo.com/quote/TTWO/options?strike=150&amp;straddle=false"/>
    <hyperlink ref="A66" r:id="rId123" display="https://finance.yahoo.com/quote/TTWO220121P00155000?p=TTWO220121P00155000"/>
    <hyperlink ref="C66" r:id="rId124" display="https://finance.yahoo.com/quote/TTWO/options?strike=155&amp;straddle=false"/>
    <hyperlink ref="A67" r:id="rId125" display="https://finance.yahoo.com/quote/TTWO220121P00160000?p=TTWO220121P00160000"/>
    <hyperlink ref="C67" r:id="rId126" display="https://finance.yahoo.com/quote/TTWO/options?strike=160&amp;straddle=false"/>
    <hyperlink ref="A68" r:id="rId127" display="https://finance.yahoo.com/quote/TTWO220121P00165000?p=TTWO220121P00165000"/>
    <hyperlink ref="C68" r:id="rId128" display="https://finance.yahoo.com/quote/TTWO/options?strike=165&amp;straddle=false"/>
    <hyperlink ref="A69" r:id="rId129" display="https://finance.yahoo.com/quote/TTWO220121P00170000?p=TTWO220121P00170000"/>
    <hyperlink ref="C69" r:id="rId130" display="https://finance.yahoo.com/quote/TTWO/options?strike=170&amp;straddle=false"/>
    <hyperlink ref="A70" r:id="rId131" display="https://finance.yahoo.com/quote/TTWO220121P00175000?p=TTWO220121P00175000"/>
    <hyperlink ref="C70" r:id="rId132" display="https://finance.yahoo.com/quote/TTWO/options?strike=175&amp;straddle=false"/>
    <hyperlink ref="A71" r:id="rId133" display="https://finance.yahoo.com/quote/TTWO220121P00180000?p=TTWO220121P00180000"/>
    <hyperlink ref="C71" r:id="rId134" display="https://finance.yahoo.com/quote/TTWO/options?strike=180&amp;straddle=false"/>
    <hyperlink ref="A72" r:id="rId135" display="https://finance.yahoo.com/quote/TTWO220121P00185000?p=TTWO220121P00185000"/>
    <hyperlink ref="C72" r:id="rId136" display="https://finance.yahoo.com/quote/TTWO/options?strike=185&amp;straddle=false"/>
    <hyperlink ref="A73" r:id="rId137" display="https://finance.yahoo.com/quote/TTWO220121P00190000?p=TTWO220121P00190000"/>
    <hyperlink ref="C73" r:id="rId138" display="https://finance.yahoo.com/quote/TTWO/options?strike=190&amp;straddle=false"/>
    <hyperlink ref="A74" r:id="rId139" display="https://finance.yahoo.com/quote/TTWO220121P00195000?p=TTWO220121P00195000"/>
    <hyperlink ref="C74" r:id="rId140" display="https://finance.yahoo.com/quote/TTWO/options?strike=195&amp;straddle=false"/>
    <hyperlink ref="A75" r:id="rId141" display="https://finance.yahoo.com/quote/TTWO220121P00200000?p=TTWO220121P00200000"/>
    <hyperlink ref="C75" r:id="rId142" display="https://finance.yahoo.com/quote/TTWO/options?strike=200&amp;straddle=false"/>
    <hyperlink ref="A76" r:id="rId143" display="https://finance.yahoo.com/quote/TTWO220121P00210000?p=TTWO220121P00210000"/>
    <hyperlink ref="C76" r:id="rId144" display="https://finance.yahoo.com/quote/TTWO/options?strike=210&amp;straddle=false"/>
    <hyperlink ref="A77" r:id="rId145" display="https://finance.yahoo.com/quote/TTWO220121P00220000?p=TTWO220121P00220000"/>
    <hyperlink ref="C77" r:id="rId146" display="https://finance.yahoo.com/quote/TTWO/options?strike=220&amp;straddle=false"/>
    <hyperlink ref="A78" r:id="rId147" display="https://finance.yahoo.com/quote/TTWO220121P00230000?p=TTWO220121P00230000"/>
    <hyperlink ref="C78" r:id="rId148" display="https://finance.yahoo.com/quote/TTWO/options?strike=230&amp;straddle=false"/>
    <hyperlink ref="A79" r:id="rId149" display="https://finance.yahoo.com/quote/TTWO220121P00240000?p=TTWO220121P00240000"/>
    <hyperlink ref="C79" r:id="rId150" display="https://finance.yahoo.com/quote/TTWO/options?strike=240&amp;straddle=false"/>
    <hyperlink ref="A80" r:id="rId151" display="https://finance.yahoo.com/quote/TTWO220121P00250000?p=TTWO220121P00250000"/>
    <hyperlink ref="C80" r:id="rId152" display="https://finance.yahoo.com/quote/TTWO/options?strike=250&amp;straddle=false"/>
    <hyperlink ref="A81" r:id="rId153" display="https://finance.yahoo.com/quote/TTWO220121P00260000?p=TTWO220121P00260000"/>
    <hyperlink ref="C81" r:id="rId154" display="https://finance.yahoo.com/quote/TTWO/options?strike=260&amp;straddle=false"/>
    <hyperlink ref="A82" r:id="rId155" display="https://finance.yahoo.com/quote/TTWO220121P00290000?p=TTWO220121P00290000"/>
    <hyperlink ref="C82" r:id="rId156" display="https://finance.yahoo.com/quote/TTWO/options?strike=290&amp;straddle=false"/>
    <hyperlink ref="A83" r:id="rId157" display="https://finance.yahoo.com/quote/TTWO220121P00300000?p=TTWO220121P00300000"/>
    <hyperlink ref="C83" r:id="rId158" display="https://finance.yahoo.com/quote/TTWO/options?strike=300&amp;straddle=false"/>
    <hyperlink ref="A84" r:id="rId159" display="https://finance.yahoo.com/quote/TTWO220121P00310000?p=TTWO220121P00310000"/>
    <hyperlink ref="C84" r:id="rId160" display="https://finance.yahoo.com/quote/TTWO/options?strike=310&amp;straddle=fals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9"/>
  <sheetViews>
    <sheetView workbookViewId="0">
      <selection activeCell="D2" sqref="D2"/>
    </sheetView>
  </sheetViews>
  <sheetFormatPr defaultRowHeight="14.4" x14ac:dyDescent="0.3"/>
  <sheetData>
    <row r="1" spans="1:11" ht="15.6" x14ac:dyDescent="0.3">
      <c r="A1" s="17" t="s">
        <v>287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46.8" x14ac:dyDescent="0.3">
      <c r="A2" s="24" t="s">
        <v>122</v>
      </c>
      <c r="B2" s="25" t="s">
        <v>123</v>
      </c>
      <c r="C2" s="26" t="s">
        <v>124</v>
      </c>
      <c r="D2" s="25" t="s">
        <v>125</v>
      </c>
      <c r="E2" s="25" t="s">
        <v>126</v>
      </c>
      <c r="F2" s="25" t="s">
        <v>127</v>
      </c>
      <c r="G2" s="25" t="s">
        <v>128</v>
      </c>
      <c r="H2" s="25" t="s">
        <v>129</v>
      </c>
      <c r="I2" s="25" t="s">
        <v>130</v>
      </c>
      <c r="J2" s="25" t="s">
        <v>131</v>
      </c>
      <c r="K2" s="25" t="s">
        <v>132</v>
      </c>
    </row>
    <row r="3" spans="1:11" ht="57.6" x14ac:dyDescent="0.3">
      <c r="A3" s="2" t="s">
        <v>288</v>
      </c>
      <c r="B3" s="3" t="s">
        <v>289</v>
      </c>
      <c r="C3" s="4">
        <v>60</v>
      </c>
      <c r="D3" s="3">
        <v>32.5</v>
      </c>
      <c r="E3" s="3">
        <v>32.65</v>
      </c>
      <c r="F3" s="3">
        <v>34.700000000000003</v>
      </c>
      <c r="G3" s="27">
        <v>1.8</v>
      </c>
      <c r="H3" s="28">
        <v>5.8599999999999999E-2</v>
      </c>
      <c r="I3" s="3">
        <v>1</v>
      </c>
      <c r="J3" s="3">
        <v>1</v>
      </c>
      <c r="K3" s="5">
        <v>0.49559999999999998</v>
      </c>
    </row>
    <row r="4" spans="1:11" ht="57.6" x14ac:dyDescent="0.3">
      <c r="A4" s="2" t="s">
        <v>290</v>
      </c>
      <c r="B4" s="3" t="s">
        <v>291</v>
      </c>
      <c r="C4" s="4">
        <v>75</v>
      </c>
      <c r="D4" s="3">
        <v>20.05</v>
      </c>
      <c r="E4" s="3">
        <v>19.899999999999999</v>
      </c>
      <c r="F4" s="3">
        <v>20.95</v>
      </c>
      <c r="G4" s="3">
        <v>0</v>
      </c>
      <c r="H4" s="3" t="s">
        <v>135</v>
      </c>
      <c r="I4" s="3" t="s">
        <v>135</v>
      </c>
      <c r="J4" s="3">
        <v>15</v>
      </c>
      <c r="K4" s="5">
        <v>0.3624</v>
      </c>
    </row>
    <row r="5" spans="1:11" ht="57.6" x14ac:dyDescent="0.3">
      <c r="A5" s="2" t="s">
        <v>292</v>
      </c>
      <c r="B5" s="3" t="s">
        <v>293</v>
      </c>
      <c r="C5" s="4">
        <v>82.5</v>
      </c>
      <c r="D5" s="3">
        <v>13.99</v>
      </c>
      <c r="E5" s="3">
        <v>13.6</v>
      </c>
      <c r="F5" s="3">
        <v>17.100000000000001</v>
      </c>
      <c r="G5" s="3">
        <v>0</v>
      </c>
      <c r="H5" s="3" t="s">
        <v>135</v>
      </c>
      <c r="I5" s="3" t="s">
        <v>135</v>
      </c>
      <c r="J5" s="3">
        <v>2</v>
      </c>
      <c r="K5" s="5">
        <v>0.4052</v>
      </c>
    </row>
    <row r="6" spans="1:11" ht="57.6" x14ac:dyDescent="0.3">
      <c r="A6" s="2" t="s">
        <v>294</v>
      </c>
      <c r="B6" s="3" t="s">
        <v>295</v>
      </c>
      <c r="C6" s="4">
        <v>85</v>
      </c>
      <c r="D6" s="3">
        <v>13.71</v>
      </c>
      <c r="E6" s="3">
        <v>13.55</v>
      </c>
      <c r="F6" s="3">
        <v>14.65</v>
      </c>
      <c r="G6" s="27">
        <v>0.91</v>
      </c>
      <c r="H6" s="28">
        <v>7.1099999999999997E-2</v>
      </c>
      <c r="I6" s="3">
        <v>1</v>
      </c>
      <c r="J6" s="3">
        <v>126</v>
      </c>
      <c r="K6" s="5">
        <v>0.36620000000000003</v>
      </c>
    </row>
    <row r="7" spans="1:11" ht="57.6" x14ac:dyDescent="0.3">
      <c r="A7" s="2" t="s">
        <v>296</v>
      </c>
      <c r="B7" s="3" t="s">
        <v>297</v>
      </c>
      <c r="C7" s="4">
        <v>87.5</v>
      </c>
      <c r="D7" s="3">
        <v>11.75</v>
      </c>
      <c r="E7" s="3">
        <v>12.1</v>
      </c>
      <c r="F7" s="3">
        <v>12.9</v>
      </c>
      <c r="G7" s="27">
        <v>0.51</v>
      </c>
      <c r="H7" s="28">
        <v>4.5400000000000003E-2</v>
      </c>
      <c r="I7" s="3">
        <v>40</v>
      </c>
      <c r="J7" s="3">
        <v>5</v>
      </c>
      <c r="K7" s="5">
        <v>0.3518</v>
      </c>
    </row>
    <row r="8" spans="1:11" ht="57.6" x14ac:dyDescent="0.3">
      <c r="A8" s="2" t="s">
        <v>298</v>
      </c>
      <c r="B8" s="3" t="s">
        <v>299</v>
      </c>
      <c r="C8" s="4">
        <v>90</v>
      </c>
      <c r="D8" s="3">
        <v>10.4</v>
      </c>
      <c r="E8" s="3">
        <v>10.8</v>
      </c>
      <c r="F8" s="3">
        <v>11.4</v>
      </c>
      <c r="G8" s="6">
        <v>-1.05</v>
      </c>
      <c r="H8" s="7">
        <v>-9.1700000000000004E-2</v>
      </c>
      <c r="I8" s="3">
        <v>2</v>
      </c>
      <c r="J8" s="3">
        <v>60</v>
      </c>
      <c r="K8" s="5">
        <v>0.34350000000000003</v>
      </c>
    </row>
    <row r="9" spans="1:11" ht="57.6" x14ac:dyDescent="0.3">
      <c r="A9" s="2" t="s">
        <v>300</v>
      </c>
      <c r="B9" s="3" t="s">
        <v>301</v>
      </c>
      <c r="C9" s="4">
        <v>92.5</v>
      </c>
      <c r="D9" s="3">
        <v>10.43</v>
      </c>
      <c r="E9" s="3">
        <v>9.0500000000000007</v>
      </c>
      <c r="F9" s="3">
        <v>10.65</v>
      </c>
      <c r="G9" s="27">
        <v>0.18</v>
      </c>
      <c r="H9" s="28">
        <v>1.7600000000000001E-2</v>
      </c>
      <c r="I9" s="3">
        <v>7</v>
      </c>
      <c r="J9" s="3">
        <v>57</v>
      </c>
      <c r="K9" s="5">
        <v>0.35780000000000001</v>
      </c>
    </row>
    <row r="10" spans="1:11" ht="57.6" x14ac:dyDescent="0.3">
      <c r="A10" s="8" t="s">
        <v>302</v>
      </c>
      <c r="B10" s="9" t="s">
        <v>303</v>
      </c>
      <c r="C10" s="10">
        <v>95</v>
      </c>
      <c r="D10" s="9">
        <v>8</v>
      </c>
      <c r="E10" s="9">
        <v>8.3000000000000007</v>
      </c>
      <c r="F10" s="9">
        <v>9.3000000000000007</v>
      </c>
      <c r="G10" s="14">
        <v>-1.6</v>
      </c>
      <c r="H10" s="15">
        <v>-0.16669999999999999</v>
      </c>
      <c r="I10" s="9">
        <v>1</v>
      </c>
      <c r="J10" s="9">
        <v>132</v>
      </c>
      <c r="K10" s="12">
        <v>0.3483</v>
      </c>
    </row>
    <row r="11" spans="1:11" ht="57.6" x14ac:dyDescent="0.3">
      <c r="A11" s="8" t="s">
        <v>304</v>
      </c>
      <c r="B11" s="9" t="s">
        <v>301</v>
      </c>
      <c r="C11" s="10">
        <v>97.5</v>
      </c>
      <c r="D11" s="9">
        <v>7.8</v>
      </c>
      <c r="E11" s="9">
        <v>7.25</v>
      </c>
      <c r="F11" s="9">
        <v>8.3000000000000007</v>
      </c>
      <c r="G11" s="11">
        <v>0.85</v>
      </c>
      <c r="H11" s="13">
        <v>0.12230000000000001</v>
      </c>
      <c r="I11" s="9">
        <v>5</v>
      </c>
      <c r="J11" s="9">
        <v>64</v>
      </c>
      <c r="K11" s="12">
        <v>0.34749999999999998</v>
      </c>
    </row>
    <row r="12" spans="1:11" ht="57.6" x14ac:dyDescent="0.3">
      <c r="A12" s="8" t="s">
        <v>305</v>
      </c>
      <c r="B12" s="9" t="s">
        <v>306</v>
      </c>
      <c r="C12" s="10">
        <v>100</v>
      </c>
      <c r="D12" s="9">
        <v>5.7</v>
      </c>
      <c r="E12" s="9">
        <v>6.35</v>
      </c>
      <c r="F12" s="9">
        <v>7.4</v>
      </c>
      <c r="G12" s="9">
        <v>0</v>
      </c>
      <c r="H12" s="9" t="s">
        <v>135</v>
      </c>
      <c r="I12" s="9">
        <v>1</v>
      </c>
      <c r="J12" s="9">
        <v>19</v>
      </c>
      <c r="K12" s="12">
        <v>0.34720000000000001</v>
      </c>
    </row>
    <row r="13" spans="1:11" ht="57.6" x14ac:dyDescent="0.3">
      <c r="A13" s="8" t="s">
        <v>307</v>
      </c>
      <c r="B13" s="9" t="s">
        <v>308</v>
      </c>
      <c r="C13" s="10">
        <v>105</v>
      </c>
      <c r="D13" s="9">
        <v>4.8</v>
      </c>
      <c r="E13" s="9">
        <v>4.8499999999999996</v>
      </c>
      <c r="F13" s="9">
        <v>5.9</v>
      </c>
      <c r="G13" s="11">
        <v>0.21</v>
      </c>
      <c r="H13" s="13">
        <v>4.58E-2</v>
      </c>
      <c r="I13" s="9">
        <v>1</v>
      </c>
      <c r="J13" s="9">
        <v>49</v>
      </c>
      <c r="K13" s="12">
        <v>0.3488</v>
      </c>
    </row>
    <row r="14" spans="1:11" ht="57.6" x14ac:dyDescent="0.3">
      <c r="A14" s="8" t="s">
        <v>309</v>
      </c>
      <c r="B14" s="9" t="s">
        <v>310</v>
      </c>
      <c r="C14" s="10">
        <v>110</v>
      </c>
      <c r="D14" s="9">
        <v>3.7</v>
      </c>
      <c r="E14" s="9">
        <v>3.65</v>
      </c>
      <c r="F14" s="9">
        <v>4.6500000000000004</v>
      </c>
      <c r="G14" s="9">
        <v>0</v>
      </c>
      <c r="H14" s="9" t="s">
        <v>135</v>
      </c>
      <c r="I14" s="9" t="s">
        <v>135</v>
      </c>
      <c r="J14" s="9">
        <v>4</v>
      </c>
      <c r="K14" s="12">
        <v>0.34910000000000002</v>
      </c>
    </row>
    <row r="15" spans="1:11" ht="57.6" x14ac:dyDescent="0.3">
      <c r="A15" s="8" t="s">
        <v>311</v>
      </c>
      <c r="B15" s="9" t="s">
        <v>312</v>
      </c>
      <c r="C15" s="10">
        <v>115</v>
      </c>
      <c r="D15" s="9">
        <v>2.21</v>
      </c>
      <c r="E15" s="9">
        <v>2.38</v>
      </c>
      <c r="F15" s="9">
        <v>3.65</v>
      </c>
      <c r="G15" s="9">
        <v>0</v>
      </c>
      <c r="H15" s="9" t="s">
        <v>135</v>
      </c>
      <c r="I15" s="9" t="s">
        <v>135</v>
      </c>
      <c r="J15" s="9">
        <v>1</v>
      </c>
      <c r="K15" s="12">
        <v>0.34960000000000002</v>
      </c>
    </row>
    <row r="16" spans="1:11" ht="18" x14ac:dyDescent="0.35">
      <c r="A16" s="18" t="s">
        <v>313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 ht="54" x14ac:dyDescent="0.35">
      <c r="A17" s="30" t="s">
        <v>122</v>
      </c>
      <c r="B17" s="31" t="s">
        <v>123</v>
      </c>
      <c r="C17" s="32" t="s">
        <v>124</v>
      </c>
      <c r="D17" s="31" t="s">
        <v>125</v>
      </c>
      <c r="E17" s="31" t="s">
        <v>126</v>
      </c>
      <c r="F17" s="31" t="s">
        <v>127</v>
      </c>
      <c r="G17" s="31" t="s">
        <v>128</v>
      </c>
      <c r="H17" s="31" t="s">
        <v>129</v>
      </c>
      <c r="I17" s="31" t="s">
        <v>130</v>
      </c>
      <c r="J17" s="31" t="s">
        <v>131</v>
      </c>
      <c r="K17" s="31" t="s">
        <v>132</v>
      </c>
    </row>
    <row r="18" spans="1:11" ht="57.6" x14ac:dyDescent="0.3">
      <c r="A18" s="8" t="s">
        <v>314</v>
      </c>
      <c r="B18" s="9" t="s">
        <v>315</v>
      </c>
      <c r="C18" s="10">
        <v>47.5</v>
      </c>
      <c r="D18" s="9">
        <v>0.38</v>
      </c>
      <c r="E18" s="9">
        <v>0</v>
      </c>
      <c r="F18" s="9">
        <v>0.43</v>
      </c>
      <c r="G18" s="9">
        <v>0</v>
      </c>
      <c r="H18" s="9" t="s">
        <v>135</v>
      </c>
      <c r="I18" s="9" t="s">
        <v>135</v>
      </c>
      <c r="J18" s="9">
        <v>333</v>
      </c>
      <c r="K18" s="12">
        <v>0.48149999999999998</v>
      </c>
    </row>
    <row r="19" spans="1:11" ht="57.6" x14ac:dyDescent="0.3">
      <c r="A19" s="8" t="s">
        <v>316</v>
      </c>
      <c r="B19" s="9" t="s">
        <v>317</v>
      </c>
      <c r="C19" s="10">
        <v>50</v>
      </c>
      <c r="D19" s="9">
        <v>0.51</v>
      </c>
      <c r="E19" s="9">
        <v>0.03</v>
      </c>
      <c r="F19" s="9">
        <v>0.5</v>
      </c>
      <c r="G19" s="9">
        <v>0</v>
      </c>
      <c r="H19" s="9" t="s">
        <v>135</v>
      </c>
      <c r="I19" s="9">
        <v>50</v>
      </c>
      <c r="J19" s="9">
        <v>291</v>
      </c>
      <c r="K19" s="12">
        <v>0.4627</v>
      </c>
    </row>
    <row r="20" spans="1:11" ht="57.6" x14ac:dyDescent="0.3">
      <c r="A20" s="8" t="s">
        <v>318</v>
      </c>
      <c r="B20" s="9" t="s">
        <v>319</v>
      </c>
      <c r="C20" s="10">
        <v>60</v>
      </c>
      <c r="D20" s="9">
        <v>0.94</v>
      </c>
      <c r="E20" s="9">
        <v>0.68</v>
      </c>
      <c r="F20" s="9">
        <v>1.1100000000000001</v>
      </c>
      <c r="G20" s="9">
        <v>0</v>
      </c>
      <c r="H20" s="9" t="s">
        <v>135</v>
      </c>
      <c r="I20" s="9">
        <v>1</v>
      </c>
      <c r="J20" s="9">
        <v>6</v>
      </c>
      <c r="K20" s="12">
        <v>0.4153</v>
      </c>
    </row>
    <row r="21" spans="1:11" ht="57.6" x14ac:dyDescent="0.3">
      <c r="A21" s="8" t="s">
        <v>320</v>
      </c>
      <c r="B21" s="9" t="s">
        <v>321</v>
      </c>
      <c r="C21" s="10">
        <v>65</v>
      </c>
      <c r="D21" s="9">
        <v>1.42</v>
      </c>
      <c r="E21" s="9">
        <v>1.06</v>
      </c>
      <c r="F21" s="9">
        <v>1.53</v>
      </c>
      <c r="G21" s="9">
        <v>0</v>
      </c>
      <c r="H21" s="9" t="s">
        <v>135</v>
      </c>
      <c r="I21" s="9" t="s">
        <v>135</v>
      </c>
      <c r="J21" s="9">
        <v>36</v>
      </c>
      <c r="K21" s="12">
        <v>0.38869999999999999</v>
      </c>
    </row>
    <row r="22" spans="1:11" ht="57.6" x14ac:dyDescent="0.3">
      <c r="A22" s="8" t="s">
        <v>322</v>
      </c>
      <c r="B22" s="9" t="s">
        <v>323</v>
      </c>
      <c r="C22" s="10">
        <v>70</v>
      </c>
      <c r="D22" s="9">
        <v>1.83</v>
      </c>
      <c r="E22" s="9">
        <v>1.79</v>
      </c>
      <c r="F22" s="9">
        <v>2.17</v>
      </c>
      <c r="G22" s="9">
        <v>0</v>
      </c>
      <c r="H22" s="9" t="s">
        <v>135</v>
      </c>
      <c r="I22" s="9">
        <v>1</v>
      </c>
      <c r="J22" s="9">
        <v>244</v>
      </c>
      <c r="K22" s="12">
        <v>0.36840000000000001</v>
      </c>
    </row>
    <row r="23" spans="1:11" ht="57.6" x14ac:dyDescent="0.3">
      <c r="A23" s="8" t="s">
        <v>324</v>
      </c>
      <c r="B23" s="9" t="s">
        <v>325</v>
      </c>
      <c r="C23" s="10">
        <v>75</v>
      </c>
      <c r="D23" s="9">
        <v>3.11</v>
      </c>
      <c r="E23" s="9">
        <v>3</v>
      </c>
      <c r="F23" s="9">
        <v>3.25</v>
      </c>
      <c r="G23" s="14">
        <v>-0.04</v>
      </c>
      <c r="H23" s="15">
        <v>-1.2699999999999999E-2</v>
      </c>
      <c r="I23" s="9">
        <v>1</v>
      </c>
      <c r="J23" s="9">
        <v>2</v>
      </c>
      <c r="K23" s="12">
        <v>0.36059999999999998</v>
      </c>
    </row>
    <row r="24" spans="1:11" ht="57.6" x14ac:dyDescent="0.3">
      <c r="A24" s="8" t="s">
        <v>326</v>
      </c>
      <c r="B24" s="9" t="s">
        <v>327</v>
      </c>
      <c r="C24" s="10">
        <v>80</v>
      </c>
      <c r="D24" s="9">
        <v>4.67</v>
      </c>
      <c r="E24" s="9">
        <v>4.3499999999999996</v>
      </c>
      <c r="F24" s="9">
        <v>4.7</v>
      </c>
      <c r="G24" s="14">
        <v>-0.28000000000000003</v>
      </c>
      <c r="H24" s="15">
        <v>-5.6599999999999998E-2</v>
      </c>
      <c r="I24" s="9">
        <v>1</v>
      </c>
      <c r="J24" s="9">
        <v>6</v>
      </c>
      <c r="K24" s="12">
        <v>0.35470000000000002</v>
      </c>
    </row>
    <row r="25" spans="1:11" ht="57.6" x14ac:dyDescent="0.3">
      <c r="A25" s="8" t="s">
        <v>328</v>
      </c>
      <c r="B25" s="9" t="s">
        <v>172</v>
      </c>
      <c r="C25" s="10">
        <v>82.5</v>
      </c>
      <c r="D25" s="9">
        <v>5.23</v>
      </c>
      <c r="E25" s="9">
        <v>4.45</v>
      </c>
      <c r="F25" s="9">
        <v>6.15</v>
      </c>
      <c r="G25" s="14">
        <v>-0.77</v>
      </c>
      <c r="H25" s="15">
        <v>-0.1283</v>
      </c>
      <c r="I25" s="9">
        <v>1</v>
      </c>
      <c r="J25" s="9">
        <v>60</v>
      </c>
      <c r="K25" s="12">
        <v>0.37480000000000002</v>
      </c>
    </row>
    <row r="26" spans="1:11" ht="57.6" x14ac:dyDescent="0.3">
      <c r="A26" s="8" t="s">
        <v>329</v>
      </c>
      <c r="B26" s="9" t="s">
        <v>330</v>
      </c>
      <c r="C26" s="10">
        <v>85</v>
      </c>
      <c r="D26" s="9">
        <v>6.8</v>
      </c>
      <c r="E26" s="9">
        <v>6.15</v>
      </c>
      <c r="F26" s="9">
        <v>6.8</v>
      </c>
      <c r="G26" s="9">
        <v>0</v>
      </c>
      <c r="H26" s="9" t="s">
        <v>135</v>
      </c>
      <c r="I26" s="9">
        <v>37</v>
      </c>
      <c r="J26" s="9">
        <v>125</v>
      </c>
      <c r="K26" s="12">
        <v>0.3594</v>
      </c>
    </row>
    <row r="27" spans="1:11" ht="57.6" x14ac:dyDescent="0.3">
      <c r="A27" s="8" t="s">
        <v>331</v>
      </c>
      <c r="B27" s="9" t="s">
        <v>332</v>
      </c>
      <c r="C27" s="10">
        <v>90</v>
      </c>
      <c r="D27" s="9">
        <v>8.9499999999999993</v>
      </c>
      <c r="E27" s="9">
        <v>8.25</v>
      </c>
      <c r="F27" s="9">
        <v>9.3000000000000007</v>
      </c>
      <c r="G27" s="9">
        <v>0</v>
      </c>
      <c r="H27" s="9" t="s">
        <v>135</v>
      </c>
      <c r="I27" s="9">
        <v>58</v>
      </c>
      <c r="J27" s="9">
        <v>58</v>
      </c>
      <c r="K27" s="12">
        <v>0.36320000000000002</v>
      </c>
    </row>
    <row r="28" spans="1:11" ht="57.6" x14ac:dyDescent="0.3">
      <c r="A28" s="8" t="s">
        <v>333</v>
      </c>
      <c r="B28" s="9" t="s">
        <v>291</v>
      </c>
      <c r="C28" s="10">
        <v>92.5</v>
      </c>
      <c r="D28" s="9">
        <v>10.3</v>
      </c>
      <c r="E28" s="9">
        <v>9.5500000000000007</v>
      </c>
      <c r="F28" s="9">
        <v>9.9499999999999993</v>
      </c>
      <c r="G28" s="9">
        <v>0</v>
      </c>
      <c r="H28" s="9" t="s">
        <v>135</v>
      </c>
      <c r="I28" s="9" t="s">
        <v>135</v>
      </c>
      <c r="J28" s="9">
        <v>40</v>
      </c>
      <c r="K28" s="12">
        <v>0.33960000000000001</v>
      </c>
    </row>
    <row r="29" spans="1:11" ht="57.6" x14ac:dyDescent="0.3">
      <c r="A29" s="2" t="s">
        <v>334</v>
      </c>
      <c r="B29" s="3" t="s">
        <v>335</v>
      </c>
      <c r="C29" s="4">
        <v>95</v>
      </c>
      <c r="D29" s="3">
        <v>11.38</v>
      </c>
      <c r="E29" s="3">
        <v>10.7</v>
      </c>
      <c r="F29" s="3">
        <v>11.65</v>
      </c>
      <c r="G29" s="3">
        <v>0</v>
      </c>
      <c r="H29" s="3" t="s">
        <v>135</v>
      </c>
      <c r="I29" s="3" t="s">
        <v>135</v>
      </c>
      <c r="J29" s="3">
        <v>56</v>
      </c>
      <c r="K29" s="5">
        <v>0.3488</v>
      </c>
    </row>
  </sheetData>
  <hyperlinks>
    <hyperlink ref="A3" r:id="rId1" display="https://finance.yahoo.com/quote/ATVI211119C00060000?p=ATVI211119C00060000"/>
    <hyperlink ref="C3" r:id="rId2" display="https://finance.yahoo.com/quote/ATVI/options?strike=60&amp;straddle=false"/>
    <hyperlink ref="A4" r:id="rId3" display="https://finance.yahoo.com/quote/ATVI211119C00075000?p=ATVI211119C00075000"/>
    <hyperlink ref="C4" r:id="rId4" display="https://finance.yahoo.com/quote/ATVI/options?strike=75&amp;straddle=false"/>
    <hyperlink ref="A5" r:id="rId5" display="https://finance.yahoo.com/quote/ATVI211119C00082500?p=ATVI211119C00082500"/>
    <hyperlink ref="C5" r:id="rId6" display="https://finance.yahoo.com/quote/ATVI/options?strike=82.5&amp;straddle=false"/>
    <hyperlink ref="A6" r:id="rId7" display="https://finance.yahoo.com/quote/ATVI211119C00085000?p=ATVI211119C00085000"/>
    <hyperlink ref="C6" r:id="rId8" display="https://finance.yahoo.com/quote/ATVI/options?strike=85&amp;straddle=false"/>
    <hyperlink ref="A7" r:id="rId9" display="https://finance.yahoo.com/quote/ATVI211119C00087500?p=ATVI211119C00087500"/>
    <hyperlink ref="C7" r:id="rId10" display="https://finance.yahoo.com/quote/ATVI/options?strike=87.5&amp;straddle=false"/>
    <hyperlink ref="A8" r:id="rId11" display="https://finance.yahoo.com/quote/ATVI211119C00090000?p=ATVI211119C00090000"/>
    <hyperlink ref="C8" r:id="rId12" display="https://finance.yahoo.com/quote/ATVI/options?strike=90&amp;straddle=false"/>
    <hyperlink ref="A9" r:id="rId13" display="https://finance.yahoo.com/quote/ATVI211119C00092500?p=ATVI211119C00092500"/>
    <hyperlink ref="C9" r:id="rId14" display="https://finance.yahoo.com/quote/ATVI/options?strike=92.5&amp;straddle=false"/>
    <hyperlink ref="A10" r:id="rId15" display="https://finance.yahoo.com/quote/ATVI211119C00095000?p=ATVI211119C00095000"/>
    <hyperlink ref="C10" r:id="rId16" display="https://finance.yahoo.com/quote/ATVI/options?strike=95&amp;straddle=false"/>
    <hyperlink ref="A11" r:id="rId17" display="https://finance.yahoo.com/quote/ATVI211119C00097500?p=ATVI211119C00097500"/>
    <hyperlink ref="C11" r:id="rId18" display="https://finance.yahoo.com/quote/ATVI/options?strike=97.5&amp;straddle=false"/>
    <hyperlink ref="A12" r:id="rId19" display="https://finance.yahoo.com/quote/ATVI211119C00100000?p=ATVI211119C00100000"/>
    <hyperlink ref="C12" r:id="rId20" display="https://finance.yahoo.com/quote/ATVI/options?strike=100&amp;straddle=false"/>
    <hyperlink ref="A13" r:id="rId21" display="https://finance.yahoo.com/quote/ATVI211119C00105000?p=ATVI211119C00105000"/>
    <hyperlink ref="C13" r:id="rId22" display="https://finance.yahoo.com/quote/ATVI/options?strike=105&amp;straddle=false"/>
    <hyperlink ref="A14" r:id="rId23" display="https://finance.yahoo.com/quote/ATVI211119C00110000?p=ATVI211119C00110000"/>
    <hyperlink ref="C14" r:id="rId24" display="https://finance.yahoo.com/quote/ATVI/options?strike=110&amp;straddle=false"/>
    <hyperlink ref="A15" r:id="rId25" display="https://finance.yahoo.com/quote/ATVI211119C00115000?p=ATVI211119C00115000"/>
    <hyperlink ref="C15" r:id="rId26" display="https://finance.yahoo.com/quote/ATVI/options?strike=115&amp;straddle=false"/>
    <hyperlink ref="A18" r:id="rId27" display="https://finance.yahoo.com/quote/ATVI211119P00047500?p=ATVI211119P00047500"/>
    <hyperlink ref="C18" r:id="rId28" display="https://finance.yahoo.com/quote/ATVI/options?strike=47.5&amp;straddle=false"/>
    <hyperlink ref="A19" r:id="rId29" display="https://finance.yahoo.com/quote/ATVI211119P00050000?p=ATVI211119P00050000"/>
    <hyperlink ref="C19" r:id="rId30" display="https://finance.yahoo.com/quote/ATVI/options?strike=50&amp;straddle=false"/>
    <hyperlink ref="A20" r:id="rId31" display="https://finance.yahoo.com/quote/ATVI211119P00060000?p=ATVI211119P00060000"/>
    <hyperlink ref="C20" r:id="rId32" display="https://finance.yahoo.com/quote/ATVI/options?strike=60&amp;straddle=false"/>
    <hyperlink ref="A21" r:id="rId33" display="https://finance.yahoo.com/quote/ATVI211119P00065000?p=ATVI211119P00065000"/>
    <hyperlink ref="C21" r:id="rId34" display="https://finance.yahoo.com/quote/ATVI/options?strike=65&amp;straddle=false"/>
    <hyperlink ref="A22" r:id="rId35" display="https://finance.yahoo.com/quote/ATVI211119P00070000?p=ATVI211119P00070000"/>
    <hyperlink ref="C22" r:id="rId36" display="https://finance.yahoo.com/quote/ATVI/options?strike=70&amp;straddle=false"/>
    <hyperlink ref="A23" r:id="rId37" display="https://finance.yahoo.com/quote/ATVI211119P00075000?p=ATVI211119P00075000"/>
    <hyperlink ref="C23" r:id="rId38" display="https://finance.yahoo.com/quote/ATVI/options?strike=75&amp;straddle=false"/>
    <hyperlink ref="A24" r:id="rId39" display="https://finance.yahoo.com/quote/ATVI211119P00080000?p=ATVI211119P00080000"/>
    <hyperlink ref="C24" r:id="rId40" display="https://finance.yahoo.com/quote/ATVI/options?strike=80&amp;straddle=false"/>
    <hyperlink ref="A25" r:id="rId41" display="https://finance.yahoo.com/quote/ATVI211119P00082500?p=ATVI211119P00082500"/>
    <hyperlink ref="C25" r:id="rId42" display="https://finance.yahoo.com/quote/ATVI/options?strike=82.5&amp;straddle=false"/>
    <hyperlink ref="A26" r:id="rId43" display="https://finance.yahoo.com/quote/ATVI211119P00085000?p=ATVI211119P00085000"/>
    <hyperlink ref="C26" r:id="rId44" display="https://finance.yahoo.com/quote/ATVI/options?strike=85&amp;straddle=false"/>
    <hyperlink ref="A27" r:id="rId45" display="https://finance.yahoo.com/quote/ATVI211119P00090000?p=ATVI211119P00090000"/>
    <hyperlink ref="C27" r:id="rId46" display="https://finance.yahoo.com/quote/ATVI/options?strike=90&amp;straddle=false"/>
    <hyperlink ref="A28" r:id="rId47" display="https://finance.yahoo.com/quote/ATVI211119P00092500?p=ATVI211119P00092500"/>
    <hyperlink ref="C28" r:id="rId48" display="https://finance.yahoo.com/quote/ATVI/options?strike=92.5&amp;straddle=false"/>
    <hyperlink ref="A29" r:id="rId49" display="https://finance.yahoo.com/quote/ATVI211119P00095000?p=ATVI211119P00095000"/>
    <hyperlink ref="C29" r:id="rId50" display="https://finance.yahoo.com/quote/ATVI/options?strike=95&amp;straddle=fals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69"/>
  <sheetViews>
    <sheetView workbookViewId="0">
      <selection activeCell="A73" sqref="A73:XFD73"/>
    </sheetView>
  </sheetViews>
  <sheetFormatPr defaultRowHeight="14.4" x14ac:dyDescent="0.3"/>
  <sheetData>
    <row r="1" spans="1:12" ht="15.6" x14ac:dyDescent="0.3">
      <c r="A1" s="17" t="s">
        <v>336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2" ht="46.8" x14ac:dyDescent="0.3">
      <c r="A2" s="24" t="s">
        <v>122</v>
      </c>
      <c r="B2" s="25" t="s">
        <v>123</v>
      </c>
      <c r="C2" s="26" t="s">
        <v>124</v>
      </c>
      <c r="D2" s="25" t="s">
        <v>125</v>
      </c>
      <c r="E2" s="25" t="s">
        <v>126</v>
      </c>
      <c r="F2" s="25" t="s">
        <v>127</v>
      </c>
      <c r="G2" s="25" t="s">
        <v>128</v>
      </c>
      <c r="H2" s="25" t="s">
        <v>129</v>
      </c>
      <c r="I2" s="25" t="s">
        <v>130</v>
      </c>
      <c r="J2" s="25" t="s">
        <v>131</v>
      </c>
      <c r="K2" s="25" t="s">
        <v>132</v>
      </c>
      <c r="L2" t="s">
        <v>337</v>
      </c>
    </row>
    <row r="3" spans="1:12" ht="57.6" x14ac:dyDescent="0.3">
      <c r="A3" s="2" t="s">
        <v>338</v>
      </c>
      <c r="B3" s="3" t="s">
        <v>339</v>
      </c>
      <c r="C3" s="4">
        <v>1</v>
      </c>
      <c r="D3" s="3">
        <v>183.8</v>
      </c>
      <c r="E3" s="3">
        <v>187.85</v>
      </c>
      <c r="F3" s="3">
        <v>198.55</v>
      </c>
      <c r="G3" s="3">
        <v>0</v>
      </c>
      <c r="H3" s="3" t="s">
        <v>135</v>
      </c>
      <c r="I3" s="3">
        <v>1</v>
      </c>
      <c r="J3" s="3">
        <v>1</v>
      </c>
      <c r="K3" s="5">
        <v>0</v>
      </c>
      <c r="L3">
        <f t="shared" ref="L3:L34" si="0">(E3+F3)/2</f>
        <v>193.2</v>
      </c>
    </row>
    <row r="4" spans="1:12" ht="57.6" x14ac:dyDescent="0.3">
      <c r="A4" s="2" t="s">
        <v>340</v>
      </c>
      <c r="B4" s="3" t="s">
        <v>341</v>
      </c>
      <c r="C4" s="4">
        <v>2</v>
      </c>
      <c r="D4" s="3">
        <v>42.21</v>
      </c>
      <c r="E4" s="3">
        <v>196.25</v>
      </c>
      <c r="F4" s="3">
        <v>203.85</v>
      </c>
      <c r="G4" s="3">
        <v>0</v>
      </c>
      <c r="H4" s="3" t="s">
        <v>135</v>
      </c>
      <c r="I4" s="3" t="s">
        <v>135</v>
      </c>
      <c r="J4" s="3">
        <v>0</v>
      </c>
      <c r="K4" s="5">
        <v>0</v>
      </c>
      <c r="L4">
        <f t="shared" si="0"/>
        <v>200.05</v>
      </c>
    </row>
    <row r="5" spans="1:12" ht="57.6" x14ac:dyDescent="0.3">
      <c r="A5" s="2" t="s">
        <v>342</v>
      </c>
      <c r="B5" s="3" t="s">
        <v>343</v>
      </c>
      <c r="C5" s="4">
        <v>5</v>
      </c>
      <c r="D5" s="3">
        <v>175.38</v>
      </c>
      <c r="E5" s="3">
        <v>184.1</v>
      </c>
      <c r="F5" s="3">
        <v>194.15</v>
      </c>
      <c r="G5" s="3">
        <v>0</v>
      </c>
      <c r="H5" s="3" t="s">
        <v>135</v>
      </c>
      <c r="I5" s="3">
        <v>1</v>
      </c>
      <c r="J5" s="3">
        <v>0</v>
      </c>
      <c r="K5" s="5">
        <v>6.7617000000000003</v>
      </c>
      <c r="L5">
        <f t="shared" si="0"/>
        <v>189.125</v>
      </c>
    </row>
    <row r="6" spans="1:12" ht="57.6" x14ac:dyDescent="0.3">
      <c r="A6" s="2" t="s">
        <v>344</v>
      </c>
      <c r="B6" s="3" t="s">
        <v>345</v>
      </c>
      <c r="C6" s="4">
        <v>6</v>
      </c>
      <c r="D6" s="3">
        <v>212.95</v>
      </c>
      <c r="E6" s="3">
        <v>183.1</v>
      </c>
      <c r="F6" s="3">
        <v>193.15</v>
      </c>
      <c r="G6" s="3">
        <v>0</v>
      </c>
      <c r="H6" s="3" t="s">
        <v>135</v>
      </c>
      <c r="I6" s="3">
        <v>20</v>
      </c>
      <c r="J6" s="3">
        <v>3</v>
      </c>
      <c r="K6" s="5">
        <v>5.2656000000000001</v>
      </c>
      <c r="L6">
        <f t="shared" si="0"/>
        <v>188.125</v>
      </c>
    </row>
    <row r="7" spans="1:12" ht="57.6" x14ac:dyDescent="0.3">
      <c r="A7" s="2" t="s">
        <v>346</v>
      </c>
      <c r="B7" s="3" t="s">
        <v>347</v>
      </c>
      <c r="C7" s="4">
        <v>10</v>
      </c>
      <c r="D7" s="3">
        <v>140.80000000000001</v>
      </c>
      <c r="E7" s="3">
        <v>178.95</v>
      </c>
      <c r="F7" s="3">
        <v>189.1</v>
      </c>
      <c r="G7" s="3">
        <v>0</v>
      </c>
      <c r="H7" s="3" t="s">
        <v>135</v>
      </c>
      <c r="I7" s="3">
        <v>2</v>
      </c>
      <c r="J7" s="3">
        <v>0</v>
      </c>
      <c r="K7" s="5">
        <v>3.6621000000000001</v>
      </c>
      <c r="L7">
        <f t="shared" si="0"/>
        <v>184.02499999999998</v>
      </c>
    </row>
    <row r="8" spans="1:12" ht="57.6" x14ac:dyDescent="0.3">
      <c r="A8" s="2" t="s">
        <v>348</v>
      </c>
      <c r="B8" s="3" t="s">
        <v>341</v>
      </c>
      <c r="C8" s="4">
        <v>12.5</v>
      </c>
      <c r="D8" s="3">
        <v>32.86</v>
      </c>
      <c r="E8" s="3">
        <v>180.1</v>
      </c>
      <c r="F8" s="3">
        <v>195.1</v>
      </c>
      <c r="G8" s="3">
        <v>0</v>
      </c>
      <c r="H8" s="3" t="s">
        <v>135</v>
      </c>
      <c r="I8" s="3" t="s">
        <v>135</v>
      </c>
      <c r="J8" s="3">
        <v>0</v>
      </c>
      <c r="K8" s="5">
        <v>3.5068000000000001</v>
      </c>
      <c r="L8">
        <f t="shared" si="0"/>
        <v>187.6</v>
      </c>
    </row>
    <row r="9" spans="1:12" ht="57.6" x14ac:dyDescent="0.3">
      <c r="A9" s="2" t="s">
        <v>349</v>
      </c>
      <c r="B9" s="3" t="s">
        <v>350</v>
      </c>
      <c r="C9" s="4">
        <v>15</v>
      </c>
      <c r="D9" s="3">
        <v>139.44999999999999</v>
      </c>
      <c r="E9" s="3">
        <v>173.05</v>
      </c>
      <c r="F9" s="3">
        <v>184.15</v>
      </c>
      <c r="G9" s="3">
        <v>0</v>
      </c>
      <c r="H9" s="3" t="s">
        <v>135</v>
      </c>
      <c r="I9" s="3">
        <v>5</v>
      </c>
      <c r="J9" s="3">
        <v>5</v>
      </c>
      <c r="K9" s="5">
        <v>2.9413999999999998</v>
      </c>
      <c r="L9">
        <f t="shared" si="0"/>
        <v>178.60000000000002</v>
      </c>
    </row>
    <row r="10" spans="1:12" ht="57.6" x14ac:dyDescent="0.3">
      <c r="A10" s="2" t="s">
        <v>351</v>
      </c>
      <c r="B10" s="3" t="s">
        <v>352</v>
      </c>
      <c r="C10" s="4">
        <v>17.5</v>
      </c>
      <c r="D10" s="3">
        <v>25.95</v>
      </c>
      <c r="E10" s="3">
        <v>136.55000000000001</v>
      </c>
      <c r="F10" s="3">
        <v>150.30000000000001</v>
      </c>
      <c r="G10" s="3">
        <v>0</v>
      </c>
      <c r="H10" s="3" t="s">
        <v>135</v>
      </c>
      <c r="I10" s="3" t="s">
        <v>135</v>
      </c>
      <c r="J10" s="3">
        <v>0</v>
      </c>
      <c r="K10" s="5">
        <v>0</v>
      </c>
      <c r="L10">
        <f t="shared" si="0"/>
        <v>143.42500000000001</v>
      </c>
    </row>
    <row r="11" spans="1:12" ht="57.6" x14ac:dyDescent="0.3">
      <c r="A11" s="2" t="s">
        <v>353</v>
      </c>
      <c r="B11" s="3" t="s">
        <v>354</v>
      </c>
      <c r="C11" s="4">
        <v>20</v>
      </c>
      <c r="D11" s="3">
        <v>113.7</v>
      </c>
      <c r="E11" s="3">
        <v>168.05</v>
      </c>
      <c r="F11" s="3">
        <v>179.15</v>
      </c>
      <c r="G11" s="3">
        <v>0</v>
      </c>
      <c r="H11" s="3" t="s">
        <v>135</v>
      </c>
      <c r="I11" s="3">
        <v>1</v>
      </c>
      <c r="J11" s="3">
        <v>2</v>
      </c>
      <c r="K11" s="5">
        <v>2.5194999999999999</v>
      </c>
      <c r="L11">
        <f t="shared" si="0"/>
        <v>173.60000000000002</v>
      </c>
    </row>
    <row r="12" spans="1:12" ht="57.6" x14ac:dyDescent="0.3">
      <c r="A12" s="2" t="s">
        <v>355</v>
      </c>
      <c r="B12" s="3" t="s">
        <v>356</v>
      </c>
      <c r="C12" s="4">
        <v>22.5</v>
      </c>
      <c r="D12" s="3">
        <v>185.1</v>
      </c>
      <c r="E12" s="3">
        <v>167.4</v>
      </c>
      <c r="F12" s="3">
        <v>177.1</v>
      </c>
      <c r="G12" s="3">
        <v>0</v>
      </c>
      <c r="H12" s="3" t="s">
        <v>135</v>
      </c>
      <c r="I12" s="3">
        <v>1</v>
      </c>
      <c r="J12" s="3">
        <v>1</v>
      </c>
      <c r="K12" s="5">
        <v>1.3251999999999999</v>
      </c>
      <c r="L12">
        <f t="shared" si="0"/>
        <v>172.25</v>
      </c>
    </row>
    <row r="13" spans="1:12" ht="57.6" x14ac:dyDescent="0.3">
      <c r="A13" s="2" t="s">
        <v>357</v>
      </c>
      <c r="B13" s="3" t="s">
        <v>358</v>
      </c>
      <c r="C13" s="4">
        <v>25</v>
      </c>
      <c r="D13" s="3">
        <v>169.15</v>
      </c>
      <c r="E13" s="3">
        <v>164.45</v>
      </c>
      <c r="F13" s="3">
        <v>174.15</v>
      </c>
      <c r="G13" s="27">
        <v>13.81</v>
      </c>
      <c r="H13" s="28">
        <v>8.8900000000000007E-2</v>
      </c>
      <c r="I13" s="3">
        <v>1</v>
      </c>
      <c r="J13" s="3">
        <v>4</v>
      </c>
      <c r="K13" s="5">
        <v>2.2284999999999999</v>
      </c>
      <c r="L13">
        <f t="shared" si="0"/>
        <v>169.3</v>
      </c>
    </row>
    <row r="14" spans="1:12" ht="57.6" x14ac:dyDescent="0.3">
      <c r="A14" s="2" t="s">
        <v>359</v>
      </c>
      <c r="B14" s="3" t="s">
        <v>358</v>
      </c>
      <c r="C14" s="4">
        <v>30</v>
      </c>
      <c r="D14" s="3">
        <v>164.7</v>
      </c>
      <c r="E14" s="3">
        <v>160.5</v>
      </c>
      <c r="F14" s="3">
        <v>169.8</v>
      </c>
      <c r="G14" s="27">
        <v>15.11</v>
      </c>
      <c r="H14" s="28">
        <v>0.10100000000000001</v>
      </c>
      <c r="I14" s="3">
        <v>1</v>
      </c>
      <c r="J14" s="3">
        <v>9</v>
      </c>
      <c r="K14" s="5">
        <v>1.3076000000000001</v>
      </c>
      <c r="L14">
        <f t="shared" si="0"/>
        <v>165.15</v>
      </c>
    </row>
    <row r="15" spans="1:12" ht="57.6" x14ac:dyDescent="0.3">
      <c r="A15" s="2" t="s">
        <v>360</v>
      </c>
      <c r="B15" s="3" t="s">
        <v>361</v>
      </c>
      <c r="C15" s="4">
        <v>35</v>
      </c>
      <c r="D15" s="3">
        <v>146.85</v>
      </c>
      <c r="E15" s="3">
        <v>156.35</v>
      </c>
      <c r="F15" s="3">
        <v>165.7</v>
      </c>
      <c r="G15" s="3">
        <v>0</v>
      </c>
      <c r="H15" s="3" t="s">
        <v>135</v>
      </c>
      <c r="I15" s="3">
        <v>1</v>
      </c>
      <c r="J15" s="3">
        <v>5</v>
      </c>
      <c r="K15" s="5">
        <v>1.397</v>
      </c>
      <c r="L15">
        <f t="shared" si="0"/>
        <v>161.02499999999998</v>
      </c>
    </row>
    <row r="16" spans="1:12" ht="57.6" x14ac:dyDescent="0.3">
      <c r="A16" s="2" t="s">
        <v>362</v>
      </c>
      <c r="B16" s="3" t="s">
        <v>363</v>
      </c>
      <c r="C16" s="4">
        <v>40</v>
      </c>
      <c r="D16" s="3">
        <v>127</v>
      </c>
      <c r="E16" s="3">
        <v>153.5</v>
      </c>
      <c r="F16" s="3">
        <v>161.80000000000001</v>
      </c>
      <c r="G16" s="3">
        <v>0</v>
      </c>
      <c r="H16" s="3" t="s">
        <v>135</v>
      </c>
      <c r="I16" s="3">
        <v>3</v>
      </c>
      <c r="J16" s="3">
        <v>8</v>
      </c>
      <c r="K16" s="5">
        <v>1.5165999999999999</v>
      </c>
      <c r="L16">
        <f t="shared" si="0"/>
        <v>157.65</v>
      </c>
    </row>
    <row r="17" spans="1:12" ht="57.6" x14ac:dyDescent="0.3">
      <c r="A17" s="2" t="s">
        <v>364</v>
      </c>
      <c r="B17" s="3" t="s">
        <v>365</v>
      </c>
      <c r="C17" s="4">
        <v>44</v>
      </c>
      <c r="D17" s="3">
        <v>189.5</v>
      </c>
      <c r="E17" s="3">
        <v>150.4</v>
      </c>
      <c r="F17" s="3">
        <v>156.85</v>
      </c>
      <c r="G17" s="3">
        <v>0</v>
      </c>
      <c r="H17" s="3" t="s">
        <v>135</v>
      </c>
      <c r="I17" s="3">
        <v>1</v>
      </c>
      <c r="J17" s="3">
        <v>3</v>
      </c>
      <c r="K17" s="5">
        <v>1.4231</v>
      </c>
      <c r="L17">
        <f t="shared" si="0"/>
        <v>153.625</v>
      </c>
    </row>
    <row r="18" spans="1:12" ht="57.6" x14ac:dyDescent="0.3">
      <c r="A18" s="2" t="s">
        <v>366</v>
      </c>
      <c r="B18" s="3" t="s">
        <v>367</v>
      </c>
      <c r="C18" s="4">
        <v>45</v>
      </c>
      <c r="D18" s="3">
        <v>150.05000000000001</v>
      </c>
      <c r="E18" s="3">
        <v>148.75</v>
      </c>
      <c r="F18" s="3">
        <v>157.94999999999999</v>
      </c>
      <c r="G18" s="3">
        <v>0</v>
      </c>
      <c r="H18" s="3" t="s">
        <v>135</v>
      </c>
      <c r="I18" s="3">
        <v>3</v>
      </c>
      <c r="J18" s="3">
        <v>10</v>
      </c>
      <c r="K18" s="5">
        <v>1.4795</v>
      </c>
      <c r="L18">
        <f t="shared" si="0"/>
        <v>153.35</v>
      </c>
    </row>
    <row r="19" spans="1:12" ht="57.6" x14ac:dyDescent="0.3">
      <c r="A19" s="2" t="s">
        <v>368</v>
      </c>
      <c r="B19" s="3" t="s">
        <v>369</v>
      </c>
      <c r="C19" s="4">
        <v>46</v>
      </c>
      <c r="D19" s="3">
        <v>105.4</v>
      </c>
      <c r="E19" s="3">
        <v>130.75</v>
      </c>
      <c r="F19" s="3">
        <v>141.94999999999999</v>
      </c>
      <c r="G19" s="3">
        <v>0</v>
      </c>
      <c r="H19" s="3" t="s">
        <v>135</v>
      </c>
      <c r="I19" s="3" t="s">
        <v>135</v>
      </c>
      <c r="J19" s="3">
        <v>5</v>
      </c>
      <c r="K19" s="5">
        <v>0</v>
      </c>
      <c r="L19">
        <f t="shared" si="0"/>
        <v>136.35</v>
      </c>
    </row>
    <row r="20" spans="1:12" ht="57.6" x14ac:dyDescent="0.3">
      <c r="A20" s="2" t="s">
        <v>370</v>
      </c>
      <c r="B20" s="3" t="s">
        <v>371</v>
      </c>
      <c r="C20" s="4">
        <v>47</v>
      </c>
      <c r="D20" s="3">
        <v>107.54</v>
      </c>
      <c r="E20" s="3">
        <v>146.9</v>
      </c>
      <c r="F20" s="3">
        <v>156.55000000000001</v>
      </c>
      <c r="G20" s="3">
        <v>0</v>
      </c>
      <c r="H20" s="3" t="s">
        <v>135</v>
      </c>
      <c r="I20" s="3">
        <v>1</v>
      </c>
      <c r="J20" s="3">
        <v>2</v>
      </c>
      <c r="K20" s="5">
        <v>1.4731000000000001</v>
      </c>
      <c r="L20">
        <f t="shared" si="0"/>
        <v>151.72500000000002</v>
      </c>
    </row>
    <row r="21" spans="1:12" ht="57.6" x14ac:dyDescent="0.3">
      <c r="A21" s="2" t="s">
        <v>372</v>
      </c>
      <c r="B21" s="3" t="s">
        <v>373</v>
      </c>
      <c r="C21" s="4">
        <v>48</v>
      </c>
      <c r="D21" s="3">
        <v>77.77</v>
      </c>
      <c r="E21" s="3">
        <v>146.9</v>
      </c>
      <c r="F21" s="3">
        <v>155.9</v>
      </c>
      <c r="G21" s="3">
        <v>0</v>
      </c>
      <c r="H21" s="3" t="s">
        <v>135</v>
      </c>
      <c r="I21" s="3" t="s">
        <v>135</v>
      </c>
      <c r="J21" s="3">
        <v>10</v>
      </c>
      <c r="K21" s="5">
        <v>1.5138</v>
      </c>
      <c r="L21">
        <f t="shared" si="0"/>
        <v>151.4</v>
      </c>
    </row>
    <row r="22" spans="1:12" ht="57.6" x14ac:dyDescent="0.3">
      <c r="A22" s="2" t="s">
        <v>374</v>
      </c>
      <c r="B22" s="3" t="s">
        <v>375</v>
      </c>
      <c r="C22" s="4">
        <v>49</v>
      </c>
      <c r="D22" s="3">
        <v>85</v>
      </c>
      <c r="E22" s="3">
        <v>128.94999999999999</v>
      </c>
      <c r="F22" s="3">
        <v>139.85</v>
      </c>
      <c r="G22" s="3">
        <v>0</v>
      </c>
      <c r="H22" s="3" t="s">
        <v>135</v>
      </c>
      <c r="I22" s="3" t="s">
        <v>135</v>
      </c>
      <c r="J22" s="3">
        <v>3</v>
      </c>
      <c r="K22" s="5">
        <v>0</v>
      </c>
      <c r="L22">
        <f t="shared" si="0"/>
        <v>134.39999999999998</v>
      </c>
    </row>
    <row r="23" spans="1:12" ht="57.6" x14ac:dyDescent="0.3">
      <c r="A23" s="2" t="s">
        <v>376</v>
      </c>
      <c r="B23" s="3" t="s">
        <v>377</v>
      </c>
      <c r="C23" s="4">
        <v>50</v>
      </c>
      <c r="D23" s="3">
        <v>138.24</v>
      </c>
      <c r="E23" s="3">
        <v>145.19999999999999</v>
      </c>
      <c r="F23" s="3">
        <v>154.65</v>
      </c>
      <c r="G23" s="3">
        <v>0</v>
      </c>
      <c r="H23" s="3" t="s">
        <v>135</v>
      </c>
      <c r="I23" s="3">
        <v>1</v>
      </c>
      <c r="J23" s="3">
        <v>38</v>
      </c>
      <c r="K23" s="5">
        <v>1.5156000000000001</v>
      </c>
      <c r="L23">
        <f t="shared" si="0"/>
        <v>149.92500000000001</v>
      </c>
    </row>
    <row r="24" spans="1:12" ht="57.6" x14ac:dyDescent="0.3">
      <c r="A24" s="2" t="s">
        <v>378</v>
      </c>
      <c r="B24" s="3" t="s">
        <v>379</v>
      </c>
      <c r="C24" s="4">
        <v>55</v>
      </c>
      <c r="D24" s="3">
        <v>140</v>
      </c>
      <c r="E24" s="3">
        <v>141.80000000000001</v>
      </c>
      <c r="F24" s="3">
        <v>149.35</v>
      </c>
      <c r="G24" s="3">
        <v>0</v>
      </c>
      <c r="H24" s="3" t="s">
        <v>135</v>
      </c>
      <c r="I24" s="3">
        <v>1</v>
      </c>
      <c r="J24" s="3">
        <v>33</v>
      </c>
      <c r="K24" s="5">
        <v>1.4634</v>
      </c>
      <c r="L24">
        <f t="shared" si="0"/>
        <v>145.57499999999999</v>
      </c>
    </row>
    <row r="25" spans="1:12" ht="57.6" x14ac:dyDescent="0.3">
      <c r="A25" s="2" t="s">
        <v>380</v>
      </c>
      <c r="B25" s="3" t="s">
        <v>381</v>
      </c>
      <c r="C25" s="4">
        <v>60</v>
      </c>
      <c r="D25" s="3">
        <v>94.48</v>
      </c>
      <c r="E25" s="3">
        <v>138.6</v>
      </c>
      <c r="F25" s="3">
        <v>148.19999999999999</v>
      </c>
      <c r="G25" s="3">
        <v>0</v>
      </c>
      <c r="H25" s="3" t="s">
        <v>135</v>
      </c>
      <c r="I25" s="3">
        <v>1</v>
      </c>
      <c r="J25" s="3">
        <v>32</v>
      </c>
      <c r="K25" s="5">
        <v>1.5543</v>
      </c>
      <c r="L25">
        <f t="shared" si="0"/>
        <v>143.39999999999998</v>
      </c>
    </row>
    <row r="26" spans="1:12" ht="57.6" x14ac:dyDescent="0.3">
      <c r="A26" s="2" t="s">
        <v>382</v>
      </c>
      <c r="B26" s="3" t="s">
        <v>383</v>
      </c>
      <c r="C26" s="4">
        <v>65</v>
      </c>
      <c r="D26" s="3">
        <v>98.44</v>
      </c>
      <c r="E26" s="3">
        <v>137</v>
      </c>
      <c r="F26" s="3">
        <v>143.19999999999999</v>
      </c>
      <c r="G26" s="3">
        <v>0</v>
      </c>
      <c r="H26" s="3" t="s">
        <v>135</v>
      </c>
      <c r="I26" s="3">
        <v>2</v>
      </c>
      <c r="J26" s="3">
        <v>11</v>
      </c>
      <c r="K26" s="5">
        <v>1.5542</v>
      </c>
      <c r="L26">
        <f t="shared" si="0"/>
        <v>140.1</v>
      </c>
    </row>
    <row r="27" spans="1:12" ht="57.6" x14ac:dyDescent="0.3">
      <c r="A27" s="2" t="s">
        <v>384</v>
      </c>
      <c r="B27" s="3" t="s">
        <v>385</v>
      </c>
      <c r="C27" s="4">
        <v>70</v>
      </c>
      <c r="D27" s="3">
        <v>132.94999999999999</v>
      </c>
      <c r="E27" s="3">
        <v>134.4</v>
      </c>
      <c r="F27" s="3">
        <v>140.4</v>
      </c>
      <c r="G27" s="3">
        <v>0</v>
      </c>
      <c r="H27" s="3" t="s">
        <v>135</v>
      </c>
      <c r="I27" s="3">
        <v>2</v>
      </c>
      <c r="J27" s="3">
        <v>10</v>
      </c>
      <c r="K27" s="5">
        <v>1.5782</v>
      </c>
      <c r="L27">
        <f t="shared" si="0"/>
        <v>137.4</v>
      </c>
    </row>
    <row r="28" spans="1:12" ht="57.6" x14ac:dyDescent="0.3">
      <c r="A28" s="2" t="s">
        <v>386</v>
      </c>
      <c r="B28" s="3" t="s">
        <v>387</v>
      </c>
      <c r="C28" s="4">
        <v>75</v>
      </c>
      <c r="D28" s="3">
        <v>105.5</v>
      </c>
      <c r="E28" s="3">
        <v>130.15</v>
      </c>
      <c r="F28" s="3">
        <v>139.69999999999999</v>
      </c>
      <c r="G28" s="3">
        <v>0</v>
      </c>
      <c r="H28" s="3" t="s">
        <v>135</v>
      </c>
      <c r="I28" s="3">
        <v>1</v>
      </c>
      <c r="J28" s="3">
        <v>7</v>
      </c>
      <c r="K28" s="5">
        <v>1.6032</v>
      </c>
      <c r="L28">
        <f t="shared" si="0"/>
        <v>134.92500000000001</v>
      </c>
    </row>
    <row r="29" spans="1:12" ht="57.6" x14ac:dyDescent="0.3">
      <c r="A29" s="2" t="s">
        <v>388</v>
      </c>
      <c r="B29" s="3" t="s">
        <v>389</v>
      </c>
      <c r="C29" s="4">
        <v>80</v>
      </c>
      <c r="D29" s="3">
        <v>123.88</v>
      </c>
      <c r="E29" s="3">
        <v>127.05</v>
      </c>
      <c r="F29" s="3">
        <v>134.94999999999999</v>
      </c>
      <c r="G29" s="3">
        <v>0</v>
      </c>
      <c r="H29" s="3" t="s">
        <v>135</v>
      </c>
      <c r="I29" s="3">
        <v>1</v>
      </c>
      <c r="J29" s="3">
        <v>31</v>
      </c>
      <c r="K29" s="5">
        <v>1.5573999999999999</v>
      </c>
      <c r="L29">
        <f t="shared" si="0"/>
        <v>131</v>
      </c>
    </row>
    <row r="30" spans="1:12" ht="57.6" x14ac:dyDescent="0.3">
      <c r="A30" s="2" t="s">
        <v>390</v>
      </c>
      <c r="B30" s="3" t="s">
        <v>391</v>
      </c>
      <c r="C30" s="4">
        <v>85</v>
      </c>
      <c r="D30" s="3">
        <v>78.81</v>
      </c>
      <c r="E30" s="3">
        <v>124.85</v>
      </c>
      <c r="F30" s="3">
        <v>132.65</v>
      </c>
      <c r="G30" s="3">
        <v>0</v>
      </c>
      <c r="H30" s="3" t="s">
        <v>135</v>
      </c>
      <c r="I30" s="3">
        <v>1</v>
      </c>
      <c r="J30" s="3">
        <v>23</v>
      </c>
      <c r="K30" s="5">
        <v>1.5808</v>
      </c>
      <c r="L30">
        <f t="shared" si="0"/>
        <v>128.75</v>
      </c>
    </row>
    <row r="31" spans="1:12" ht="57.6" x14ac:dyDescent="0.3">
      <c r="A31" s="2" t="s">
        <v>392</v>
      </c>
      <c r="B31" s="3" t="s">
        <v>393</v>
      </c>
      <c r="C31" s="4">
        <v>90</v>
      </c>
      <c r="D31" s="3">
        <v>128.44999999999999</v>
      </c>
      <c r="E31" s="3">
        <v>123.4</v>
      </c>
      <c r="F31" s="3">
        <v>130.25</v>
      </c>
      <c r="G31" s="27">
        <v>14.28</v>
      </c>
      <c r="H31" s="28">
        <v>0.12509999999999999</v>
      </c>
      <c r="I31" s="3">
        <v>1</v>
      </c>
      <c r="J31" s="3">
        <v>12</v>
      </c>
      <c r="K31" s="5">
        <v>1.6097999999999999</v>
      </c>
      <c r="L31">
        <f t="shared" si="0"/>
        <v>126.825</v>
      </c>
    </row>
    <row r="32" spans="1:12" ht="57.6" x14ac:dyDescent="0.3">
      <c r="A32" s="2" t="s">
        <v>394</v>
      </c>
      <c r="B32" s="3" t="s">
        <v>391</v>
      </c>
      <c r="C32" s="4">
        <v>95</v>
      </c>
      <c r="D32" s="3">
        <v>74.89</v>
      </c>
      <c r="E32" s="3">
        <v>122</v>
      </c>
      <c r="F32" s="3">
        <v>130</v>
      </c>
      <c r="G32" s="3">
        <v>0</v>
      </c>
      <c r="H32" s="3" t="s">
        <v>135</v>
      </c>
      <c r="I32" s="3">
        <v>1</v>
      </c>
      <c r="J32" s="3">
        <v>23</v>
      </c>
      <c r="K32" s="5">
        <v>1.6715</v>
      </c>
      <c r="L32">
        <f t="shared" si="0"/>
        <v>126</v>
      </c>
    </row>
    <row r="33" spans="1:12" ht="57.6" x14ac:dyDescent="0.3">
      <c r="A33" s="2" t="s">
        <v>395</v>
      </c>
      <c r="B33" s="3" t="s">
        <v>396</v>
      </c>
      <c r="C33" s="4">
        <v>100</v>
      </c>
      <c r="D33" s="3">
        <v>120</v>
      </c>
      <c r="E33" s="3">
        <v>119.2</v>
      </c>
      <c r="F33" s="3">
        <v>125.85</v>
      </c>
      <c r="G33" s="27">
        <v>7.12</v>
      </c>
      <c r="H33" s="28">
        <v>6.3100000000000003E-2</v>
      </c>
      <c r="I33" s="3">
        <v>19</v>
      </c>
      <c r="J33" s="3">
        <v>103</v>
      </c>
      <c r="K33" s="5">
        <v>1.6343000000000001</v>
      </c>
      <c r="L33">
        <f t="shared" si="0"/>
        <v>122.52500000000001</v>
      </c>
    </row>
    <row r="34" spans="1:12" ht="57.6" x14ac:dyDescent="0.3">
      <c r="A34" s="2" t="s">
        <v>397</v>
      </c>
      <c r="B34" s="3" t="s">
        <v>398</v>
      </c>
      <c r="C34" s="4">
        <v>105</v>
      </c>
      <c r="D34" s="3">
        <v>117.2</v>
      </c>
      <c r="E34" s="3">
        <v>116.85</v>
      </c>
      <c r="F34" s="3">
        <v>123.6</v>
      </c>
      <c r="G34" s="3">
        <v>0</v>
      </c>
      <c r="H34" s="3" t="s">
        <v>135</v>
      </c>
      <c r="I34" s="3">
        <v>7</v>
      </c>
      <c r="J34" s="3">
        <v>10</v>
      </c>
      <c r="K34" s="5">
        <v>1.6358999999999999</v>
      </c>
      <c r="L34">
        <f t="shared" si="0"/>
        <v>120.22499999999999</v>
      </c>
    </row>
    <row r="35" spans="1:12" ht="57.6" x14ac:dyDescent="0.3">
      <c r="A35" s="2" t="s">
        <v>399</v>
      </c>
      <c r="B35" s="3" t="s">
        <v>400</v>
      </c>
      <c r="C35" s="4">
        <v>110</v>
      </c>
      <c r="D35" s="3">
        <v>122.8</v>
      </c>
      <c r="E35" s="3">
        <v>114.25</v>
      </c>
      <c r="F35" s="3">
        <v>121.55</v>
      </c>
      <c r="G35" s="3">
        <v>0</v>
      </c>
      <c r="H35" s="3" t="s">
        <v>135</v>
      </c>
      <c r="I35" s="3">
        <v>3</v>
      </c>
      <c r="J35" s="3">
        <v>9</v>
      </c>
      <c r="K35" s="5">
        <v>1.6342000000000001</v>
      </c>
      <c r="L35">
        <f t="shared" ref="L35:L66" si="1">(E35+F35)/2</f>
        <v>117.9</v>
      </c>
    </row>
    <row r="36" spans="1:12" ht="57.6" x14ac:dyDescent="0.3">
      <c r="A36" s="2" t="s">
        <v>401</v>
      </c>
      <c r="B36" s="3" t="s">
        <v>402</v>
      </c>
      <c r="C36" s="4">
        <v>115</v>
      </c>
      <c r="D36" s="3">
        <v>94.88</v>
      </c>
      <c r="E36" s="3">
        <v>112.6</v>
      </c>
      <c r="F36" s="3">
        <v>118</v>
      </c>
      <c r="G36" s="3">
        <v>0</v>
      </c>
      <c r="H36" s="3" t="s">
        <v>135</v>
      </c>
      <c r="I36" s="3">
        <v>4</v>
      </c>
      <c r="J36" s="3">
        <v>14</v>
      </c>
      <c r="K36" s="5">
        <v>1.6222000000000001</v>
      </c>
      <c r="L36">
        <f t="shared" si="1"/>
        <v>115.3</v>
      </c>
    </row>
    <row r="37" spans="1:12" ht="57.6" x14ac:dyDescent="0.3">
      <c r="A37" s="2" t="s">
        <v>403</v>
      </c>
      <c r="B37" s="3" t="s">
        <v>404</v>
      </c>
      <c r="C37" s="4">
        <v>120</v>
      </c>
      <c r="D37" s="3">
        <v>104</v>
      </c>
      <c r="E37" s="3">
        <v>108.05</v>
      </c>
      <c r="F37" s="3">
        <v>117.9</v>
      </c>
      <c r="G37" s="3">
        <v>0</v>
      </c>
      <c r="H37" s="3" t="s">
        <v>135</v>
      </c>
      <c r="I37" s="3">
        <v>42</v>
      </c>
      <c r="J37" s="3">
        <v>16</v>
      </c>
      <c r="K37" s="5">
        <v>1.6169</v>
      </c>
      <c r="L37">
        <f t="shared" si="1"/>
        <v>112.97499999999999</v>
      </c>
    </row>
    <row r="38" spans="1:12" ht="57.6" x14ac:dyDescent="0.3">
      <c r="A38" s="2" t="s">
        <v>405</v>
      </c>
      <c r="B38" s="3" t="s">
        <v>406</v>
      </c>
      <c r="C38" s="4">
        <v>125</v>
      </c>
      <c r="D38" s="3">
        <v>96.2</v>
      </c>
      <c r="E38" s="3">
        <v>109.3</v>
      </c>
      <c r="F38" s="3">
        <v>116.35</v>
      </c>
      <c r="G38" s="3">
        <v>0</v>
      </c>
      <c r="H38" s="3" t="s">
        <v>135</v>
      </c>
      <c r="I38" s="3">
        <v>7</v>
      </c>
      <c r="J38" s="3">
        <v>17</v>
      </c>
      <c r="K38" s="5">
        <v>1.6708000000000001</v>
      </c>
      <c r="L38">
        <f t="shared" si="1"/>
        <v>112.82499999999999</v>
      </c>
    </row>
    <row r="39" spans="1:12" ht="57.6" x14ac:dyDescent="0.3">
      <c r="A39" s="2" t="s">
        <v>407</v>
      </c>
      <c r="B39" s="3" t="s">
        <v>408</v>
      </c>
      <c r="C39" s="4">
        <v>130</v>
      </c>
      <c r="D39" s="3">
        <v>100.23</v>
      </c>
      <c r="E39" s="3">
        <v>105.35</v>
      </c>
      <c r="F39" s="3">
        <v>114</v>
      </c>
      <c r="G39" s="3">
        <v>0</v>
      </c>
      <c r="H39" s="3" t="s">
        <v>135</v>
      </c>
      <c r="I39" s="3">
        <v>2</v>
      </c>
      <c r="J39" s="3">
        <v>13</v>
      </c>
      <c r="K39" s="5">
        <v>1.6383000000000001</v>
      </c>
      <c r="L39">
        <f t="shared" si="1"/>
        <v>109.675</v>
      </c>
    </row>
    <row r="40" spans="1:12" ht="57.6" x14ac:dyDescent="0.3">
      <c r="A40" s="2" t="s">
        <v>409</v>
      </c>
      <c r="B40" s="3" t="s">
        <v>410</v>
      </c>
      <c r="C40" s="4">
        <v>135</v>
      </c>
      <c r="D40" s="3">
        <v>114.09</v>
      </c>
      <c r="E40" s="3">
        <v>103.45</v>
      </c>
      <c r="F40" s="3">
        <v>112.3</v>
      </c>
      <c r="G40" s="3">
        <v>0</v>
      </c>
      <c r="H40" s="3" t="s">
        <v>135</v>
      </c>
      <c r="I40" s="3">
        <v>1</v>
      </c>
      <c r="J40" s="3">
        <v>6</v>
      </c>
      <c r="K40" s="5">
        <v>1.6416999999999999</v>
      </c>
      <c r="L40">
        <f t="shared" si="1"/>
        <v>107.875</v>
      </c>
    </row>
    <row r="41" spans="1:12" ht="57.6" x14ac:dyDescent="0.3">
      <c r="A41" s="2" t="s">
        <v>411</v>
      </c>
      <c r="B41" s="3" t="s">
        <v>412</v>
      </c>
      <c r="C41" s="4">
        <v>140</v>
      </c>
      <c r="D41" s="3">
        <v>94.54</v>
      </c>
      <c r="E41" s="3">
        <v>102.55</v>
      </c>
      <c r="F41" s="3">
        <v>108.65</v>
      </c>
      <c r="G41" s="3">
        <v>0</v>
      </c>
      <c r="H41" s="3" t="s">
        <v>135</v>
      </c>
      <c r="I41" s="3">
        <v>5</v>
      </c>
      <c r="J41" s="3">
        <v>12</v>
      </c>
      <c r="K41" s="5">
        <v>1.6313</v>
      </c>
      <c r="L41">
        <f t="shared" si="1"/>
        <v>105.6</v>
      </c>
    </row>
    <row r="42" spans="1:12" ht="57.6" x14ac:dyDescent="0.3">
      <c r="A42" s="2" t="s">
        <v>413</v>
      </c>
      <c r="B42" s="3" t="s">
        <v>414</v>
      </c>
      <c r="C42" s="4">
        <v>145</v>
      </c>
      <c r="D42" s="3">
        <v>237.5</v>
      </c>
      <c r="E42" s="3">
        <v>100.85</v>
      </c>
      <c r="F42" s="3">
        <v>106.9</v>
      </c>
      <c r="G42" s="3">
        <v>0</v>
      </c>
      <c r="H42" s="3" t="s">
        <v>135</v>
      </c>
      <c r="I42" s="3">
        <v>1</v>
      </c>
      <c r="J42" s="3">
        <v>10</v>
      </c>
      <c r="K42" s="5">
        <v>1.6337999999999999</v>
      </c>
      <c r="L42">
        <f t="shared" si="1"/>
        <v>103.875</v>
      </c>
    </row>
    <row r="43" spans="1:12" ht="57.6" x14ac:dyDescent="0.3">
      <c r="A43" s="2" t="s">
        <v>415</v>
      </c>
      <c r="B43" s="3" t="s">
        <v>416</v>
      </c>
      <c r="C43" s="4">
        <v>150</v>
      </c>
      <c r="D43" s="3">
        <v>112</v>
      </c>
      <c r="E43" s="3">
        <v>100.15</v>
      </c>
      <c r="F43" s="3">
        <v>105.3</v>
      </c>
      <c r="G43" s="27">
        <v>38</v>
      </c>
      <c r="H43" s="28">
        <v>0.51349999999999996</v>
      </c>
      <c r="I43" s="3">
        <v>1</v>
      </c>
      <c r="J43" s="3">
        <v>88</v>
      </c>
      <c r="K43" s="5">
        <v>1.6488</v>
      </c>
      <c r="L43">
        <f t="shared" si="1"/>
        <v>102.72499999999999</v>
      </c>
    </row>
    <row r="44" spans="1:12" ht="57.6" x14ac:dyDescent="0.3">
      <c r="A44" s="2" t="s">
        <v>417</v>
      </c>
      <c r="B44" s="3" t="s">
        <v>418</v>
      </c>
      <c r="C44" s="4">
        <v>155</v>
      </c>
      <c r="D44" s="3">
        <v>80</v>
      </c>
      <c r="E44" s="3">
        <v>97</v>
      </c>
      <c r="F44" s="3">
        <v>103.5</v>
      </c>
      <c r="G44" s="3">
        <v>0</v>
      </c>
      <c r="H44" s="3" t="s">
        <v>135</v>
      </c>
      <c r="I44" s="3">
        <v>1</v>
      </c>
      <c r="J44" s="3">
        <v>15</v>
      </c>
      <c r="K44" s="5">
        <v>1.6304000000000001</v>
      </c>
      <c r="L44">
        <f t="shared" si="1"/>
        <v>100.25</v>
      </c>
    </row>
    <row r="45" spans="1:12" ht="57.6" x14ac:dyDescent="0.3">
      <c r="A45" s="2" t="s">
        <v>419</v>
      </c>
      <c r="B45" s="3" t="s">
        <v>420</v>
      </c>
      <c r="C45" s="4">
        <v>160</v>
      </c>
      <c r="D45" s="3">
        <v>88.35</v>
      </c>
      <c r="E45" s="3">
        <v>94.65</v>
      </c>
      <c r="F45" s="3">
        <v>103</v>
      </c>
      <c r="G45" s="3">
        <v>0</v>
      </c>
      <c r="H45" s="3" t="s">
        <v>135</v>
      </c>
      <c r="I45" s="3">
        <v>2</v>
      </c>
      <c r="J45" s="3">
        <v>7</v>
      </c>
      <c r="K45" s="5">
        <v>1.6361000000000001</v>
      </c>
      <c r="L45">
        <f t="shared" si="1"/>
        <v>98.825000000000003</v>
      </c>
    </row>
    <row r="46" spans="1:12" ht="57.6" x14ac:dyDescent="0.3">
      <c r="A46" s="2" t="s">
        <v>421</v>
      </c>
      <c r="B46" s="3" t="s">
        <v>422</v>
      </c>
      <c r="C46" s="4">
        <v>165</v>
      </c>
      <c r="D46" s="3">
        <v>113</v>
      </c>
      <c r="E46" s="3">
        <v>93.3</v>
      </c>
      <c r="F46" s="3">
        <v>100.25</v>
      </c>
      <c r="G46" s="3">
        <v>0</v>
      </c>
      <c r="H46" s="3" t="s">
        <v>135</v>
      </c>
      <c r="I46" s="3">
        <v>1</v>
      </c>
      <c r="J46" s="3">
        <v>4</v>
      </c>
      <c r="K46" s="5">
        <v>1.6262000000000001</v>
      </c>
      <c r="L46">
        <f t="shared" si="1"/>
        <v>96.775000000000006</v>
      </c>
    </row>
    <row r="47" spans="1:12" ht="57.6" x14ac:dyDescent="0.3">
      <c r="A47" s="2" t="s">
        <v>423</v>
      </c>
      <c r="B47" s="3" t="s">
        <v>424</v>
      </c>
      <c r="C47" s="4">
        <v>170</v>
      </c>
      <c r="D47" s="3">
        <v>71.400000000000006</v>
      </c>
      <c r="E47" s="3">
        <v>91.55</v>
      </c>
      <c r="F47" s="3">
        <v>98.65</v>
      </c>
      <c r="G47" s="3">
        <v>0</v>
      </c>
      <c r="H47" s="3" t="s">
        <v>135</v>
      </c>
      <c r="I47" s="3">
        <v>3</v>
      </c>
      <c r="J47" s="3">
        <v>19</v>
      </c>
      <c r="K47" s="5">
        <v>1.6241000000000001</v>
      </c>
      <c r="L47">
        <f t="shared" si="1"/>
        <v>95.1</v>
      </c>
    </row>
    <row r="48" spans="1:12" ht="57.6" x14ac:dyDescent="0.3">
      <c r="A48" s="2" t="s">
        <v>425</v>
      </c>
      <c r="B48" s="3" t="s">
        <v>426</v>
      </c>
      <c r="C48" s="4">
        <v>175</v>
      </c>
      <c r="D48" s="3">
        <v>86.42</v>
      </c>
      <c r="E48" s="3">
        <v>90.6</v>
      </c>
      <c r="F48" s="3">
        <v>96.85</v>
      </c>
      <c r="G48" s="3">
        <v>0</v>
      </c>
      <c r="H48" s="3" t="s">
        <v>135</v>
      </c>
      <c r="I48" s="3">
        <v>1</v>
      </c>
      <c r="J48" s="3">
        <v>41</v>
      </c>
      <c r="K48" s="5">
        <v>1.6277999999999999</v>
      </c>
      <c r="L48">
        <f t="shared" si="1"/>
        <v>93.724999999999994</v>
      </c>
    </row>
    <row r="49" spans="1:12" ht="57.6" x14ac:dyDescent="0.3">
      <c r="A49" s="2" t="s">
        <v>427</v>
      </c>
      <c r="B49" s="3" t="s">
        <v>428</v>
      </c>
      <c r="C49" s="4">
        <v>180</v>
      </c>
      <c r="D49" s="3">
        <v>93.98</v>
      </c>
      <c r="E49" s="3">
        <v>88.1</v>
      </c>
      <c r="F49" s="3">
        <v>97</v>
      </c>
      <c r="G49" s="27">
        <v>6.84</v>
      </c>
      <c r="H49" s="28">
        <v>7.85E-2</v>
      </c>
      <c r="I49" s="3">
        <v>2</v>
      </c>
      <c r="J49" s="3">
        <v>54</v>
      </c>
      <c r="K49" s="5">
        <v>1.6348</v>
      </c>
      <c r="L49">
        <f t="shared" si="1"/>
        <v>92.55</v>
      </c>
    </row>
    <row r="50" spans="1:12" ht="57.6" x14ac:dyDescent="0.3">
      <c r="A50" s="2" t="s">
        <v>429</v>
      </c>
      <c r="B50" s="3" t="s">
        <v>430</v>
      </c>
      <c r="C50" s="4">
        <v>185</v>
      </c>
      <c r="D50" s="3">
        <v>95.35</v>
      </c>
      <c r="E50" s="3">
        <v>86.85</v>
      </c>
      <c r="F50" s="3">
        <v>95.8</v>
      </c>
      <c r="G50" s="27">
        <v>5.35</v>
      </c>
      <c r="H50" s="28">
        <v>5.9400000000000001E-2</v>
      </c>
      <c r="I50" s="3">
        <v>4</v>
      </c>
      <c r="J50" s="3">
        <v>4</v>
      </c>
      <c r="K50" s="5">
        <v>1.6396999999999999</v>
      </c>
      <c r="L50">
        <f t="shared" si="1"/>
        <v>91.324999999999989</v>
      </c>
    </row>
    <row r="51" spans="1:12" ht="57.6" x14ac:dyDescent="0.3">
      <c r="A51" s="2" t="s">
        <v>431</v>
      </c>
      <c r="B51" s="3" t="s">
        <v>432</v>
      </c>
      <c r="C51" s="4">
        <v>190</v>
      </c>
      <c r="D51" s="3">
        <v>85</v>
      </c>
      <c r="E51" s="3">
        <v>85.5</v>
      </c>
      <c r="F51" s="3">
        <v>93</v>
      </c>
      <c r="G51" s="27">
        <v>1</v>
      </c>
      <c r="H51" s="28">
        <v>1.1900000000000001E-2</v>
      </c>
      <c r="I51" s="3">
        <v>1</v>
      </c>
      <c r="J51" s="3">
        <v>32</v>
      </c>
      <c r="K51" s="5">
        <v>1.6255999999999999</v>
      </c>
      <c r="L51">
        <f t="shared" si="1"/>
        <v>89.25</v>
      </c>
    </row>
    <row r="52" spans="1:12" ht="57.6" x14ac:dyDescent="0.3">
      <c r="A52" s="8" t="s">
        <v>433</v>
      </c>
      <c r="B52" s="9" t="s">
        <v>434</v>
      </c>
      <c r="C52" s="10">
        <v>195</v>
      </c>
      <c r="D52" s="9">
        <v>92.5</v>
      </c>
      <c r="E52" s="9">
        <v>85.5</v>
      </c>
      <c r="F52" s="9">
        <v>91.05</v>
      </c>
      <c r="G52" s="11">
        <v>8.75</v>
      </c>
      <c r="H52" s="13">
        <v>0.1045</v>
      </c>
      <c r="I52" s="9">
        <v>5</v>
      </c>
      <c r="J52" s="9">
        <v>31</v>
      </c>
      <c r="K52" s="12">
        <v>1.6341000000000001</v>
      </c>
      <c r="L52">
        <f t="shared" si="1"/>
        <v>88.275000000000006</v>
      </c>
    </row>
    <row r="53" spans="1:12" ht="57.6" x14ac:dyDescent="0.3">
      <c r="A53" s="8" t="s">
        <v>435</v>
      </c>
      <c r="B53" s="9" t="s">
        <v>436</v>
      </c>
      <c r="C53" s="10">
        <v>200</v>
      </c>
      <c r="D53" s="9">
        <v>85</v>
      </c>
      <c r="E53" s="9">
        <v>84.85</v>
      </c>
      <c r="F53" s="9">
        <v>89.5</v>
      </c>
      <c r="G53" s="11">
        <v>7.7</v>
      </c>
      <c r="H53" s="13">
        <v>9.9599999999999994E-2</v>
      </c>
      <c r="I53" s="9">
        <v>15</v>
      </c>
      <c r="J53" s="9">
        <v>51</v>
      </c>
      <c r="K53" s="12">
        <v>1.6391</v>
      </c>
      <c r="L53">
        <f t="shared" si="1"/>
        <v>87.174999999999997</v>
      </c>
    </row>
    <row r="54" spans="1:12" ht="57.6" x14ac:dyDescent="0.3">
      <c r="A54" s="8" t="s">
        <v>437</v>
      </c>
      <c r="B54" s="9" t="s">
        <v>438</v>
      </c>
      <c r="C54" s="10">
        <v>210</v>
      </c>
      <c r="D54" s="9">
        <v>80.319999999999993</v>
      </c>
      <c r="E54" s="9">
        <v>80.25</v>
      </c>
      <c r="F54" s="9">
        <v>86.9</v>
      </c>
      <c r="G54" s="11">
        <v>5.72</v>
      </c>
      <c r="H54" s="13">
        <v>7.6700000000000004E-2</v>
      </c>
      <c r="I54" s="9">
        <v>3</v>
      </c>
      <c r="J54" s="9">
        <v>22</v>
      </c>
      <c r="K54" s="12">
        <v>1.6185</v>
      </c>
      <c r="L54">
        <f t="shared" si="1"/>
        <v>83.575000000000003</v>
      </c>
    </row>
    <row r="55" spans="1:12" ht="57.6" x14ac:dyDescent="0.3">
      <c r="A55" s="8" t="s">
        <v>439</v>
      </c>
      <c r="B55" s="9" t="s">
        <v>440</v>
      </c>
      <c r="C55" s="10">
        <v>220</v>
      </c>
      <c r="D55" s="9">
        <v>71</v>
      </c>
      <c r="E55" s="9">
        <v>78.3</v>
      </c>
      <c r="F55" s="9">
        <v>84.25</v>
      </c>
      <c r="G55" s="9">
        <v>0</v>
      </c>
      <c r="H55" s="9" t="s">
        <v>135</v>
      </c>
      <c r="I55" s="9">
        <v>1</v>
      </c>
      <c r="J55" s="9">
        <v>120</v>
      </c>
      <c r="K55" s="12">
        <v>1.6220000000000001</v>
      </c>
      <c r="L55">
        <f t="shared" si="1"/>
        <v>81.275000000000006</v>
      </c>
    </row>
    <row r="56" spans="1:12" ht="57.6" x14ac:dyDescent="0.3">
      <c r="A56" s="8" t="s">
        <v>441</v>
      </c>
      <c r="B56" s="9" t="s">
        <v>442</v>
      </c>
      <c r="C56" s="10">
        <v>230</v>
      </c>
      <c r="D56" s="9">
        <v>85.3</v>
      </c>
      <c r="E56" s="9">
        <v>76</v>
      </c>
      <c r="F56" s="9">
        <v>83.2</v>
      </c>
      <c r="G56" s="9">
        <v>0</v>
      </c>
      <c r="H56" s="9" t="s">
        <v>135</v>
      </c>
      <c r="I56" s="9">
        <v>1</v>
      </c>
      <c r="J56" s="9">
        <v>25</v>
      </c>
      <c r="K56" s="12">
        <v>1.6351</v>
      </c>
      <c r="L56">
        <f t="shared" si="1"/>
        <v>79.599999999999994</v>
      </c>
    </row>
    <row r="57" spans="1:12" ht="57.6" x14ac:dyDescent="0.3">
      <c r="A57" s="8" t="s">
        <v>443</v>
      </c>
      <c r="B57" s="9" t="s">
        <v>444</v>
      </c>
      <c r="C57" s="10">
        <v>240</v>
      </c>
      <c r="D57" s="9">
        <v>71.25</v>
      </c>
      <c r="E57" s="9">
        <v>74.400000000000006</v>
      </c>
      <c r="F57" s="9">
        <v>79.25</v>
      </c>
      <c r="G57" s="9">
        <v>0</v>
      </c>
      <c r="H57" s="9" t="s">
        <v>135</v>
      </c>
      <c r="I57" s="9">
        <v>2</v>
      </c>
      <c r="J57" s="9">
        <v>16</v>
      </c>
      <c r="K57" s="12">
        <v>1.6247</v>
      </c>
      <c r="L57">
        <f t="shared" si="1"/>
        <v>76.825000000000003</v>
      </c>
    </row>
    <row r="58" spans="1:12" ht="57.6" x14ac:dyDescent="0.3">
      <c r="A58" s="8" t="s">
        <v>445</v>
      </c>
      <c r="B58" s="9" t="s">
        <v>446</v>
      </c>
      <c r="C58" s="10">
        <v>250</v>
      </c>
      <c r="D58" s="9">
        <v>75</v>
      </c>
      <c r="E58" s="9">
        <v>70.55</v>
      </c>
      <c r="F58" s="9">
        <v>76.95</v>
      </c>
      <c r="G58" s="11">
        <v>5</v>
      </c>
      <c r="H58" s="13">
        <v>7.1400000000000005E-2</v>
      </c>
      <c r="I58" s="9">
        <v>12</v>
      </c>
      <c r="J58" s="9">
        <v>71</v>
      </c>
      <c r="K58" s="12">
        <v>1.6071</v>
      </c>
      <c r="L58">
        <f t="shared" si="1"/>
        <v>73.75</v>
      </c>
    </row>
    <row r="59" spans="1:12" ht="57.6" x14ac:dyDescent="0.3">
      <c r="A59" s="8" t="s">
        <v>447</v>
      </c>
      <c r="B59" s="9" t="s">
        <v>448</v>
      </c>
      <c r="C59" s="10">
        <v>260</v>
      </c>
      <c r="D59" s="9">
        <v>88.3</v>
      </c>
      <c r="E59" s="9">
        <v>68.650000000000006</v>
      </c>
      <c r="F59" s="9">
        <v>74.75</v>
      </c>
      <c r="G59" s="9">
        <v>0</v>
      </c>
      <c r="H59" s="9" t="s">
        <v>135</v>
      </c>
      <c r="I59" s="9">
        <v>1</v>
      </c>
      <c r="J59" s="9">
        <v>24</v>
      </c>
      <c r="K59" s="12">
        <v>1.6072</v>
      </c>
      <c r="L59">
        <f t="shared" si="1"/>
        <v>71.7</v>
      </c>
    </row>
    <row r="60" spans="1:12" ht="57.6" x14ac:dyDescent="0.3">
      <c r="A60" s="8" t="s">
        <v>449</v>
      </c>
      <c r="B60" s="9" t="s">
        <v>450</v>
      </c>
      <c r="C60" s="10">
        <v>270</v>
      </c>
      <c r="D60" s="9">
        <v>67.75</v>
      </c>
      <c r="E60" s="9">
        <v>67.650000000000006</v>
      </c>
      <c r="F60" s="9">
        <v>74.05</v>
      </c>
      <c r="G60" s="9">
        <v>0</v>
      </c>
      <c r="H60" s="9" t="s">
        <v>135</v>
      </c>
      <c r="I60" s="9">
        <v>6</v>
      </c>
      <c r="J60" s="9">
        <v>22</v>
      </c>
      <c r="K60" s="12">
        <v>1.6275999999999999</v>
      </c>
      <c r="L60">
        <f t="shared" si="1"/>
        <v>70.849999999999994</v>
      </c>
    </row>
    <row r="61" spans="1:12" ht="57.6" x14ac:dyDescent="0.3">
      <c r="A61" s="8" t="s">
        <v>451</v>
      </c>
      <c r="B61" s="9" t="s">
        <v>452</v>
      </c>
      <c r="C61" s="10">
        <v>280</v>
      </c>
      <c r="D61" s="9">
        <v>67.47</v>
      </c>
      <c r="E61" s="9">
        <v>63.65</v>
      </c>
      <c r="F61" s="9">
        <v>70.900000000000006</v>
      </c>
      <c r="G61" s="9">
        <v>0</v>
      </c>
      <c r="H61" s="9" t="s">
        <v>135</v>
      </c>
      <c r="I61" s="9">
        <v>1</v>
      </c>
      <c r="J61" s="9">
        <v>18</v>
      </c>
      <c r="K61" s="12">
        <v>1.5966</v>
      </c>
      <c r="L61">
        <f t="shared" si="1"/>
        <v>67.275000000000006</v>
      </c>
    </row>
    <row r="62" spans="1:12" ht="57.6" x14ac:dyDescent="0.3">
      <c r="A62" s="8" t="s">
        <v>453</v>
      </c>
      <c r="B62" s="9" t="s">
        <v>454</v>
      </c>
      <c r="C62" s="10">
        <v>290</v>
      </c>
      <c r="D62" s="9">
        <v>29.23</v>
      </c>
      <c r="E62" s="9">
        <v>63.55</v>
      </c>
      <c r="F62" s="9">
        <v>69.95</v>
      </c>
      <c r="G62" s="9">
        <v>0</v>
      </c>
      <c r="H62" s="9" t="s">
        <v>135</v>
      </c>
      <c r="I62" s="9">
        <v>1</v>
      </c>
      <c r="J62" s="9">
        <v>61</v>
      </c>
      <c r="K62" s="12">
        <v>1.6195999999999999</v>
      </c>
      <c r="L62">
        <f t="shared" si="1"/>
        <v>66.75</v>
      </c>
    </row>
    <row r="63" spans="1:12" ht="57.6" x14ac:dyDescent="0.3">
      <c r="A63" s="8" t="s">
        <v>455</v>
      </c>
      <c r="B63" s="9" t="s">
        <v>456</v>
      </c>
      <c r="C63" s="10">
        <v>300</v>
      </c>
      <c r="D63" s="9">
        <v>63.8</v>
      </c>
      <c r="E63" s="9">
        <v>61.7</v>
      </c>
      <c r="F63" s="9">
        <v>67.75</v>
      </c>
      <c r="G63" s="11">
        <v>7.8</v>
      </c>
      <c r="H63" s="13">
        <v>0.13930000000000001</v>
      </c>
      <c r="I63" s="9">
        <v>4</v>
      </c>
      <c r="J63" s="9">
        <v>225</v>
      </c>
      <c r="K63" s="12">
        <v>1.6141000000000001</v>
      </c>
      <c r="L63">
        <f t="shared" si="1"/>
        <v>64.724999999999994</v>
      </c>
    </row>
    <row r="64" spans="1:12" ht="57.6" x14ac:dyDescent="0.3">
      <c r="A64" s="8" t="s">
        <v>457</v>
      </c>
      <c r="B64" s="9" t="s">
        <v>458</v>
      </c>
      <c r="C64" s="10">
        <v>310</v>
      </c>
      <c r="D64" s="9">
        <v>64.150000000000006</v>
      </c>
      <c r="E64" s="9">
        <v>60</v>
      </c>
      <c r="F64" s="9">
        <v>66</v>
      </c>
      <c r="G64" s="9">
        <v>0</v>
      </c>
      <c r="H64" s="9" t="s">
        <v>135</v>
      </c>
      <c r="I64" s="9">
        <v>10</v>
      </c>
      <c r="J64" s="9">
        <v>20</v>
      </c>
      <c r="K64" s="12">
        <v>1.6128</v>
      </c>
      <c r="L64">
        <f t="shared" si="1"/>
        <v>63</v>
      </c>
    </row>
    <row r="65" spans="1:12" ht="57.6" x14ac:dyDescent="0.3">
      <c r="A65" s="8" t="s">
        <v>459</v>
      </c>
      <c r="B65" s="9" t="s">
        <v>460</v>
      </c>
      <c r="C65" s="10">
        <v>320</v>
      </c>
      <c r="D65" s="9">
        <v>38.299999999999997</v>
      </c>
      <c r="E65" s="9">
        <v>56.35</v>
      </c>
      <c r="F65" s="9">
        <v>64.150000000000006</v>
      </c>
      <c r="G65" s="9">
        <v>0</v>
      </c>
      <c r="H65" s="9" t="s">
        <v>135</v>
      </c>
      <c r="I65" s="9">
        <v>2</v>
      </c>
      <c r="J65" s="9">
        <v>20</v>
      </c>
      <c r="K65" s="12">
        <v>1.5922000000000001</v>
      </c>
      <c r="L65">
        <f t="shared" si="1"/>
        <v>60.25</v>
      </c>
    </row>
    <row r="66" spans="1:12" ht="57.6" x14ac:dyDescent="0.3">
      <c r="A66" s="8" t="s">
        <v>461</v>
      </c>
      <c r="B66" s="9" t="s">
        <v>462</v>
      </c>
      <c r="C66" s="10">
        <v>330</v>
      </c>
      <c r="D66" s="9">
        <v>61.67</v>
      </c>
      <c r="E66" s="9">
        <v>56.5</v>
      </c>
      <c r="F66" s="9">
        <v>62.5</v>
      </c>
      <c r="G66" s="9">
        <v>0</v>
      </c>
      <c r="H66" s="9" t="s">
        <v>135</v>
      </c>
      <c r="I66" s="9">
        <v>1</v>
      </c>
      <c r="J66" s="9">
        <v>15</v>
      </c>
      <c r="K66" s="12">
        <v>1.6057999999999999</v>
      </c>
      <c r="L66">
        <f t="shared" si="1"/>
        <v>59.5</v>
      </c>
    </row>
    <row r="67" spans="1:12" ht="57.6" x14ac:dyDescent="0.3">
      <c r="A67" s="8" t="s">
        <v>463</v>
      </c>
      <c r="B67" s="9" t="s">
        <v>464</v>
      </c>
      <c r="C67" s="10">
        <v>340</v>
      </c>
      <c r="D67" s="9">
        <v>50.57</v>
      </c>
      <c r="E67" s="9">
        <v>54.5</v>
      </c>
      <c r="F67" s="9">
        <v>60.95</v>
      </c>
      <c r="G67" s="9">
        <v>0</v>
      </c>
      <c r="H67" s="9" t="s">
        <v>135</v>
      </c>
      <c r="I67" s="9">
        <v>5</v>
      </c>
      <c r="J67" s="9">
        <v>11</v>
      </c>
      <c r="K67" s="12">
        <v>1.6004</v>
      </c>
      <c r="L67">
        <f t="shared" ref="L67:L98" si="2">(E67+F67)/2</f>
        <v>57.725000000000001</v>
      </c>
    </row>
    <row r="68" spans="1:12" ht="57.6" x14ac:dyDescent="0.3">
      <c r="A68" s="8" t="s">
        <v>465</v>
      </c>
      <c r="B68" s="9" t="s">
        <v>466</v>
      </c>
      <c r="C68" s="10">
        <v>350</v>
      </c>
      <c r="D68" s="9">
        <v>51.77</v>
      </c>
      <c r="E68" s="9">
        <v>53.45</v>
      </c>
      <c r="F68" s="9">
        <v>60.15</v>
      </c>
      <c r="G68" s="11">
        <v>2.58</v>
      </c>
      <c r="H68" s="13">
        <v>5.2400000000000002E-2</v>
      </c>
      <c r="I68" s="9">
        <v>1</v>
      </c>
      <c r="J68" s="9">
        <v>20</v>
      </c>
      <c r="K68" s="12">
        <v>1.6089</v>
      </c>
      <c r="L68">
        <f t="shared" si="2"/>
        <v>56.8</v>
      </c>
    </row>
    <row r="69" spans="1:12" ht="57.6" x14ac:dyDescent="0.3">
      <c r="A69" s="8" t="s">
        <v>467</v>
      </c>
      <c r="B69" s="9" t="s">
        <v>468</v>
      </c>
      <c r="C69" s="10">
        <v>360</v>
      </c>
      <c r="D69" s="9">
        <v>46.8</v>
      </c>
      <c r="E69" s="9">
        <v>52</v>
      </c>
      <c r="F69" s="9">
        <v>58.75</v>
      </c>
      <c r="G69" s="9">
        <v>0</v>
      </c>
      <c r="H69" s="9" t="s">
        <v>135</v>
      </c>
      <c r="I69" s="9">
        <v>1</v>
      </c>
      <c r="J69" s="9">
        <v>51</v>
      </c>
      <c r="K69" s="12">
        <v>1.6075999999999999</v>
      </c>
      <c r="L69">
        <f t="shared" si="2"/>
        <v>55.375</v>
      </c>
    </row>
    <row r="70" spans="1:12" ht="57.6" x14ac:dyDescent="0.3">
      <c r="A70" s="8" t="s">
        <v>469</v>
      </c>
      <c r="B70" s="9" t="s">
        <v>468</v>
      </c>
      <c r="C70" s="10">
        <v>370</v>
      </c>
      <c r="D70" s="9">
        <v>46.8</v>
      </c>
      <c r="E70" s="9">
        <v>50.55</v>
      </c>
      <c r="F70" s="9">
        <v>57.4</v>
      </c>
      <c r="G70" s="9">
        <v>0</v>
      </c>
      <c r="H70" s="9" t="s">
        <v>135</v>
      </c>
      <c r="I70" s="9">
        <v>1</v>
      </c>
      <c r="J70" s="9">
        <v>6</v>
      </c>
      <c r="K70" s="12">
        <v>1.6060000000000001</v>
      </c>
      <c r="L70">
        <f t="shared" si="2"/>
        <v>53.974999999999994</v>
      </c>
    </row>
    <row r="71" spans="1:12" ht="57.6" x14ac:dyDescent="0.3">
      <c r="A71" s="8" t="s">
        <v>470</v>
      </c>
      <c r="B71" s="9" t="s">
        <v>471</v>
      </c>
      <c r="C71" s="10">
        <v>380</v>
      </c>
      <c r="D71" s="9">
        <v>21.78</v>
      </c>
      <c r="E71" s="9">
        <v>47.05</v>
      </c>
      <c r="F71" s="9">
        <v>55.95</v>
      </c>
      <c r="G71" s="9">
        <v>0</v>
      </c>
      <c r="H71" s="9" t="s">
        <v>135</v>
      </c>
      <c r="I71" s="9">
        <v>1</v>
      </c>
      <c r="J71" s="9">
        <v>108</v>
      </c>
      <c r="K71" s="12">
        <v>1.5848</v>
      </c>
      <c r="L71">
        <f t="shared" si="2"/>
        <v>51.5</v>
      </c>
    </row>
    <row r="72" spans="1:12" ht="57.6" x14ac:dyDescent="0.3">
      <c r="A72" s="8" t="s">
        <v>472</v>
      </c>
      <c r="B72" s="9" t="s">
        <v>473</v>
      </c>
      <c r="C72" s="10">
        <v>390</v>
      </c>
      <c r="D72" s="9">
        <v>35.950000000000003</v>
      </c>
      <c r="E72" s="9">
        <v>48</v>
      </c>
      <c r="F72" s="9">
        <v>54.7</v>
      </c>
      <c r="G72" s="9">
        <v>0</v>
      </c>
      <c r="H72" s="9" t="s">
        <v>135</v>
      </c>
      <c r="I72" s="9">
        <v>1</v>
      </c>
      <c r="J72" s="9">
        <v>17</v>
      </c>
      <c r="K72" s="12">
        <v>1.6032999999999999</v>
      </c>
      <c r="L72">
        <f t="shared" si="2"/>
        <v>51.35</v>
      </c>
    </row>
    <row r="73" spans="1:12" s="38" customFormat="1" ht="57.6" x14ac:dyDescent="0.3">
      <c r="A73" s="34" t="s">
        <v>474</v>
      </c>
      <c r="B73" s="35" t="s">
        <v>475</v>
      </c>
      <c r="C73" s="36">
        <v>400</v>
      </c>
      <c r="D73" s="35">
        <v>55</v>
      </c>
      <c r="E73" s="35">
        <v>46.75</v>
      </c>
      <c r="F73" s="35">
        <v>53.7</v>
      </c>
      <c r="G73" s="39">
        <v>-9.6999999999999993</v>
      </c>
      <c r="H73" s="40">
        <v>-0.14990000000000001</v>
      </c>
      <c r="I73" s="35">
        <v>3</v>
      </c>
      <c r="J73" s="35">
        <v>215</v>
      </c>
      <c r="K73" s="37">
        <v>1.6041000000000001</v>
      </c>
      <c r="L73" s="38">
        <f t="shared" si="2"/>
        <v>50.225000000000001</v>
      </c>
    </row>
    <row r="74" spans="1:12" ht="57.6" x14ac:dyDescent="0.3">
      <c r="A74" s="8" t="s">
        <v>476</v>
      </c>
      <c r="B74" s="9" t="s">
        <v>477</v>
      </c>
      <c r="C74" s="10">
        <v>410</v>
      </c>
      <c r="D74" s="9">
        <v>40</v>
      </c>
      <c r="E74" s="9">
        <v>45.55</v>
      </c>
      <c r="F74" s="9">
        <v>52.45</v>
      </c>
      <c r="G74" s="9">
        <v>0</v>
      </c>
      <c r="H74" s="9" t="s">
        <v>135</v>
      </c>
      <c r="I74" s="9">
        <v>1</v>
      </c>
      <c r="J74" s="9">
        <v>106</v>
      </c>
      <c r="K74" s="12">
        <v>1.6024</v>
      </c>
      <c r="L74">
        <f t="shared" si="2"/>
        <v>49</v>
      </c>
    </row>
    <row r="75" spans="1:12" ht="57.6" x14ac:dyDescent="0.3">
      <c r="A75" s="8" t="s">
        <v>478</v>
      </c>
      <c r="B75" s="9" t="s">
        <v>479</v>
      </c>
      <c r="C75" s="10">
        <v>420</v>
      </c>
      <c r="D75" s="9">
        <v>44.9</v>
      </c>
      <c r="E75" s="9">
        <v>44.4</v>
      </c>
      <c r="F75" s="9">
        <v>51.3</v>
      </c>
      <c r="G75" s="11">
        <v>3.71</v>
      </c>
      <c r="H75" s="13">
        <v>9.01E-2</v>
      </c>
      <c r="I75" s="9">
        <v>2</v>
      </c>
      <c r="J75" s="9">
        <v>20</v>
      </c>
      <c r="K75" s="12">
        <v>1.6012999999999999</v>
      </c>
      <c r="L75">
        <f t="shared" si="2"/>
        <v>47.849999999999994</v>
      </c>
    </row>
    <row r="76" spans="1:12" ht="57.6" x14ac:dyDescent="0.3">
      <c r="A76" s="8" t="s">
        <v>480</v>
      </c>
      <c r="B76" s="9" t="s">
        <v>481</v>
      </c>
      <c r="C76" s="10">
        <v>440</v>
      </c>
      <c r="D76" s="9">
        <v>45</v>
      </c>
      <c r="E76" s="9">
        <v>40.6</v>
      </c>
      <c r="F76" s="9">
        <v>49.05</v>
      </c>
      <c r="G76" s="9">
        <v>0</v>
      </c>
      <c r="H76" s="9" t="s">
        <v>135</v>
      </c>
      <c r="I76" s="9">
        <v>97</v>
      </c>
      <c r="J76" s="9">
        <v>93</v>
      </c>
      <c r="K76" s="12">
        <v>1.5846</v>
      </c>
      <c r="L76">
        <f t="shared" si="2"/>
        <v>44.825000000000003</v>
      </c>
    </row>
    <row r="77" spans="1:12" ht="57.6" x14ac:dyDescent="0.3">
      <c r="A77" s="8" t="s">
        <v>482</v>
      </c>
      <c r="B77" s="9" t="s">
        <v>483</v>
      </c>
      <c r="C77" s="10">
        <v>450</v>
      </c>
      <c r="D77" s="9">
        <v>41.66</v>
      </c>
      <c r="E77" s="9">
        <v>42.75</v>
      </c>
      <c r="F77" s="9">
        <v>47.95</v>
      </c>
      <c r="G77" s="14">
        <v>-2.2400000000000002</v>
      </c>
      <c r="H77" s="15">
        <v>-5.0999999999999997E-2</v>
      </c>
      <c r="I77" s="9">
        <v>11</v>
      </c>
      <c r="J77" s="9">
        <v>53</v>
      </c>
      <c r="K77" s="12">
        <v>1.611</v>
      </c>
      <c r="L77">
        <f t="shared" si="2"/>
        <v>45.35</v>
      </c>
    </row>
    <row r="78" spans="1:12" ht="57.6" x14ac:dyDescent="0.3">
      <c r="A78" s="8" t="s">
        <v>484</v>
      </c>
      <c r="B78" s="9" t="s">
        <v>485</v>
      </c>
      <c r="C78" s="10">
        <v>460</v>
      </c>
      <c r="D78" s="9">
        <v>101.4</v>
      </c>
      <c r="E78" s="9">
        <v>41.05</v>
      </c>
      <c r="F78" s="9">
        <v>46.95</v>
      </c>
      <c r="G78" s="9">
        <v>0</v>
      </c>
      <c r="H78" s="9" t="s">
        <v>135</v>
      </c>
      <c r="I78" s="9" t="s">
        <v>135</v>
      </c>
      <c r="J78" s="9">
        <v>1</v>
      </c>
      <c r="K78" s="12">
        <v>1.6040000000000001</v>
      </c>
      <c r="L78">
        <f t="shared" si="2"/>
        <v>44</v>
      </c>
    </row>
    <row r="79" spans="1:12" ht="57.6" x14ac:dyDescent="0.3">
      <c r="A79" s="8" t="s">
        <v>486</v>
      </c>
      <c r="B79" s="9" t="s">
        <v>487</v>
      </c>
      <c r="C79" s="10">
        <v>470</v>
      </c>
      <c r="D79" s="9">
        <v>41</v>
      </c>
      <c r="E79" s="9">
        <v>40.450000000000003</v>
      </c>
      <c r="F79" s="9">
        <v>45.95</v>
      </c>
      <c r="G79" s="9">
        <v>0</v>
      </c>
      <c r="H79" s="9" t="s">
        <v>135</v>
      </c>
      <c r="I79" s="9">
        <v>8</v>
      </c>
      <c r="J79" s="9">
        <v>9</v>
      </c>
      <c r="K79" s="12">
        <v>1.6061000000000001</v>
      </c>
      <c r="L79">
        <f t="shared" si="2"/>
        <v>43.2</v>
      </c>
    </row>
    <row r="80" spans="1:12" ht="57.6" x14ac:dyDescent="0.3">
      <c r="A80" s="8" t="s">
        <v>488</v>
      </c>
      <c r="B80" s="9" t="s">
        <v>489</v>
      </c>
      <c r="C80" s="10">
        <v>480</v>
      </c>
      <c r="D80" s="9">
        <v>36.450000000000003</v>
      </c>
      <c r="E80" s="9">
        <v>36.799999999999997</v>
      </c>
      <c r="F80" s="9">
        <v>44</v>
      </c>
      <c r="G80" s="11">
        <v>14.45</v>
      </c>
      <c r="H80" s="13">
        <v>0.65680000000000005</v>
      </c>
      <c r="I80" s="9">
        <v>4</v>
      </c>
      <c r="J80" s="9">
        <v>3</v>
      </c>
      <c r="K80" s="12">
        <v>1.5724</v>
      </c>
      <c r="L80">
        <f t="shared" si="2"/>
        <v>40.4</v>
      </c>
    </row>
    <row r="81" spans="1:12" ht="57.6" x14ac:dyDescent="0.3">
      <c r="A81" s="8" t="s">
        <v>490</v>
      </c>
      <c r="B81" s="9" t="s">
        <v>491</v>
      </c>
      <c r="C81" s="10">
        <v>490</v>
      </c>
      <c r="D81" s="9">
        <v>23</v>
      </c>
      <c r="E81" s="9">
        <v>38.450000000000003</v>
      </c>
      <c r="F81" s="9">
        <v>44</v>
      </c>
      <c r="G81" s="9">
        <v>0</v>
      </c>
      <c r="H81" s="9" t="s">
        <v>135</v>
      </c>
      <c r="I81" s="9">
        <v>10</v>
      </c>
      <c r="J81" s="9">
        <v>16</v>
      </c>
      <c r="K81" s="12">
        <v>1.6023000000000001</v>
      </c>
      <c r="L81">
        <f t="shared" si="2"/>
        <v>41.225000000000001</v>
      </c>
    </row>
    <row r="82" spans="1:12" ht="57.6" x14ac:dyDescent="0.3">
      <c r="A82" s="8" t="s">
        <v>492</v>
      </c>
      <c r="B82" s="9" t="s">
        <v>493</v>
      </c>
      <c r="C82" s="10">
        <v>500</v>
      </c>
      <c r="D82" s="9">
        <v>37</v>
      </c>
      <c r="E82" s="9">
        <v>37.4</v>
      </c>
      <c r="F82" s="9">
        <v>42.15</v>
      </c>
      <c r="G82" s="11">
        <v>4.25</v>
      </c>
      <c r="H82" s="13">
        <v>0.1298</v>
      </c>
      <c r="I82" s="9">
        <v>12</v>
      </c>
      <c r="J82" s="9">
        <v>96</v>
      </c>
      <c r="K82" s="12">
        <v>1.5913999999999999</v>
      </c>
      <c r="L82">
        <f t="shared" si="2"/>
        <v>39.774999999999999</v>
      </c>
    </row>
    <row r="83" spans="1:12" ht="57.6" x14ac:dyDescent="0.3">
      <c r="A83" s="8" t="s">
        <v>494</v>
      </c>
      <c r="B83" s="9" t="s">
        <v>495</v>
      </c>
      <c r="C83" s="10">
        <v>510</v>
      </c>
      <c r="D83" s="9">
        <v>35</v>
      </c>
      <c r="E83" s="9">
        <v>36.6</v>
      </c>
      <c r="F83" s="9">
        <v>41.75</v>
      </c>
      <c r="G83" s="9">
        <v>0</v>
      </c>
      <c r="H83" s="9" t="s">
        <v>135</v>
      </c>
      <c r="I83" s="9">
        <v>8</v>
      </c>
      <c r="J83" s="9">
        <v>10</v>
      </c>
      <c r="K83" s="12">
        <v>1.5951</v>
      </c>
      <c r="L83">
        <f t="shared" si="2"/>
        <v>39.174999999999997</v>
      </c>
    </row>
    <row r="84" spans="1:12" ht="57.6" x14ac:dyDescent="0.3">
      <c r="A84" s="8" t="s">
        <v>496</v>
      </c>
      <c r="B84" s="9" t="s">
        <v>495</v>
      </c>
      <c r="C84" s="10">
        <v>520</v>
      </c>
      <c r="D84" s="9">
        <v>36</v>
      </c>
      <c r="E84" s="9">
        <v>35.75</v>
      </c>
      <c r="F84" s="9">
        <v>40.85</v>
      </c>
      <c r="G84" s="11">
        <v>5.25</v>
      </c>
      <c r="H84" s="13">
        <v>0.17069999999999999</v>
      </c>
      <c r="I84" s="9">
        <v>1</v>
      </c>
      <c r="J84" s="9">
        <v>9</v>
      </c>
      <c r="K84" s="12">
        <v>1.5934999999999999</v>
      </c>
      <c r="L84">
        <f t="shared" si="2"/>
        <v>38.299999999999997</v>
      </c>
    </row>
    <row r="85" spans="1:12" ht="57.6" x14ac:dyDescent="0.3">
      <c r="A85" s="8" t="s">
        <v>497</v>
      </c>
      <c r="B85" s="9" t="s">
        <v>498</v>
      </c>
      <c r="C85" s="10">
        <v>530</v>
      </c>
      <c r="D85" s="9">
        <v>33.75</v>
      </c>
      <c r="E85" s="9">
        <v>35.75</v>
      </c>
      <c r="F85" s="9">
        <v>40</v>
      </c>
      <c r="G85" s="9">
        <v>0</v>
      </c>
      <c r="H85" s="9" t="s">
        <v>135</v>
      </c>
      <c r="I85" s="9">
        <v>4</v>
      </c>
      <c r="J85" s="9">
        <v>5</v>
      </c>
      <c r="K85" s="12">
        <v>1.5995999999999999</v>
      </c>
      <c r="L85">
        <f t="shared" si="2"/>
        <v>37.875</v>
      </c>
    </row>
    <row r="86" spans="1:12" ht="57.6" x14ac:dyDescent="0.3">
      <c r="A86" s="8" t="s">
        <v>499</v>
      </c>
      <c r="B86" s="9" t="s">
        <v>500</v>
      </c>
      <c r="C86" s="10">
        <v>550</v>
      </c>
      <c r="D86" s="9">
        <v>26</v>
      </c>
      <c r="E86" s="9">
        <v>34.1</v>
      </c>
      <c r="F86" s="9">
        <v>38.450000000000003</v>
      </c>
      <c r="G86" s="9">
        <v>0</v>
      </c>
      <c r="H86" s="9" t="s">
        <v>135</v>
      </c>
      <c r="I86" s="9" t="s">
        <v>135</v>
      </c>
      <c r="J86" s="9">
        <v>5</v>
      </c>
      <c r="K86" s="12">
        <v>1.597</v>
      </c>
      <c r="L86">
        <f t="shared" si="2"/>
        <v>36.275000000000006</v>
      </c>
    </row>
    <row r="87" spans="1:12" ht="57.6" x14ac:dyDescent="0.3">
      <c r="A87" s="8" t="s">
        <v>501</v>
      </c>
      <c r="B87" s="9" t="s">
        <v>502</v>
      </c>
      <c r="C87" s="10">
        <v>560</v>
      </c>
      <c r="D87" s="9">
        <v>37.9</v>
      </c>
      <c r="E87" s="9">
        <v>30.55</v>
      </c>
      <c r="F87" s="9">
        <v>37.549999999999997</v>
      </c>
      <c r="G87" s="9">
        <v>0</v>
      </c>
      <c r="H87" s="9" t="s">
        <v>135</v>
      </c>
      <c r="I87" s="9" t="s">
        <v>135</v>
      </c>
      <c r="J87" s="9">
        <v>3</v>
      </c>
      <c r="K87" s="12">
        <v>1.569</v>
      </c>
      <c r="L87">
        <f t="shared" si="2"/>
        <v>34.049999999999997</v>
      </c>
    </row>
    <row r="88" spans="1:12" ht="57.6" x14ac:dyDescent="0.3">
      <c r="A88" s="8" t="s">
        <v>503</v>
      </c>
      <c r="B88" s="9" t="s">
        <v>502</v>
      </c>
      <c r="C88" s="10">
        <v>570</v>
      </c>
      <c r="D88" s="9">
        <v>37.9</v>
      </c>
      <c r="E88" s="9">
        <v>32.549999999999997</v>
      </c>
      <c r="F88" s="9">
        <v>37.549999999999997</v>
      </c>
      <c r="G88" s="9">
        <v>0</v>
      </c>
      <c r="H88" s="9" t="s">
        <v>135</v>
      </c>
      <c r="I88" s="9">
        <v>4</v>
      </c>
      <c r="J88" s="9">
        <v>4</v>
      </c>
      <c r="K88" s="12">
        <v>1.5996999999999999</v>
      </c>
      <c r="L88">
        <f t="shared" si="2"/>
        <v>35.049999999999997</v>
      </c>
    </row>
    <row r="89" spans="1:12" ht="57.6" x14ac:dyDescent="0.3">
      <c r="A89" s="8" t="s">
        <v>504</v>
      </c>
      <c r="B89" s="9" t="s">
        <v>505</v>
      </c>
      <c r="C89" s="10">
        <v>590</v>
      </c>
      <c r="D89" s="9">
        <v>41.5</v>
      </c>
      <c r="E89" s="9">
        <v>31.1</v>
      </c>
      <c r="F89" s="9">
        <v>35.6</v>
      </c>
      <c r="G89" s="9">
        <v>0</v>
      </c>
      <c r="H89" s="9" t="s">
        <v>135</v>
      </c>
      <c r="I89" s="9" t="s">
        <v>135</v>
      </c>
      <c r="J89" s="9">
        <v>8</v>
      </c>
      <c r="K89" s="12">
        <v>1.5923</v>
      </c>
      <c r="L89">
        <f t="shared" si="2"/>
        <v>33.35</v>
      </c>
    </row>
    <row r="90" spans="1:12" ht="57.6" x14ac:dyDescent="0.3">
      <c r="A90" s="8" t="s">
        <v>506</v>
      </c>
      <c r="B90" s="9" t="s">
        <v>507</v>
      </c>
      <c r="C90" s="10">
        <v>600</v>
      </c>
      <c r="D90" s="9">
        <v>34.549999999999997</v>
      </c>
      <c r="E90" s="9">
        <v>29.35</v>
      </c>
      <c r="F90" s="9">
        <v>34.85</v>
      </c>
      <c r="G90" s="11">
        <v>7.55</v>
      </c>
      <c r="H90" s="13">
        <v>0.27960000000000002</v>
      </c>
      <c r="I90" s="9">
        <v>11</v>
      </c>
      <c r="J90" s="9">
        <v>25</v>
      </c>
      <c r="K90" s="12">
        <v>1.5805</v>
      </c>
      <c r="L90">
        <f t="shared" si="2"/>
        <v>32.1</v>
      </c>
    </row>
    <row r="91" spans="1:12" ht="57.6" x14ac:dyDescent="0.3">
      <c r="A91" s="8" t="s">
        <v>508</v>
      </c>
      <c r="B91" s="9" t="s">
        <v>509</v>
      </c>
      <c r="C91" s="10">
        <v>650</v>
      </c>
      <c r="D91" s="9">
        <v>28.1</v>
      </c>
      <c r="E91" s="9">
        <v>27.95</v>
      </c>
      <c r="F91" s="9">
        <v>33.200000000000003</v>
      </c>
      <c r="G91" s="11">
        <v>4.08</v>
      </c>
      <c r="H91" s="13">
        <v>0.1699</v>
      </c>
      <c r="I91" s="9">
        <v>4</v>
      </c>
      <c r="J91" s="9">
        <v>502</v>
      </c>
      <c r="K91" s="12">
        <v>1.6056999999999999</v>
      </c>
      <c r="L91">
        <f t="shared" si="2"/>
        <v>30.575000000000003</v>
      </c>
    </row>
    <row r="92" spans="1:12" ht="57.6" x14ac:dyDescent="0.3">
      <c r="A92" s="8" t="s">
        <v>510</v>
      </c>
      <c r="B92" s="9" t="s">
        <v>511</v>
      </c>
      <c r="C92" s="10">
        <v>660</v>
      </c>
      <c r="D92" s="9">
        <v>25</v>
      </c>
      <c r="E92" s="9">
        <v>27.3</v>
      </c>
      <c r="F92" s="9">
        <v>33</v>
      </c>
      <c r="G92" s="9">
        <v>0</v>
      </c>
      <c r="H92" s="9" t="s">
        <v>135</v>
      </c>
      <c r="I92" s="9">
        <v>1</v>
      </c>
      <c r="J92" s="9">
        <v>2</v>
      </c>
      <c r="K92" s="12">
        <v>1.6076999999999999</v>
      </c>
      <c r="L92">
        <f t="shared" si="2"/>
        <v>30.15</v>
      </c>
    </row>
    <row r="93" spans="1:12" ht="57.6" x14ac:dyDescent="0.3">
      <c r="A93" s="8" t="s">
        <v>512</v>
      </c>
      <c r="B93" s="9" t="s">
        <v>513</v>
      </c>
      <c r="C93" s="10">
        <v>680</v>
      </c>
      <c r="D93" s="9">
        <v>53.1</v>
      </c>
      <c r="E93" s="9">
        <v>26.1</v>
      </c>
      <c r="F93" s="9">
        <v>31.65</v>
      </c>
      <c r="G93" s="9">
        <v>0</v>
      </c>
      <c r="H93" s="9" t="s">
        <v>135</v>
      </c>
      <c r="I93" s="9">
        <v>1</v>
      </c>
      <c r="J93" s="9">
        <v>6</v>
      </c>
      <c r="K93" s="12">
        <v>1.6028</v>
      </c>
      <c r="L93">
        <f t="shared" si="2"/>
        <v>28.875</v>
      </c>
    </row>
    <row r="94" spans="1:12" ht="57.6" x14ac:dyDescent="0.3">
      <c r="A94" s="8" t="s">
        <v>514</v>
      </c>
      <c r="B94" s="9" t="s">
        <v>515</v>
      </c>
      <c r="C94" s="10">
        <v>690</v>
      </c>
      <c r="D94" s="9">
        <v>28</v>
      </c>
      <c r="E94" s="9">
        <v>27</v>
      </c>
      <c r="F94" s="9">
        <v>31.4</v>
      </c>
      <c r="G94" s="11">
        <v>3.1</v>
      </c>
      <c r="H94" s="13">
        <v>0.1245</v>
      </c>
      <c r="I94" s="9">
        <v>3</v>
      </c>
      <c r="J94" s="9">
        <v>102</v>
      </c>
      <c r="K94" s="12">
        <v>1.6186</v>
      </c>
      <c r="L94">
        <f t="shared" si="2"/>
        <v>29.2</v>
      </c>
    </row>
    <row r="95" spans="1:12" ht="18" x14ac:dyDescent="0.35">
      <c r="A95" s="18" t="s">
        <v>516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>
        <f t="shared" si="2"/>
        <v>0</v>
      </c>
    </row>
    <row r="96" spans="1:12" ht="54" x14ac:dyDescent="0.35">
      <c r="A96" s="30" t="s">
        <v>122</v>
      </c>
      <c r="B96" s="31" t="s">
        <v>123</v>
      </c>
      <c r="C96" s="32" t="s">
        <v>124</v>
      </c>
      <c r="D96" s="31" t="s">
        <v>125</v>
      </c>
      <c r="E96" s="31" t="s">
        <v>126</v>
      </c>
      <c r="F96" s="31" t="s">
        <v>127</v>
      </c>
      <c r="G96" s="31" t="s">
        <v>128</v>
      </c>
      <c r="H96" s="31" t="s">
        <v>129</v>
      </c>
      <c r="I96" s="31" t="s">
        <v>130</v>
      </c>
      <c r="J96" s="31" t="s">
        <v>131</v>
      </c>
      <c r="K96" s="31" t="s">
        <v>132</v>
      </c>
      <c r="L96" t="e">
        <f t="shared" si="2"/>
        <v>#VALUE!</v>
      </c>
    </row>
    <row r="97" spans="1:12" ht="57.6" x14ac:dyDescent="0.3">
      <c r="A97" s="8" t="s">
        <v>517</v>
      </c>
      <c r="B97" s="9" t="s">
        <v>518</v>
      </c>
      <c r="C97" s="10">
        <v>1</v>
      </c>
      <c r="D97" s="9">
        <v>0.03</v>
      </c>
      <c r="E97" s="9">
        <v>0.02</v>
      </c>
      <c r="F97" s="9">
        <v>0.04</v>
      </c>
      <c r="G97" s="9">
        <v>0</v>
      </c>
      <c r="H97" s="9" t="s">
        <v>135</v>
      </c>
      <c r="I97" s="9">
        <v>3</v>
      </c>
      <c r="J97" s="16">
        <v>3657</v>
      </c>
      <c r="K97" s="12">
        <v>2.7812999999999999</v>
      </c>
      <c r="L97">
        <f t="shared" si="2"/>
        <v>0.03</v>
      </c>
    </row>
    <row r="98" spans="1:12" ht="57.6" x14ac:dyDescent="0.3">
      <c r="A98" s="8" t="s">
        <v>519</v>
      </c>
      <c r="B98" s="9" t="s">
        <v>520</v>
      </c>
      <c r="C98" s="10">
        <v>2</v>
      </c>
      <c r="D98" s="9">
        <v>0.08</v>
      </c>
      <c r="E98" s="9">
        <v>0.03</v>
      </c>
      <c r="F98" s="9">
        <v>7.0000000000000007E-2</v>
      </c>
      <c r="G98" s="9">
        <v>0</v>
      </c>
      <c r="H98" s="9" t="s">
        <v>135</v>
      </c>
      <c r="I98" s="9">
        <v>1</v>
      </c>
      <c r="J98" s="9">
        <v>176</v>
      </c>
      <c r="K98" s="12">
        <v>2.4687999999999999</v>
      </c>
      <c r="L98">
        <f t="shared" si="2"/>
        <v>0.05</v>
      </c>
    </row>
    <row r="99" spans="1:12" ht="57.6" x14ac:dyDescent="0.3">
      <c r="A99" s="8" t="s">
        <v>521</v>
      </c>
      <c r="B99" s="9" t="s">
        <v>522</v>
      </c>
      <c r="C99" s="10">
        <v>3</v>
      </c>
      <c r="D99" s="9">
        <v>0.09</v>
      </c>
      <c r="E99" s="9">
        <v>0.08</v>
      </c>
      <c r="F99" s="9">
        <v>0.09</v>
      </c>
      <c r="G99" s="14">
        <v>-0.04</v>
      </c>
      <c r="H99" s="15">
        <v>-0.30769999999999997</v>
      </c>
      <c r="I99" s="9">
        <v>15</v>
      </c>
      <c r="J99" s="9">
        <v>337</v>
      </c>
      <c r="K99" s="12">
        <v>2.3515999999999999</v>
      </c>
      <c r="L99">
        <f t="shared" ref="L99:L130" si="3">(E99+F99)/2</f>
        <v>8.4999999999999992E-2</v>
      </c>
    </row>
    <row r="100" spans="1:12" ht="57.6" x14ac:dyDescent="0.3">
      <c r="A100" s="8" t="s">
        <v>523</v>
      </c>
      <c r="B100" s="9" t="s">
        <v>524</v>
      </c>
      <c r="C100" s="10">
        <v>4</v>
      </c>
      <c r="D100" s="9">
        <v>0.13</v>
      </c>
      <c r="E100" s="9">
        <v>0.05</v>
      </c>
      <c r="F100" s="9">
        <v>0.19</v>
      </c>
      <c r="G100" s="9">
        <v>0</v>
      </c>
      <c r="H100" s="9" t="s">
        <v>135</v>
      </c>
      <c r="I100" s="9">
        <v>27</v>
      </c>
      <c r="J100" s="16">
        <v>2137</v>
      </c>
      <c r="K100" s="12">
        <v>2.2578</v>
      </c>
      <c r="L100">
        <f t="shared" si="3"/>
        <v>0.12</v>
      </c>
    </row>
    <row r="101" spans="1:12" ht="57.6" x14ac:dyDescent="0.3">
      <c r="A101" s="8" t="s">
        <v>525</v>
      </c>
      <c r="B101" s="9" t="s">
        <v>526</v>
      </c>
      <c r="C101" s="10">
        <v>5</v>
      </c>
      <c r="D101" s="9">
        <v>0.21</v>
      </c>
      <c r="E101" s="9">
        <v>0.15</v>
      </c>
      <c r="F101" s="9">
        <v>0.17</v>
      </c>
      <c r="G101" s="11">
        <v>0.02</v>
      </c>
      <c r="H101" s="13">
        <v>0.1053</v>
      </c>
      <c r="I101" s="9">
        <v>2</v>
      </c>
      <c r="J101" s="9">
        <v>781</v>
      </c>
      <c r="K101" s="12">
        <v>2.1913999999999998</v>
      </c>
      <c r="L101">
        <f t="shared" si="3"/>
        <v>0.16</v>
      </c>
    </row>
    <row r="102" spans="1:12" ht="57.6" x14ac:dyDescent="0.3">
      <c r="A102" s="8" t="s">
        <v>527</v>
      </c>
      <c r="B102" s="9" t="s">
        <v>528</v>
      </c>
      <c r="C102" s="10">
        <v>6</v>
      </c>
      <c r="D102" s="9">
        <v>0.19</v>
      </c>
      <c r="E102" s="9">
        <v>0.16</v>
      </c>
      <c r="F102" s="9">
        <v>0.25</v>
      </c>
      <c r="G102" s="11">
        <v>0.04</v>
      </c>
      <c r="H102" s="13">
        <v>0.26669999999999999</v>
      </c>
      <c r="I102" s="9">
        <v>1</v>
      </c>
      <c r="J102" s="9">
        <v>476</v>
      </c>
      <c r="K102" s="12">
        <v>2.1366999999999998</v>
      </c>
      <c r="L102">
        <f t="shared" si="3"/>
        <v>0.20500000000000002</v>
      </c>
    </row>
    <row r="103" spans="1:12" ht="57.6" x14ac:dyDescent="0.3">
      <c r="A103" s="8" t="s">
        <v>529</v>
      </c>
      <c r="B103" s="9" t="s">
        <v>530</v>
      </c>
      <c r="C103" s="10">
        <v>10</v>
      </c>
      <c r="D103" s="9">
        <v>0.54</v>
      </c>
      <c r="E103" s="9">
        <v>0.2</v>
      </c>
      <c r="F103" s="9">
        <v>0.7</v>
      </c>
      <c r="G103" s="9">
        <v>0</v>
      </c>
      <c r="H103" s="9" t="s">
        <v>135</v>
      </c>
      <c r="I103" s="9">
        <v>1</v>
      </c>
      <c r="J103" s="9">
        <v>213</v>
      </c>
      <c r="K103" s="12">
        <v>2.0059</v>
      </c>
      <c r="L103">
        <f t="shared" si="3"/>
        <v>0.44999999999999996</v>
      </c>
    </row>
    <row r="104" spans="1:12" ht="57.6" x14ac:dyDescent="0.3">
      <c r="A104" s="8" t="s">
        <v>531</v>
      </c>
      <c r="B104" s="9" t="s">
        <v>532</v>
      </c>
      <c r="C104" s="10">
        <v>12.5</v>
      </c>
      <c r="D104" s="9">
        <v>0.87</v>
      </c>
      <c r="E104" s="9">
        <v>0.57999999999999996</v>
      </c>
      <c r="F104" s="9">
        <v>0.9</v>
      </c>
      <c r="G104" s="9">
        <v>0</v>
      </c>
      <c r="H104" s="9" t="s">
        <v>135</v>
      </c>
      <c r="I104" s="9">
        <v>1</v>
      </c>
      <c r="J104" s="9">
        <v>214</v>
      </c>
      <c r="K104" s="12">
        <v>2.0019999999999998</v>
      </c>
      <c r="L104">
        <f t="shared" si="3"/>
        <v>0.74</v>
      </c>
    </row>
    <row r="105" spans="1:12" ht="57.6" x14ac:dyDescent="0.3">
      <c r="A105" s="8" t="s">
        <v>533</v>
      </c>
      <c r="B105" s="9" t="s">
        <v>534</v>
      </c>
      <c r="C105" s="10">
        <v>15</v>
      </c>
      <c r="D105" s="9">
        <v>0.86</v>
      </c>
      <c r="E105" s="9">
        <v>0.69</v>
      </c>
      <c r="F105" s="9">
        <v>0.9</v>
      </c>
      <c r="G105" s="14">
        <v>-0.19</v>
      </c>
      <c r="H105" s="15">
        <v>-0.18099999999999999</v>
      </c>
      <c r="I105" s="9">
        <v>8</v>
      </c>
      <c r="J105" s="9">
        <v>418</v>
      </c>
      <c r="K105" s="12">
        <v>1.8759999999999999</v>
      </c>
      <c r="L105">
        <f t="shared" si="3"/>
        <v>0.79499999999999993</v>
      </c>
    </row>
    <row r="106" spans="1:12" ht="57.6" x14ac:dyDescent="0.3">
      <c r="A106" s="8" t="s">
        <v>535</v>
      </c>
      <c r="B106" s="9" t="s">
        <v>536</v>
      </c>
      <c r="C106" s="10">
        <v>17.5</v>
      </c>
      <c r="D106" s="9">
        <v>1.53</v>
      </c>
      <c r="E106" s="9">
        <v>1</v>
      </c>
      <c r="F106" s="9">
        <v>2.72</v>
      </c>
      <c r="G106" s="9">
        <v>0</v>
      </c>
      <c r="H106" s="9" t="s">
        <v>135</v>
      </c>
      <c r="I106" s="9">
        <v>1</v>
      </c>
      <c r="J106" s="9">
        <v>55</v>
      </c>
      <c r="K106" s="12">
        <v>2.0878999999999999</v>
      </c>
      <c r="L106">
        <f t="shared" si="3"/>
        <v>1.86</v>
      </c>
    </row>
    <row r="107" spans="1:12" ht="57.6" x14ac:dyDescent="0.3">
      <c r="A107" s="8" t="s">
        <v>537</v>
      </c>
      <c r="B107" s="9" t="s">
        <v>538</v>
      </c>
      <c r="C107" s="10">
        <v>20</v>
      </c>
      <c r="D107" s="9">
        <v>1.73</v>
      </c>
      <c r="E107" s="9">
        <v>1.65</v>
      </c>
      <c r="F107" s="9">
        <v>1.79</v>
      </c>
      <c r="G107" s="14">
        <v>-0.12</v>
      </c>
      <c r="H107" s="15">
        <v>-6.4899999999999999E-2</v>
      </c>
      <c r="I107" s="9">
        <v>16</v>
      </c>
      <c r="J107" s="9">
        <v>783</v>
      </c>
      <c r="K107" s="12">
        <v>1.9224000000000001</v>
      </c>
      <c r="L107">
        <f t="shared" si="3"/>
        <v>1.72</v>
      </c>
    </row>
    <row r="108" spans="1:12" ht="57.6" x14ac:dyDescent="0.3">
      <c r="A108" s="8" t="s">
        <v>539</v>
      </c>
      <c r="B108" s="9" t="s">
        <v>540</v>
      </c>
      <c r="C108" s="10">
        <v>22.5</v>
      </c>
      <c r="D108" s="9">
        <v>2.65</v>
      </c>
      <c r="E108" s="9">
        <v>1</v>
      </c>
      <c r="F108" s="9">
        <v>5.15</v>
      </c>
      <c r="G108" s="9">
        <v>0</v>
      </c>
      <c r="H108" s="9" t="s">
        <v>135</v>
      </c>
      <c r="I108" s="9">
        <v>1</v>
      </c>
      <c r="J108" s="9">
        <v>31</v>
      </c>
      <c r="K108" s="12">
        <v>2.0886</v>
      </c>
      <c r="L108">
        <f t="shared" si="3"/>
        <v>3.0750000000000002</v>
      </c>
    </row>
    <row r="109" spans="1:12" ht="57.6" x14ac:dyDescent="0.3">
      <c r="A109" s="8" t="s">
        <v>541</v>
      </c>
      <c r="B109" s="9" t="s">
        <v>396</v>
      </c>
      <c r="C109" s="10">
        <v>25</v>
      </c>
      <c r="D109" s="9">
        <v>2.2200000000000002</v>
      </c>
      <c r="E109" s="9">
        <v>2.2400000000000002</v>
      </c>
      <c r="F109" s="9">
        <v>2.5499999999999998</v>
      </c>
      <c r="G109" s="14">
        <v>-0.93</v>
      </c>
      <c r="H109" s="15">
        <v>-0.29520000000000002</v>
      </c>
      <c r="I109" s="9">
        <v>6</v>
      </c>
      <c r="J109" s="9">
        <v>311</v>
      </c>
      <c r="K109" s="12">
        <v>1.8537999999999999</v>
      </c>
      <c r="L109">
        <f t="shared" si="3"/>
        <v>2.395</v>
      </c>
    </row>
    <row r="110" spans="1:12" ht="57.6" x14ac:dyDescent="0.3">
      <c r="A110" s="8" t="s">
        <v>542</v>
      </c>
      <c r="B110" s="9" t="s">
        <v>543</v>
      </c>
      <c r="C110" s="10">
        <v>30</v>
      </c>
      <c r="D110" s="9">
        <v>3.3</v>
      </c>
      <c r="E110" s="9">
        <v>3.25</v>
      </c>
      <c r="F110" s="9">
        <v>4.25</v>
      </c>
      <c r="G110" s="14">
        <v>-0.6</v>
      </c>
      <c r="H110" s="15">
        <v>-0.15379999999999999</v>
      </c>
      <c r="I110" s="9">
        <v>88</v>
      </c>
      <c r="J110" s="9">
        <v>510</v>
      </c>
      <c r="K110" s="12">
        <v>1.8828</v>
      </c>
      <c r="L110">
        <f t="shared" si="3"/>
        <v>3.75</v>
      </c>
    </row>
    <row r="111" spans="1:12" ht="57.6" x14ac:dyDescent="0.3">
      <c r="A111" s="8" t="s">
        <v>544</v>
      </c>
      <c r="B111" s="9" t="s">
        <v>545</v>
      </c>
      <c r="C111" s="10">
        <v>35</v>
      </c>
      <c r="D111" s="9">
        <v>5.12</v>
      </c>
      <c r="E111" s="9">
        <v>4.3</v>
      </c>
      <c r="F111" s="9">
        <v>5.0999999999999996</v>
      </c>
      <c r="G111" s="14">
        <v>-0.23</v>
      </c>
      <c r="H111" s="15">
        <v>-4.2999999999999997E-2</v>
      </c>
      <c r="I111" s="9">
        <v>31</v>
      </c>
      <c r="J111" s="9">
        <v>439</v>
      </c>
      <c r="K111" s="12">
        <v>1.8328</v>
      </c>
      <c r="L111">
        <f t="shared" si="3"/>
        <v>4.6999999999999993</v>
      </c>
    </row>
    <row r="112" spans="1:12" ht="57.6" x14ac:dyDescent="0.3">
      <c r="A112" s="8" t="s">
        <v>546</v>
      </c>
      <c r="B112" s="9" t="s">
        <v>547</v>
      </c>
      <c r="C112" s="10">
        <v>40</v>
      </c>
      <c r="D112" s="9">
        <v>6.75</v>
      </c>
      <c r="E112" s="9">
        <v>5.6</v>
      </c>
      <c r="F112" s="9">
        <v>6.5</v>
      </c>
      <c r="G112" s="9">
        <v>0</v>
      </c>
      <c r="H112" s="9" t="s">
        <v>135</v>
      </c>
      <c r="I112" s="9">
        <v>3</v>
      </c>
      <c r="J112" s="9">
        <v>184</v>
      </c>
      <c r="K112" s="12">
        <v>1.8201000000000001</v>
      </c>
      <c r="L112">
        <f t="shared" si="3"/>
        <v>6.05</v>
      </c>
    </row>
    <row r="113" spans="1:12" ht="57.6" x14ac:dyDescent="0.3">
      <c r="A113" s="8" t="s">
        <v>548</v>
      </c>
      <c r="B113" s="9" t="s">
        <v>549</v>
      </c>
      <c r="C113" s="10">
        <v>44</v>
      </c>
      <c r="D113" s="9">
        <v>10.6</v>
      </c>
      <c r="E113" s="9">
        <v>5.15</v>
      </c>
      <c r="F113" s="9">
        <v>11.9</v>
      </c>
      <c r="G113" s="9">
        <v>0</v>
      </c>
      <c r="H113" s="9" t="s">
        <v>135</v>
      </c>
      <c r="I113" s="9">
        <v>1</v>
      </c>
      <c r="J113" s="9">
        <v>5</v>
      </c>
      <c r="K113" s="12">
        <v>1.9187000000000001</v>
      </c>
      <c r="L113">
        <f t="shared" si="3"/>
        <v>8.5250000000000004</v>
      </c>
    </row>
    <row r="114" spans="1:12" ht="57.6" x14ac:dyDescent="0.3">
      <c r="A114" s="8" t="s">
        <v>550</v>
      </c>
      <c r="B114" s="9" t="s">
        <v>551</v>
      </c>
      <c r="C114" s="10">
        <v>45</v>
      </c>
      <c r="D114" s="9">
        <v>7.8</v>
      </c>
      <c r="E114" s="9">
        <v>5.6</v>
      </c>
      <c r="F114" s="9">
        <v>8.5</v>
      </c>
      <c r="G114" s="14">
        <v>-0.19</v>
      </c>
      <c r="H114" s="15">
        <v>-2.3800000000000002E-2</v>
      </c>
      <c r="I114" s="9">
        <v>1</v>
      </c>
      <c r="J114" s="9">
        <v>123</v>
      </c>
      <c r="K114" s="12">
        <v>1.7685999999999999</v>
      </c>
      <c r="L114">
        <f t="shared" si="3"/>
        <v>7.05</v>
      </c>
    </row>
    <row r="115" spans="1:12" ht="57.6" x14ac:dyDescent="0.3">
      <c r="A115" s="8" t="s">
        <v>552</v>
      </c>
      <c r="B115" s="9" t="s">
        <v>385</v>
      </c>
      <c r="C115" s="10">
        <v>46</v>
      </c>
      <c r="D115" s="9">
        <v>9.25</v>
      </c>
      <c r="E115" s="9">
        <v>5.55</v>
      </c>
      <c r="F115" s="9">
        <v>10.3</v>
      </c>
      <c r="G115" s="9">
        <v>0</v>
      </c>
      <c r="H115" s="9" t="s">
        <v>135</v>
      </c>
      <c r="I115" s="9">
        <v>5</v>
      </c>
      <c r="J115" s="9">
        <v>8</v>
      </c>
      <c r="K115" s="12">
        <v>1.8129999999999999</v>
      </c>
      <c r="L115">
        <f t="shared" si="3"/>
        <v>7.9250000000000007</v>
      </c>
    </row>
    <row r="116" spans="1:12" ht="57.6" x14ac:dyDescent="0.3">
      <c r="A116" s="8" t="s">
        <v>553</v>
      </c>
      <c r="B116" s="9" t="s">
        <v>194</v>
      </c>
      <c r="C116" s="10">
        <v>47</v>
      </c>
      <c r="D116" s="9">
        <v>8.65</v>
      </c>
      <c r="E116" s="9">
        <v>5.8</v>
      </c>
      <c r="F116" s="9">
        <v>10.65</v>
      </c>
      <c r="G116" s="9">
        <v>0</v>
      </c>
      <c r="H116" s="9" t="s">
        <v>135</v>
      </c>
      <c r="I116" s="9">
        <v>2</v>
      </c>
      <c r="J116" s="9">
        <v>13</v>
      </c>
      <c r="K116" s="12">
        <v>1.8092999999999999</v>
      </c>
      <c r="L116">
        <f t="shared" si="3"/>
        <v>8.2249999999999996</v>
      </c>
    </row>
    <row r="117" spans="1:12" ht="57.6" x14ac:dyDescent="0.3">
      <c r="A117" s="8" t="s">
        <v>554</v>
      </c>
      <c r="B117" s="9" t="s">
        <v>555</v>
      </c>
      <c r="C117" s="10">
        <v>48</v>
      </c>
      <c r="D117" s="9">
        <v>10.45</v>
      </c>
      <c r="E117" s="9">
        <v>6.15</v>
      </c>
      <c r="F117" s="9">
        <v>10.95</v>
      </c>
      <c r="G117" s="9">
        <v>0</v>
      </c>
      <c r="H117" s="9" t="s">
        <v>135</v>
      </c>
      <c r="I117" s="9">
        <v>1</v>
      </c>
      <c r="J117" s="9">
        <v>5</v>
      </c>
      <c r="K117" s="12">
        <v>1.8073999999999999</v>
      </c>
      <c r="L117">
        <f t="shared" si="3"/>
        <v>8.5500000000000007</v>
      </c>
    </row>
    <row r="118" spans="1:12" ht="57.6" x14ac:dyDescent="0.3">
      <c r="A118" s="8" t="s">
        <v>556</v>
      </c>
      <c r="B118" s="9" t="s">
        <v>557</v>
      </c>
      <c r="C118" s="10">
        <v>49</v>
      </c>
      <c r="D118" s="9">
        <v>8.9</v>
      </c>
      <c r="E118" s="9">
        <v>8.5</v>
      </c>
      <c r="F118" s="9">
        <v>9.5</v>
      </c>
      <c r="G118" s="14">
        <v>-1.5</v>
      </c>
      <c r="H118" s="15">
        <v>-0.14419999999999999</v>
      </c>
      <c r="I118" s="9">
        <v>1</v>
      </c>
      <c r="J118" s="9">
        <v>8</v>
      </c>
      <c r="K118" s="12">
        <v>1.8143</v>
      </c>
      <c r="L118">
        <f t="shared" si="3"/>
        <v>9</v>
      </c>
    </row>
    <row r="119" spans="1:12" ht="57.6" x14ac:dyDescent="0.3">
      <c r="A119" s="8" t="s">
        <v>558</v>
      </c>
      <c r="B119" s="9" t="s">
        <v>559</v>
      </c>
      <c r="C119" s="10">
        <v>50</v>
      </c>
      <c r="D119" s="9">
        <v>8.99</v>
      </c>
      <c r="E119" s="9">
        <v>8.75</v>
      </c>
      <c r="F119" s="9">
        <v>9.85</v>
      </c>
      <c r="G119" s="14">
        <v>-0.99</v>
      </c>
      <c r="H119" s="15">
        <v>-9.9199999999999997E-2</v>
      </c>
      <c r="I119" s="9">
        <v>23</v>
      </c>
      <c r="J119" s="9">
        <v>456</v>
      </c>
      <c r="K119" s="12">
        <v>1.8097000000000001</v>
      </c>
      <c r="L119">
        <f t="shared" si="3"/>
        <v>9.3000000000000007</v>
      </c>
    </row>
    <row r="120" spans="1:12" ht="57.6" x14ac:dyDescent="0.3">
      <c r="A120" s="8" t="s">
        <v>560</v>
      </c>
      <c r="B120" s="9" t="s">
        <v>561</v>
      </c>
      <c r="C120" s="10">
        <v>55</v>
      </c>
      <c r="D120" s="9">
        <v>12.95</v>
      </c>
      <c r="E120" s="9">
        <v>9.9499999999999993</v>
      </c>
      <c r="F120" s="9">
        <v>11.6</v>
      </c>
      <c r="G120" s="9">
        <v>0</v>
      </c>
      <c r="H120" s="9" t="s">
        <v>135</v>
      </c>
      <c r="I120" s="9">
        <v>9</v>
      </c>
      <c r="J120" s="9">
        <v>47</v>
      </c>
      <c r="K120" s="12">
        <v>1.7827</v>
      </c>
      <c r="L120">
        <f t="shared" si="3"/>
        <v>10.774999999999999</v>
      </c>
    </row>
    <row r="121" spans="1:12" ht="57.6" x14ac:dyDescent="0.3">
      <c r="A121" s="8" t="s">
        <v>562</v>
      </c>
      <c r="B121" s="9" t="s">
        <v>563</v>
      </c>
      <c r="C121" s="10">
        <v>60</v>
      </c>
      <c r="D121" s="9">
        <v>11.75</v>
      </c>
      <c r="E121" s="9">
        <v>11.75</v>
      </c>
      <c r="F121" s="9">
        <v>14.8</v>
      </c>
      <c r="G121" s="14">
        <v>-2.0499999999999998</v>
      </c>
      <c r="H121" s="15">
        <v>-0.14860000000000001</v>
      </c>
      <c r="I121" s="9">
        <v>10</v>
      </c>
      <c r="J121" s="9">
        <v>36</v>
      </c>
      <c r="K121" s="12">
        <v>1.8129</v>
      </c>
      <c r="L121">
        <f t="shared" si="3"/>
        <v>13.275</v>
      </c>
    </row>
    <row r="122" spans="1:12" ht="57.6" x14ac:dyDescent="0.3">
      <c r="A122" s="8" t="s">
        <v>564</v>
      </c>
      <c r="B122" s="9" t="s">
        <v>565</v>
      </c>
      <c r="C122" s="10">
        <v>65</v>
      </c>
      <c r="D122" s="9">
        <v>15.25</v>
      </c>
      <c r="E122" s="9">
        <v>14.2</v>
      </c>
      <c r="F122" s="9">
        <v>16.3</v>
      </c>
      <c r="G122" s="14">
        <v>-5.04</v>
      </c>
      <c r="H122" s="15">
        <v>-0.24840000000000001</v>
      </c>
      <c r="I122" s="9">
        <v>4</v>
      </c>
      <c r="J122" s="9">
        <v>8</v>
      </c>
      <c r="K122" s="12">
        <v>1.8035000000000001</v>
      </c>
      <c r="L122">
        <f t="shared" si="3"/>
        <v>15.25</v>
      </c>
    </row>
    <row r="123" spans="1:12" ht="57.6" x14ac:dyDescent="0.3">
      <c r="A123" s="8" t="s">
        <v>566</v>
      </c>
      <c r="B123" s="9" t="s">
        <v>567</v>
      </c>
      <c r="C123" s="10">
        <v>70</v>
      </c>
      <c r="D123" s="9">
        <v>17.3</v>
      </c>
      <c r="E123" s="9">
        <v>15.2</v>
      </c>
      <c r="F123" s="9">
        <v>18.8</v>
      </c>
      <c r="G123" s="9">
        <v>0</v>
      </c>
      <c r="H123" s="9" t="s">
        <v>135</v>
      </c>
      <c r="I123" s="9">
        <v>3</v>
      </c>
      <c r="J123" s="9">
        <v>25</v>
      </c>
      <c r="K123" s="12">
        <v>1.7790999999999999</v>
      </c>
      <c r="L123">
        <f t="shared" si="3"/>
        <v>17</v>
      </c>
    </row>
    <row r="124" spans="1:12" ht="57.6" x14ac:dyDescent="0.3">
      <c r="A124" s="8" t="s">
        <v>568</v>
      </c>
      <c r="B124" s="9" t="s">
        <v>569</v>
      </c>
      <c r="C124" s="10">
        <v>75</v>
      </c>
      <c r="D124" s="9">
        <v>20.95</v>
      </c>
      <c r="E124" s="9">
        <v>18</v>
      </c>
      <c r="F124" s="9">
        <v>20.95</v>
      </c>
      <c r="G124" s="9">
        <v>0</v>
      </c>
      <c r="H124" s="9" t="s">
        <v>135</v>
      </c>
      <c r="I124" s="9">
        <v>1</v>
      </c>
      <c r="J124" s="9">
        <v>27</v>
      </c>
      <c r="K124" s="12">
        <v>1.7862</v>
      </c>
      <c r="L124">
        <f t="shared" si="3"/>
        <v>19.475000000000001</v>
      </c>
    </row>
    <row r="125" spans="1:12" ht="57.6" x14ac:dyDescent="0.3">
      <c r="A125" s="8" t="s">
        <v>570</v>
      </c>
      <c r="B125" s="9" t="s">
        <v>571</v>
      </c>
      <c r="C125" s="10">
        <v>80</v>
      </c>
      <c r="D125" s="9">
        <v>22.8</v>
      </c>
      <c r="E125" s="9">
        <v>20.2</v>
      </c>
      <c r="F125" s="9">
        <v>24.85</v>
      </c>
      <c r="G125" s="14">
        <v>-0.6</v>
      </c>
      <c r="H125" s="15">
        <v>-2.5600000000000001E-2</v>
      </c>
      <c r="I125" s="9">
        <v>2</v>
      </c>
      <c r="J125" s="9">
        <v>21</v>
      </c>
      <c r="K125" s="12">
        <v>1.8124</v>
      </c>
      <c r="L125">
        <f t="shared" si="3"/>
        <v>22.524999999999999</v>
      </c>
    </row>
    <row r="126" spans="1:12" ht="57.6" x14ac:dyDescent="0.3">
      <c r="A126" s="8" t="s">
        <v>572</v>
      </c>
      <c r="B126" s="9" t="s">
        <v>571</v>
      </c>
      <c r="C126" s="10">
        <v>85</v>
      </c>
      <c r="D126" s="9">
        <v>25.5</v>
      </c>
      <c r="E126" s="9">
        <v>23.25</v>
      </c>
      <c r="F126" s="9">
        <v>25.45</v>
      </c>
      <c r="G126" s="14">
        <v>-7.15</v>
      </c>
      <c r="H126" s="15">
        <v>-0.219</v>
      </c>
      <c r="I126" s="9">
        <v>6</v>
      </c>
      <c r="J126" s="9">
        <v>138</v>
      </c>
      <c r="K126" s="12">
        <v>1.7829999999999999</v>
      </c>
      <c r="L126">
        <f t="shared" si="3"/>
        <v>24.35</v>
      </c>
    </row>
    <row r="127" spans="1:12" ht="57.6" x14ac:dyDescent="0.3">
      <c r="A127" s="8" t="s">
        <v>573</v>
      </c>
      <c r="B127" s="9" t="s">
        <v>574</v>
      </c>
      <c r="C127" s="10">
        <v>90</v>
      </c>
      <c r="D127" s="9">
        <v>26.7</v>
      </c>
      <c r="E127" s="9">
        <v>24.65</v>
      </c>
      <c r="F127" s="9">
        <v>30.35</v>
      </c>
      <c r="G127" s="14">
        <v>-1.3</v>
      </c>
      <c r="H127" s="15">
        <v>-4.6399999999999997E-2</v>
      </c>
      <c r="I127" s="9">
        <v>8</v>
      </c>
      <c r="J127" s="9">
        <v>45</v>
      </c>
      <c r="K127" s="12">
        <v>1.8033999999999999</v>
      </c>
      <c r="L127">
        <f t="shared" si="3"/>
        <v>27.5</v>
      </c>
    </row>
    <row r="128" spans="1:12" ht="57.6" x14ac:dyDescent="0.3">
      <c r="A128" s="8" t="s">
        <v>575</v>
      </c>
      <c r="B128" s="9" t="s">
        <v>576</v>
      </c>
      <c r="C128" s="10">
        <v>95</v>
      </c>
      <c r="D128" s="9">
        <v>31.45</v>
      </c>
      <c r="E128" s="9">
        <v>28.7</v>
      </c>
      <c r="F128" s="9">
        <v>32.65</v>
      </c>
      <c r="G128" s="11">
        <v>0.62</v>
      </c>
      <c r="H128" s="13">
        <v>2.01E-2</v>
      </c>
      <c r="I128" s="9">
        <v>1</v>
      </c>
      <c r="J128" s="9">
        <v>17</v>
      </c>
      <c r="K128" s="12">
        <v>1.8198000000000001</v>
      </c>
      <c r="L128">
        <f t="shared" si="3"/>
        <v>30.674999999999997</v>
      </c>
    </row>
    <row r="129" spans="1:12" ht="57.6" x14ac:dyDescent="0.3">
      <c r="A129" s="8" t="s">
        <v>577</v>
      </c>
      <c r="B129" s="9" t="s">
        <v>578</v>
      </c>
      <c r="C129" s="10">
        <v>100</v>
      </c>
      <c r="D129" s="9">
        <v>33.01</v>
      </c>
      <c r="E129" s="9">
        <v>32</v>
      </c>
      <c r="F129" s="9">
        <v>34.5</v>
      </c>
      <c r="G129" s="14">
        <v>-1.49</v>
      </c>
      <c r="H129" s="15">
        <v>-4.3200000000000002E-2</v>
      </c>
      <c r="I129" s="9">
        <v>4</v>
      </c>
      <c r="J129" s="9">
        <v>236</v>
      </c>
      <c r="K129" s="12">
        <v>1.8113999999999999</v>
      </c>
      <c r="L129">
        <f t="shared" si="3"/>
        <v>33.25</v>
      </c>
    </row>
    <row r="130" spans="1:12" ht="57.6" x14ac:dyDescent="0.3">
      <c r="A130" s="8" t="s">
        <v>579</v>
      </c>
      <c r="B130" s="9" t="s">
        <v>580</v>
      </c>
      <c r="C130" s="10">
        <v>105</v>
      </c>
      <c r="D130" s="9">
        <v>52.1</v>
      </c>
      <c r="E130" s="9">
        <v>34.25</v>
      </c>
      <c r="F130" s="9">
        <v>37.950000000000003</v>
      </c>
      <c r="G130" s="9">
        <v>0</v>
      </c>
      <c r="H130" s="9" t="s">
        <v>135</v>
      </c>
      <c r="I130" s="9">
        <v>1</v>
      </c>
      <c r="J130" s="9">
        <v>2</v>
      </c>
      <c r="K130" s="12">
        <v>1.8103</v>
      </c>
      <c r="L130">
        <f t="shared" si="3"/>
        <v>36.1</v>
      </c>
    </row>
    <row r="131" spans="1:12" ht="57.6" x14ac:dyDescent="0.3">
      <c r="A131" s="8" t="s">
        <v>581</v>
      </c>
      <c r="B131" s="9" t="s">
        <v>582</v>
      </c>
      <c r="C131" s="10">
        <v>110</v>
      </c>
      <c r="D131" s="9">
        <v>39</v>
      </c>
      <c r="E131" s="9">
        <v>34.25</v>
      </c>
      <c r="F131" s="9">
        <v>41.4</v>
      </c>
      <c r="G131" s="14">
        <v>-9.75</v>
      </c>
      <c r="H131" s="15">
        <v>-0.2</v>
      </c>
      <c r="I131" s="9">
        <v>1</v>
      </c>
      <c r="J131" s="9">
        <v>22</v>
      </c>
      <c r="K131" s="12">
        <v>1.7715000000000001</v>
      </c>
      <c r="L131">
        <f t="shared" ref="L131:L162" si="4">(E131+F131)/2</f>
        <v>37.825000000000003</v>
      </c>
    </row>
    <row r="132" spans="1:12" ht="57.6" x14ac:dyDescent="0.3">
      <c r="A132" s="8" t="s">
        <v>583</v>
      </c>
      <c r="B132" s="9" t="s">
        <v>584</v>
      </c>
      <c r="C132" s="10">
        <v>115</v>
      </c>
      <c r="D132" s="9">
        <v>41.82</v>
      </c>
      <c r="E132" s="9">
        <v>38.1</v>
      </c>
      <c r="F132" s="9">
        <v>44.35</v>
      </c>
      <c r="G132" s="9">
        <v>0</v>
      </c>
      <c r="H132" s="9" t="s">
        <v>135</v>
      </c>
      <c r="I132" s="9">
        <v>15</v>
      </c>
      <c r="J132" s="9">
        <v>12</v>
      </c>
      <c r="K132" s="12">
        <v>1.7847</v>
      </c>
      <c r="L132">
        <f t="shared" si="4"/>
        <v>41.225000000000001</v>
      </c>
    </row>
    <row r="133" spans="1:12" ht="57.6" x14ac:dyDescent="0.3">
      <c r="A133" s="8" t="s">
        <v>585</v>
      </c>
      <c r="B133" s="9" t="s">
        <v>586</v>
      </c>
      <c r="C133" s="10">
        <v>120</v>
      </c>
      <c r="D133" s="9">
        <v>46.2</v>
      </c>
      <c r="E133" s="9">
        <v>41.15</v>
      </c>
      <c r="F133" s="9">
        <v>46.45</v>
      </c>
      <c r="G133" s="9">
        <v>0</v>
      </c>
      <c r="H133" s="9" t="s">
        <v>135</v>
      </c>
      <c r="I133" s="9">
        <v>2</v>
      </c>
      <c r="J133" s="9">
        <v>18</v>
      </c>
      <c r="K133" s="12">
        <v>1.7706999999999999</v>
      </c>
      <c r="L133">
        <f t="shared" si="4"/>
        <v>43.8</v>
      </c>
    </row>
    <row r="134" spans="1:12" ht="57.6" x14ac:dyDescent="0.3">
      <c r="A134" s="8" t="s">
        <v>587</v>
      </c>
      <c r="B134" s="9" t="s">
        <v>588</v>
      </c>
      <c r="C134" s="10">
        <v>125</v>
      </c>
      <c r="D134" s="9">
        <v>49.89</v>
      </c>
      <c r="E134" s="9">
        <v>44.3</v>
      </c>
      <c r="F134" s="9">
        <v>50.5</v>
      </c>
      <c r="G134" s="11">
        <v>0.28999999999999998</v>
      </c>
      <c r="H134" s="13">
        <v>5.7999999999999996E-3</v>
      </c>
      <c r="I134" s="9">
        <v>6</v>
      </c>
      <c r="J134" s="9">
        <v>17</v>
      </c>
      <c r="K134" s="12">
        <v>1.7850999999999999</v>
      </c>
      <c r="L134">
        <f t="shared" si="4"/>
        <v>47.4</v>
      </c>
    </row>
    <row r="135" spans="1:12" s="38" customFormat="1" ht="57.6" x14ac:dyDescent="0.3">
      <c r="A135" s="34" t="s">
        <v>589</v>
      </c>
      <c r="B135" s="35" t="s">
        <v>590</v>
      </c>
      <c r="C135" s="36">
        <v>130</v>
      </c>
      <c r="D135" s="35">
        <v>53</v>
      </c>
      <c r="E135" s="35">
        <v>47.45</v>
      </c>
      <c r="F135" s="35">
        <v>53</v>
      </c>
      <c r="G135" s="35">
        <v>0</v>
      </c>
      <c r="H135" s="35" t="s">
        <v>135</v>
      </c>
      <c r="I135" s="35">
        <v>2</v>
      </c>
      <c r="J135" s="35">
        <v>33</v>
      </c>
      <c r="K135" s="37">
        <v>1.7756000000000001</v>
      </c>
      <c r="L135" s="38">
        <f t="shared" si="4"/>
        <v>50.225000000000001</v>
      </c>
    </row>
    <row r="136" spans="1:12" ht="57.6" x14ac:dyDescent="0.3">
      <c r="A136" s="8" t="s">
        <v>591</v>
      </c>
      <c r="B136" s="9" t="s">
        <v>134</v>
      </c>
      <c r="C136" s="10">
        <v>135</v>
      </c>
      <c r="D136" s="9">
        <v>58.06</v>
      </c>
      <c r="E136" s="9">
        <v>52.15</v>
      </c>
      <c r="F136" s="9">
        <v>56.85</v>
      </c>
      <c r="G136" s="9">
        <v>0</v>
      </c>
      <c r="H136" s="9" t="s">
        <v>135</v>
      </c>
      <c r="I136" s="9">
        <v>4</v>
      </c>
      <c r="J136" s="9">
        <v>9</v>
      </c>
      <c r="K136" s="12">
        <v>1.8043</v>
      </c>
      <c r="L136">
        <f t="shared" si="4"/>
        <v>54.5</v>
      </c>
    </row>
    <row r="137" spans="1:12" ht="57.6" x14ac:dyDescent="0.3">
      <c r="A137" s="8" t="s">
        <v>592</v>
      </c>
      <c r="B137" s="9" t="s">
        <v>593</v>
      </c>
      <c r="C137" s="10">
        <v>140</v>
      </c>
      <c r="D137" s="9">
        <v>63.63</v>
      </c>
      <c r="E137" s="9">
        <v>53.9</v>
      </c>
      <c r="F137" s="9">
        <v>60.05</v>
      </c>
      <c r="G137" s="9">
        <v>0</v>
      </c>
      <c r="H137" s="9" t="s">
        <v>135</v>
      </c>
      <c r="I137" s="9">
        <v>4</v>
      </c>
      <c r="J137" s="9">
        <v>11</v>
      </c>
      <c r="K137" s="12">
        <v>1.7827999999999999</v>
      </c>
      <c r="L137">
        <f t="shared" si="4"/>
        <v>56.974999999999994</v>
      </c>
    </row>
    <row r="138" spans="1:12" ht="57.6" x14ac:dyDescent="0.3">
      <c r="A138" s="8" t="s">
        <v>594</v>
      </c>
      <c r="B138" s="9" t="s">
        <v>595</v>
      </c>
      <c r="C138" s="10">
        <v>145</v>
      </c>
      <c r="D138" s="9">
        <v>70.95</v>
      </c>
      <c r="E138" s="9">
        <v>58</v>
      </c>
      <c r="F138" s="9">
        <v>63.35</v>
      </c>
      <c r="G138" s="9">
        <v>0</v>
      </c>
      <c r="H138" s="9" t="s">
        <v>135</v>
      </c>
      <c r="I138" s="9">
        <v>1</v>
      </c>
      <c r="J138" s="9">
        <v>13</v>
      </c>
      <c r="K138" s="12">
        <v>1.7925</v>
      </c>
      <c r="L138">
        <f t="shared" si="4"/>
        <v>60.674999999999997</v>
      </c>
    </row>
    <row r="139" spans="1:12" ht="57.6" x14ac:dyDescent="0.3">
      <c r="A139" s="8" t="s">
        <v>596</v>
      </c>
      <c r="B139" s="9" t="s">
        <v>597</v>
      </c>
      <c r="C139" s="10">
        <v>150</v>
      </c>
      <c r="D139" s="9">
        <v>62.9</v>
      </c>
      <c r="E139" s="9">
        <v>60.45</v>
      </c>
      <c r="F139" s="9">
        <v>66.650000000000006</v>
      </c>
      <c r="G139" s="14">
        <v>-4.76</v>
      </c>
      <c r="H139" s="15">
        <v>-7.0400000000000004E-2</v>
      </c>
      <c r="I139" s="9">
        <v>1</v>
      </c>
      <c r="J139" s="9">
        <v>62</v>
      </c>
      <c r="K139" s="12">
        <v>1.7799</v>
      </c>
      <c r="L139">
        <f t="shared" si="4"/>
        <v>63.550000000000004</v>
      </c>
    </row>
    <row r="140" spans="1:12" ht="57.6" x14ac:dyDescent="0.3">
      <c r="A140" s="8" t="s">
        <v>598</v>
      </c>
      <c r="B140" s="9" t="s">
        <v>599</v>
      </c>
      <c r="C140" s="10">
        <v>155</v>
      </c>
      <c r="D140" s="9">
        <v>67.5</v>
      </c>
      <c r="E140" s="9">
        <v>63.8</v>
      </c>
      <c r="F140" s="9">
        <v>69.95</v>
      </c>
      <c r="G140" s="9">
        <v>0</v>
      </c>
      <c r="H140" s="9" t="s">
        <v>135</v>
      </c>
      <c r="I140" s="9">
        <v>2</v>
      </c>
      <c r="J140" s="9">
        <v>5</v>
      </c>
      <c r="K140" s="12">
        <v>1.7778</v>
      </c>
      <c r="L140">
        <f t="shared" si="4"/>
        <v>66.875</v>
      </c>
    </row>
    <row r="141" spans="1:12" ht="57.6" x14ac:dyDescent="0.3">
      <c r="A141" s="8" t="s">
        <v>600</v>
      </c>
      <c r="B141" s="9" t="s">
        <v>464</v>
      </c>
      <c r="C141" s="10">
        <v>160</v>
      </c>
      <c r="D141" s="9">
        <v>72.400000000000006</v>
      </c>
      <c r="E141" s="9">
        <v>67.2</v>
      </c>
      <c r="F141" s="9">
        <v>73.3</v>
      </c>
      <c r="G141" s="9">
        <v>0</v>
      </c>
      <c r="H141" s="9" t="s">
        <v>135</v>
      </c>
      <c r="I141" s="9">
        <v>1</v>
      </c>
      <c r="J141" s="9">
        <v>11</v>
      </c>
      <c r="K141" s="12">
        <v>1.7759</v>
      </c>
      <c r="L141">
        <f t="shared" si="4"/>
        <v>70.25</v>
      </c>
    </row>
    <row r="142" spans="1:12" ht="57.6" x14ac:dyDescent="0.3">
      <c r="A142" s="8" t="s">
        <v>601</v>
      </c>
      <c r="B142" s="9" t="s">
        <v>602</v>
      </c>
      <c r="C142" s="10">
        <v>165</v>
      </c>
      <c r="D142" s="9">
        <v>74.8</v>
      </c>
      <c r="E142" s="9">
        <v>70.650000000000006</v>
      </c>
      <c r="F142" s="9">
        <v>76.7</v>
      </c>
      <c r="G142" s="9">
        <v>0</v>
      </c>
      <c r="H142" s="9" t="s">
        <v>135</v>
      </c>
      <c r="I142" s="9">
        <v>1</v>
      </c>
      <c r="J142" s="9">
        <v>5</v>
      </c>
      <c r="K142" s="12">
        <v>1.7743</v>
      </c>
      <c r="L142">
        <f t="shared" si="4"/>
        <v>73.675000000000011</v>
      </c>
    </row>
    <row r="143" spans="1:12" ht="57.6" x14ac:dyDescent="0.3">
      <c r="A143" s="8" t="s">
        <v>603</v>
      </c>
      <c r="B143" s="9" t="s">
        <v>604</v>
      </c>
      <c r="C143" s="10">
        <v>170</v>
      </c>
      <c r="D143" s="9">
        <v>82.41</v>
      </c>
      <c r="E143" s="9">
        <v>75.45</v>
      </c>
      <c r="F143" s="9">
        <v>80.150000000000006</v>
      </c>
      <c r="G143" s="9">
        <v>0</v>
      </c>
      <c r="H143" s="9" t="s">
        <v>135</v>
      </c>
      <c r="I143" s="9">
        <v>2</v>
      </c>
      <c r="J143" s="9">
        <v>3</v>
      </c>
      <c r="K143" s="12">
        <v>1.7881</v>
      </c>
      <c r="L143">
        <f t="shared" si="4"/>
        <v>77.800000000000011</v>
      </c>
    </row>
    <row r="144" spans="1:12" ht="57.6" x14ac:dyDescent="0.3">
      <c r="A144" s="8" t="s">
        <v>605</v>
      </c>
      <c r="B144" s="9" t="s">
        <v>606</v>
      </c>
      <c r="C144" s="10">
        <v>175</v>
      </c>
      <c r="D144" s="9">
        <v>80</v>
      </c>
      <c r="E144" s="9">
        <v>77.5</v>
      </c>
      <c r="F144" s="9">
        <v>83.4</v>
      </c>
      <c r="G144" s="9">
        <v>0</v>
      </c>
      <c r="H144" s="9" t="s">
        <v>135</v>
      </c>
      <c r="I144" s="9">
        <v>5</v>
      </c>
      <c r="J144" s="9">
        <v>24</v>
      </c>
      <c r="K144" s="12">
        <v>1.7667999999999999</v>
      </c>
      <c r="L144">
        <f t="shared" si="4"/>
        <v>80.45</v>
      </c>
    </row>
    <row r="145" spans="1:12" ht="57.6" x14ac:dyDescent="0.3">
      <c r="A145" s="8" t="s">
        <v>607</v>
      </c>
      <c r="B145" s="9" t="s">
        <v>608</v>
      </c>
      <c r="C145" s="10">
        <v>180</v>
      </c>
      <c r="D145" s="9">
        <v>86.95</v>
      </c>
      <c r="E145" s="9">
        <v>82.4</v>
      </c>
      <c r="F145" s="9">
        <v>86.85</v>
      </c>
      <c r="G145" s="11">
        <v>0.82</v>
      </c>
      <c r="H145" s="13">
        <v>9.4999999999999998E-3</v>
      </c>
      <c r="I145" s="9">
        <v>1</v>
      </c>
      <c r="J145" s="9">
        <v>35</v>
      </c>
      <c r="K145" s="12">
        <v>1.7797000000000001</v>
      </c>
      <c r="L145">
        <f t="shared" si="4"/>
        <v>84.625</v>
      </c>
    </row>
    <row r="146" spans="1:12" ht="57.6" x14ac:dyDescent="0.3">
      <c r="A146" s="8" t="s">
        <v>609</v>
      </c>
      <c r="B146" s="9" t="s">
        <v>610</v>
      </c>
      <c r="C146" s="10">
        <v>185</v>
      </c>
      <c r="D146" s="9">
        <v>89.85</v>
      </c>
      <c r="E146" s="9">
        <v>85</v>
      </c>
      <c r="F146" s="9">
        <v>90.35</v>
      </c>
      <c r="G146" s="9">
        <v>0</v>
      </c>
      <c r="H146" s="9" t="s">
        <v>135</v>
      </c>
      <c r="I146" s="9">
        <v>32</v>
      </c>
      <c r="J146" s="9">
        <v>32</v>
      </c>
      <c r="K146" s="12">
        <v>1.7665</v>
      </c>
      <c r="L146">
        <f t="shared" si="4"/>
        <v>87.674999999999997</v>
      </c>
    </row>
    <row r="147" spans="1:12" ht="57.6" x14ac:dyDescent="0.3">
      <c r="A147" s="8" t="s">
        <v>611</v>
      </c>
      <c r="B147" s="9" t="s">
        <v>612</v>
      </c>
      <c r="C147" s="10">
        <v>190</v>
      </c>
      <c r="D147" s="9">
        <v>90.5</v>
      </c>
      <c r="E147" s="9">
        <v>90</v>
      </c>
      <c r="F147" s="9">
        <v>93.85</v>
      </c>
      <c r="G147" s="9">
        <v>0</v>
      </c>
      <c r="H147" s="9" t="s">
        <v>135</v>
      </c>
      <c r="I147" s="9">
        <v>11</v>
      </c>
      <c r="J147" s="9">
        <v>15</v>
      </c>
      <c r="K147" s="12">
        <v>1.7790999999999999</v>
      </c>
      <c r="L147">
        <f t="shared" si="4"/>
        <v>91.924999999999997</v>
      </c>
    </row>
    <row r="148" spans="1:12" ht="57.6" x14ac:dyDescent="0.3">
      <c r="A148" s="2" t="s">
        <v>613</v>
      </c>
      <c r="B148" s="3" t="s">
        <v>614</v>
      </c>
      <c r="C148" s="4">
        <v>195</v>
      </c>
      <c r="D148" s="3">
        <v>106</v>
      </c>
      <c r="E148" s="3">
        <v>91.55</v>
      </c>
      <c r="F148" s="3">
        <v>97.4</v>
      </c>
      <c r="G148" s="3">
        <v>0</v>
      </c>
      <c r="H148" s="3" t="s">
        <v>135</v>
      </c>
      <c r="I148" s="3">
        <v>1</v>
      </c>
      <c r="J148" s="3">
        <v>13</v>
      </c>
      <c r="K148" s="5">
        <v>1.7542</v>
      </c>
      <c r="L148">
        <f t="shared" si="4"/>
        <v>94.474999999999994</v>
      </c>
    </row>
    <row r="149" spans="1:12" ht="57.6" x14ac:dyDescent="0.3">
      <c r="A149" s="2" t="s">
        <v>615</v>
      </c>
      <c r="B149" s="3" t="s">
        <v>616</v>
      </c>
      <c r="C149" s="4">
        <v>200</v>
      </c>
      <c r="D149" s="3">
        <v>98.45</v>
      </c>
      <c r="E149" s="3">
        <v>95.75</v>
      </c>
      <c r="F149" s="3">
        <v>101</v>
      </c>
      <c r="G149" s="6">
        <v>-0.99</v>
      </c>
      <c r="H149" s="7">
        <v>-0.01</v>
      </c>
      <c r="I149" s="3">
        <v>9</v>
      </c>
      <c r="J149" s="3">
        <v>57</v>
      </c>
      <c r="K149" s="5">
        <v>1.7578</v>
      </c>
      <c r="L149">
        <f t="shared" si="4"/>
        <v>98.375</v>
      </c>
    </row>
    <row r="150" spans="1:12" ht="57.6" x14ac:dyDescent="0.3">
      <c r="A150" s="2" t="s">
        <v>617</v>
      </c>
      <c r="B150" s="3" t="s">
        <v>618</v>
      </c>
      <c r="C150" s="4">
        <v>210</v>
      </c>
      <c r="D150" s="3">
        <v>121.35</v>
      </c>
      <c r="E150" s="3">
        <v>103</v>
      </c>
      <c r="F150" s="3">
        <v>108.25</v>
      </c>
      <c r="G150" s="3">
        <v>0</v>
      </c>
      <c r="H150" s="3" t="s">
        <v>135</v>
      </c>
      <c r="I150" s="3">
        <v>4</v>
      </c>
      <c r="J150" s="3">
        <v>16</v>
      </c>
      <c r="K150" s="5">
        <v>1.7515000000000001</v>
      </c>
      <c r="L150">
        <f t="shared" si="4"/>
        <v>105.625</v>
      </c>
    </row>
    <row r="151" spans="1:12" ht="57.6" x14ac:dyDescent="0.3">
      <c r="A151" s="2" t="s">
        <v>619</v>
      </c>
      <c r="B151" s="3" t="s">
        <v>620</v>
      </c>
      <c r="C151" s="4">
        <v>220</v>
      </c>
      <c r="D151" s="3">
        <v>129</v>
      </c>
      <c r="E151" s="3">
        <v>109.8</v>
      </c>
      <c r="F151" s="3">
        <v>118.25</v>
      </c>
      <c r="G151" s="3">
        <v>0</v>
      </c>
      <c r="H151" s="3" t="s">
        <v>135</v>
      </c>
      <c r="I151" s="3" t="s">
        <v>135</v>
      </c>
      <c r="J151" s="3">
        <v>1</v>
      </c>
      <c r="K151" s="5">
        <v>1.7665999999999999</v>
      </c>
      <c r="L151">
        <f t="shared" si="4"/>
        <v>114.02500000000001</v>
      </c>
    </row>
    <row r="152" spans="1:12" ht="57.6" x14ac:dyDescent="0.3">
      <c r="A152" s="2" t="s">
        <v>621</v>
      </c>
      <c r="B152" s="3" t="s">
        <v>622</v>
      </c>
      <c r="C152" s="4">
        <v>230</v>
      </c>
      <c r="D152" s="3">
        <v>120</v>
      </c>
      <c r="E152" s="3">
        <v>115.95</v>
      </c>
      <c r="F152" s="3">
        <v>124.45</v>
      </c>
      <c r="G152" s="6">
        <v>-0.3</v>
      </c>
      <c r="H152" s="7">
        <v>-2.5000000000000001E-3</v>
      </c>
      <c r="I152" s="3">
        <v>1</v>
      </c>
      <c r="J152" s="3">
        <v>19</v>
      </c>
      <c r="K152" s="5">
        <v>1.7345999999999999</v>
      </c>
      <c r="L152">
        <f t="shared" si="4"/>
        <v>120.2</v>
      </c>
    </row>
    <row r="153" spans="1:12" ht="57.6" x14ac:dyDescent="0.3">
      <c r="A153" s="2" t="s">
        <v>623</v>
      </c>
      <c r="B153" s="3" t="s">
        <v>624</v>
      </c>
      <c r="C153" s="4">
        <v>240</v>
      </c>
      <c r="D153" s="3">
        <v>134.5</v>
      </c>
      <c r="E153" s="3">
        <v>123.85</v>
      </c>
      <c r="F153" s="3">
        <v>132</v>
      </c>
      <c r="G153" s="3">
        <v>0</v>
      </c>
      <c r="H153" s="3" t="s">
        <v>135</v>
      </c>
      <c r="I153" s="3">
        <v>1</v>
      </c>
      <c r="J153" s="3">
        <v>6</v>
      </c>
      <c r="K153" s="5">
        <v>1.7322</v>
      </c>
      <c r="L153">
        <f t="shared" si="4"/>
        <v>127.925</v>
      </c>
    </row>
    <row r="154" spans="1:12" ht="57.6" x14ac:dyDescent="0.3">
      <c r="A154" s="2" t="s">
        <v>625</v>
      </c>
      <c r="B154" s="3" t="s">
        <v>626</v>
      </c>
      <c r="C154" s="4">
        <v>250</v>
      </c>
      <c r="D154" s="3">
        <v>145.44999999999999</v>
      </c>
      <c r="E154" s="3">
        <v>130.05000000000001</v>
      </c>
      <c r="F154" s="3">
        <v>139.75</v>
      </c>
      <c r="G154" s="3">
        <v>0</v>
      </c>
      <c r="H154" s="3" t="s">
        <v>135</v>
      </c>
      <c r="I154" s="3">
        <v>1</v>
      </c>
      <c r="J154" s="3">
        <v>20</v>
      </c>
      <c r="K154" s="5">
        <v>1.7136</v>
      </c>
      <c r="L154">
        <f t="shared" si="4"/>
        <v>134.9</v>
      </c>
    </row>
    <row r="155" spans="1:12" ht="57.6" x14ac:dyDescent="0.3">
      <c r="A155" s="2" t="s">
        <v>627</v>
      </c>
      <c r="B155" s="3" t="s">
        <v>628</v>
      </c>
      <c r="C155" s="4">
        <v>260</v>
      </c>
      <c r="D155" s="3">
        <v>143.13999999999999</v>
      </c>
      <c r="E155" s="3">
        <v>139.1</v>
      </c>
      <c r="F155" s="3">
        <v>146.85</v>
      </c>
      <c r="G155" s="3">
        <v>0</v>
      </c>
      <c r="H155" s="3" t="s">
        <v>135</v>
      </c>
      <c r="I155" s="3">
        <v>1</v>
      </c>
      <c r="J155" s="3">
        <v>12</v>
      </c>
      <c r="K155" s="5">
        <v>1.7146999999999999</v>
      </c>
      <c r="L155">
        <f t="shared" si="4"/>
        <v>142.97499999999999</v>
      </c>
    </row>
    <row r="156" spans="1:12" ht="57.6" x14ac:dyDescent="0.3">
      <c r="A156" s="2" t="s">
        <v>629</v>
      </c>
      <c r="B156" s="3" t="s">
        <v>630</v>
      </c>
      <c r="C156" s="4">
        <v>270</v>
      </c>
      <c r="D156" s="3">
        <v>178.7</v>
      </c>
      <c r="E156" s="3">
        <v>147</v>
      </c>
      <c r="F156" s="3">
        <v>154.65</v>
      </c>
      <c r="G156" s="3">
        <v>0</v>
      </c>
      <c r="H156" s="3" t="s">
        <v>135</v>
      </c>
      <c r="I156" s="3">
        <v>2</v>
      </c>
      <c r="J156" s="3">
        <v>12</v>
      </c>
      <c r="K156" s="5">
        <v>1.7101</v>
      </c>
      <c r="L156">
        <f t="shared" si="4"/>
        <v>150.82499999999999</v>
      </c>
    </row>
    <row r="157" spans="1:12" ht="57.6" x14ac:dyDescent="0.3">
      <c r="A157" s="2" t="s">
        <v>631</v>
      </c>
      <c r="B157" s="3" t="s">
        <v>632</v>
      </c>
      <c r="C157" s="4">
        <v>280</v>
      </c>
      <c r="D157" s="3">
        <v>180</v>
      </c>
      <c r="E157" s="3">
        <v>155</v>
      </c>
      <c r="F157" s="3">
        <v>162.55000000000001</v>
      </c>
      <c r="G157" s="3">
        <v>0</v>
      </c>
      <c r="H157" s="3" t="s">
        <v>135</v>
      </c>
      <c r="I157" s="3">
        <v>1</v>
      </c>
      <c r="J157" s="3">
        <v>8</v>
      </c>
      <c r="K157" s="5">
        <v>1.7059</v>
      </c>
      <c r="L157">
        <f t="shared" si="4"/>
        <v>158.77500000000001</v>
      </c>
    </row>
    <row r="158" spans="1:12" ht="57.6" x14ac:dyDescent="0.3">
      <c r="A158" s="2" t="s">
        <v>633</v>
      </c>
      <c r="B158" s="3" t="s">
        <v>410</v>
      </c>
      <c r="C158" s="4">
        <v>290</v>
      </c>
      <c r="D158" s="3">
        <v>171.25</v>
      </c>
      <c r="E158" s="3">
        <v>163.05000000000001</v>
      </c>
      <c r="F158" s="3">
        <v>170.5</v>
      </c>
      <c r="G158" s="3">
        <v>0</v>
      </c>
      <c r="H158" s="3" t="s">
        <v>135</v>
      </c>
      <c r="I158" s="3">
        <v>1</v>
      </c>
      <c r="J158" s="3">
        <v>10</v>
      </c>
      <c r="K158" s="5">
        <v>1.7013</v>
      </c>
      <c r="L158">
        <f t="shared" si="4"/>
        <v>166.77500000000001</v>
      </c>
    </row>
    <row r="159" spans="1:12" ht="57.6" x14ac:dyDescent="0.3">
      <c r="A159" s="2" t="s">
        <v>634</v>
      </c>
      <c r="B159" s="3" t="s">
        <v>635</v>
      </c>
      <c r="C159" s="4">
        <v>300</v>
      </c>
      <c r="D159" s="3">
        <v>186.15</v>
      </c>
      <c r="E159" s="3">
        <v>171.1</v>
      </c>
      <c r="F159" s="3">
        <v>178.6</v>
      </c>
      <c r="G159" s="3">
        <v>0</v>
      </c>
      <c r="H159" s="3" t="s">
        <v>135</v>
      </c>
      <c r="I159" s="3">
        <v>1</v>
      </c>
      <c r="J159" s="3">
        <v>33</v>
      </c>
      <c r="K159" s="5">
        <v>1.6970000000000001</v>
      </c>
      <c r="L159">
        <f t="shared" si="4"/>
        <v>174.85</v>
      </c>
    </row>
    <row r="160" spans="1:12" ht="57.6" x14ac:dyDescent="0.3">
      <c r="A160" s="2" t="s">
        <v>636</v>
      </c>
      <c r="B160" s="3" t="s">
        <v>637</v>
      </c>
      <c r="C160" s="4">
        <v>310</v>
      </c>
      <c r="D160" s="3">
        <v>192.35</v>
      </c>
      <c r="E160" s="3">
        <v>178.75</v>
      </c>
      <c r="F160" s="3">
        <v>186.7</v>
      </c>
      <c r="G160" s="3">
        <v>0</v>
      </c>
      <c r="H160" s="3" t="s">
        <v>135</v>
      </c>
      <c r="I160" s="3">
        <v>1</v>
      </c>
      <c r="J160" s="3">
        <v>1</v>
      </c>
      <c r="K160" s="5">
        <v>1.6879</v>
      </c>
      <c r="L160">
        <f t="shared" si="4"/>
        <v>182.72499999999999</v>
      </c>
    </row>
    <row r="161" spans="1:12" ht="57.6" x14ac:dyDescent="0.3">
      <c r="A161" s="2" t="s">
        <v>638</v>
      </c>
      <c r="B161" s="3" t="s">
        <v>639</v>
      </c>
      <c r="C161" s="4">
        <v>320</v>
      </c>
      <c r="D161" s="3">
        <v>210.04</v>
      </c>
      <c r="E161" s="3">
        <v>187.45</v>
      </c>
      <c r="F161" s="3">
        <v>194.9</v>
      </c>
      <c r="G161" s="3">
        <v>0</v>
      </c>
      <c r="H161" s="3" t="s">
        <v>135</v>
      </c>
      <c r="I161" s="3">
        <v>2</v>
      </c>
      <c r="J161" s="3">
        <v>3</v>
      </c>
      <c r="K161" s="5">
        <v>1.6880999999999999</v>
      </c>
      <c r="L161">
        <f t="shared" si="4"/>
        <v>191.17500000000001</v>
      </c>
    </row>
    <row r="162" spans="1:12" ht="57.6" x14ac:dyDescent="0.3">
      <c r="A162" s="2" t="s">
        <v>640</v>
      </c>
      <c r="B162" s="3" t="s">
        <v>641</v>
      </c>
      <c r="C162" s="4">
        <v>330</v>
      </c>
      <c r="D162" s="3">
        <v>212.05</v>
      </c>
      <c r="E162" s="3">
        <v>195.85</v>
      </c>
      <c r="F162" s="3">
        <v>203.15</v>
      </c>
      <c r="G162" s="3">
        <v>0</v>
      </c>
      <c r="H162" s="3" t="s">
        <v>135</v>
      </c>
      <c r="I162" s="3">
        <v>2</v>
      </c>
      <c r="J162" s="3">
        <v>0</v>
      </c>
      <c r="K162" s="5">
        <v>1.6850000000000001</v>
      </c>
      <c r="L162">
        <f t="shared" si="4"/>
        <v>199.5</v>
      </c>
    </row>
    <row r="163" spans="1:12" ht="57.6" x14ac:dyDescent="0.3">
      <c r="A163" s="2" t="s">
        <v>642</v>
      </c>
      <c r="B163" s="3" t="s">
        <v>643</v>
      </c>
      <c r="C163" s="4">
        <v>340</v>
      </c>
      <c r="D163" s="3">
        <v>208.2</v>
      </c>
      <c r="E163" s="3">
        <v>204.2</v>
      </c>
      <c r="F163" s="3">
        <v>211.85</v>
      </c>
      <c r="G163" s="3">
        <v>0</v>
      </c>
      <c r="H163" s="3" t="s">
        <v>135</v>
      </c>
      <c r="I163" s="3">
        <v>1</v>
      </c>
      <c r="J163" s="3">
        <v>2</v>
      </c>
      <c r="K163" s="5">
        <v>1.6845000000000001</v>
      </c>
      <c r="L163">
        <f t="shared" ref="L163:L169" si="5">(E163+F163)/2</f>
        <v>208.02499999999998</v>
      </c>
    </row>
    <row r="164" spans="1:12" ht="57.6" x14ac:dyDescent="0.3">
      <c r="A164" s="2" t="s">
        <v>644</v>
      </c>
      <c r="B164" s="3" t="s">
        <v>645</v>
      </c>
      <c r="C164" s="4">
        <v>360</v>
      </c>
      <c r="D164" s="3">
        <v>285</v>
      </c>
      <c r="E164" s="3">
        <v>221.3</v>
      </c>
      <c r="F164" s="3">
        <v>230.25</v>
      </c>
      <c r="G164" s="3">
        <v>0</v>
      </c>
      <c r="H164" s="3" t="s">
        <v>135</v>
      </c>
      <c r="I164" s="3" t="s">
        <v>135</v>
      </c>
      <c r="J164" s="3">
        <v>0</v>
      </c>
      <c r="K164" s="5">
        <v>1.6931</v>
      </c>
      <c r="L164">
        <f t="shared" si="5"/>
        <v>225.77500000000001</v>
      </c>
    </row>
    <row r="165" spans="1:12" ht="57.6" x14ac:dyDescent="0.3">
      <c r="A165" s="2" t="s">
        <v>646</v>
      </c>
      <c r="B165" s="3" t="s">
        <v>647</v>
      </c>
      <c r="C165" s="4">
        <v>400</v>
      </c>
      <c r="D165" s="3">
        <v>267.25</v>
      </c>
      <c r="E165" s="3">
        <v>255.6</v>
      </c>
      <c r="F165" s="3">
        <v>264.05</v>
      </c>
      <c r="G165" s="3">
        <v>0</v>
      </c>
      <c r="H165" s="3" t="s">
        <v>135</v>
      </c>
      <c r="I165" s="3">
        <v>1</v>
      </c>
      <c r="J165" s="3">
        <v>2</v>
      </c>
      <c r="K165" s="5">
        <v>1.6751</v>
      </c>
      <c r="L165">
        <f t="shared" si="5"/>
        <v>259.82499999999999</v>
      </c>
    </row>
    <row r="166" spans="1:12" ht="57.6" x14ac:dyDescent="0.3">
      <c r="A166" s="2" t="s">
        <v>648</v>
      </c>
      <c r="B166" s="3" t="s">
        <v>649</v>
      </c>
      <c r="C166" s="4">
        <v>420</v>
      </c>
      <c r="D166" s="3">
        <v>285.7</v>
      </c>
      <c r="E166" s="3">
        <v>272.75</v>
      </c>
      <c r="F166" s="3">
        <v>284.05</v>
      </c>
      <c r="G166" s="3">
        <v>0</v>
      </c>
      <c r="H166" s="3" t="s">
        <v>135</v>
      </c>
      <c r="I166" s="3">
        <v>1</v>
      </c>
      <c r="J166" s="3">
        <v>0</v>
      </c>
      <c r="K166" s="5">
        <v>1.6890000000000001</v>
      </c>
      <c r="L166">
        <f t="shared" si="5"/>
        <v>278.39999999999998</v>
      </c>
    </row>
    <row r="167" spans="1:12" ht="57.6" x14ac:dyDescent="0.3">
      <c r="A167" s="2" t="s">
        <v>650</v>
      </c>
      <c r="B167" s="3" t="s">
        <v>651</v>
      </c>
      <c r="C167" s="4">
        <v>490</v>
      </c>
      <c r="D167" s="3">
        <v>343.7</v>
      </c>
      <c r="E167" s="3">
        <v>333.7</v>
      </c>
      <c r="F167" s="3">
        <v>345.55</v>
      </c>
      <c r="G167" s="3">
        <v>0</v>
      </c>
      <c r="H167" s="3" t="s">
        <v>135</v>
      </c>
      <c r="I167" s="3" t="s">
        <v>135</v>
      </c>
      <c r="J167" s="3">
        <v>0</v>
      </c>
      <c r="K167" s="5">
        <v>1.6533</v>
      </c>
      <c r="L167">
        <f t="shared" si="5"/>
        <v>339.625</v>
      </c>
    </row>
    <row r="168" spans="1:12" ht="57.6" x14ac:dyDescent="0.3">
      <c r="A168" s="2" t="s">
        <v>652</v>
      </c>
      <c r="B168" s="3" t="s">
        <v>332</v>
      </c>
      <c r="C168" s="4">
        <v>540</v>
      </c>
      <c r="D168" s="3">
        <v>395.25</v>
      </c>
      <c r="E168" s="3">
        <v>380.05</v>
      </c>
      <c r="F168" s="3">
        <v>391.2</v>
      </c>
      <c r="G168" s="3">
        <v>0</v>
      </c>
      <c r="H168" s="3" t="s">
        <v>135</v>
      </c>
      <c r="I168" s="3" t="s">
        <v>135</v>
      </c>
      <c r="J168" s="3">
        <v>1</v>
      </c>
      <c r="K168" s="5">
        <v>1.653</v>
      </c>
      <c r="L168">
        <f t="shared" si="5"/>
        <v>385.625</v>
      </c>
    </row>
    <row r="169" spans="1:12" ht="57.6" x14ac:dyDescent="0.3">
      <c r="A169" s="2" t="s">
        <v>653</v>
      </c>
      <c r="B169" s="3" t="s">
        <v>620</v>
      </c>
      <c r="C169" s="4">
        <v>680</v>
      </c>
      <c r="D169" s="3">
        <v>524.9</v>
      </c>
      <c r="E169" s="3">
        <v>511.45</v>
      </c>
      <c r="F169" s="3">
        <v>523.54999999999995</v>
      </c>
      <c r="G169" s="3">
        <v>0</v>
      </c>
      <c r="H169" s="3" t="s">
        <v>135</v>
      </c>
      <c r="I169" s="3" t="s">
        <v>135</v>
      </c>
      <c r="J169" s="3">
        <v>1</v>
      </c>
      <c r="K169" s="5">
        <v>1.6624000000000001</v>
      </c>
      <c r="L169">
        <f t="shared" si="5"/>
        <v>517.5</v>
      </c>
    </row>
  </sheetData>
  <hyperlinks>
    <hyperlink ref="A3" r:id="rId1" display="https://finance.yahoo.com/quote/GME211015C00001000?p=GME211015C00001000"/>
    <hyperlink ref="C3" r:id="rId2" display="https://finance.yahoo.com/quote/GME/options?strike=1&amp;straddle=false"/>
    <hyperlink ref="A4" r:id="rId3" display="https://finance.yahoo.com/quote/GME211015C00002000?p=GME211015C00002000"/>
    <hyperlink ref="C4" r:id="rId4" display="https://finance.yahoo.com/quote/GME/options?strike=2&amp;straddle=false"/>
    <hyperlink ref="A5" r:id="rId5" display="https://finance.yahoo.com/quote/GME211015C00005000?p=GME211015C00005000"/>
    <hyperlink ref="C5" r:id="rId6" display="https://finance.yahoo.com/quote/GME/options?strike=5&amp;straddle=false"/>
    <hyperlink ref="A6" r:id="rId7" display="https://finance.yahoo.com/quote/GME211015C00006000?p=GME211015C00006000"/>
    <hyperlink ref="C6" r:id="rId8" display="https://finance.yahoo.com/quote/GME/options?strike=6&amp;straddle=false"/>
    <hyperlink ref="A7" r:id="rId9" display="https://finance.yahoo.com/quote/GME211015C00010000?p=GME211015C00010000"/>
    <hyperlink ref="C7" r:id="rId10" display="https://finance.yahoo.com/quote/GME/options?strike=10&amp;straddle=false"/>
    <hyperlink ref="A8" r:id="rId11" display="https://finance.yahoo.com/quote/GME211015C00012500?p=GME211015C00012500"/>
    <hyperlink ref="C8" r:id="rId12" display="https://finance.yahoo.com/quote/GME/options?strike=12.5&amp;straddle=false"/>
    <hyperlink ref="A9" r:id="rId13" display="https://finance.yahoo.com/quote/GME211015C00015000?p=GME211015C00015000"/>
    <hyperlink ref="C9" r:id="rId14" display="https://finance.yahoo.com/quote/GME/options?strike=15&amp;straddle=false"/>
    <hyperlink ref="A10" r:id="rId15" display="https://finance.yahoo.com/quote/GME211015C00017500?p=GME211015C00017500"/>
    <hyperlink ref="C10" r:id="rId16" display="https://finance.yahoo.com/quote/GME/options?strike=17.5&amp;straddle=false"/>
    <hyperlink ref="A11" r:id="rId17" display="https://finance.yahoo.com/quote/GME211015C00020000?p=GME211015C00020000"/>
    <hyperlink ref="C11" r:id="rId18" display="https://finance.yahoo.com/quote/GME/options?strike=20&amp;straddle=false"/>
    <hyperlink ref="A12" r:id="rId19" display="https://finance.yahoo.com/quote/GME211015C00022500?p=GME211015C00022500"/>
    <hyperlink ref="C12" r:id="rId20" display="https://finance.yahoo.com/quote/GME/options?strike=22.5&amp;straddle=false"/>
    <hyperlink ref="A13" r:id="rId21" display="https://finance.yahoo.com/quote/GME211015C00025000?p=GME211015C00025000"/>
    <hyperlink ref="C13" r:id="rId22" display="https://finance.yahoo.com/quote/GME/options?strike=25&amp;straddle=false"/>
    <hyperlink ref="A14" r:id="rId23" display="https://finance.yahoo.com/quote/GME211015C00030000?p=GME211015C00030000"/>
    <hyperlink ref="C14" r:id="rId24" display="https://finance.yahoo.com/quote/GME/options?strike=30&amp;straddle=false"/>
    <hyperlink ref="A15" r:id="rId25" display="https://finance.yahoo.com/quote/GME211015C00035000?p=GME211015C00035000"/>
    <hyperlink ref="C15" r:id="rId26" display="https://finance.yahoo.com/quote/GME/options?strike=35&amp;straddle=false"/>
    <hyperlink ref="A16" r:id="rId27" display="https://finance.yahoo.com/quote/GME211015C00040000?p=GME211015C00040000"/>
    <hyperlink ref="C16" r:id="rId28" display="https://finance.yahoo.com/quote/GME/options?strike=40&amp;straddle=false"/>
    <hyperlink ref="A17" r:id="rId29" display="https://finance.yahoo.com/quote/GME211015C00044000?p=GME211015C00044000"/>
    <hyperlink ref="C17" r:id="rId30" display="https://finance.yahoo.com/quote/GME/options?strike=44&amp;straddle=false"/>
    <hyperlink ref="A18" r:id="rId31" display="https://finance.yahoo.com/quote/GME211015C00045000?p=GME211015C00045000"/>
    <hyperlink ref="C18" r:id="rId32" display="https://finance.yahoo.com/quote/GME/options?strike=45&amp;straddle=false"/>
    <hyperlink ref="A19" r:id="rId33" display="https://finance.yahoo.com/quote/GME211015C00046000?p=GME211015C00046000"/>
    <hyperlink ref="C19" r:id="rId34" display="https://finance.yahoo.com/quote/GME/options?strike=46&amp;straddle=false"/>
    <hyperlink ref="A20" r:id="rId35" display="https://finance.yahoo.com/quote/GME211015C00047000?p=GME211015C00047000"/>
    <hyperlink ref="C20" r:id="rId36" display="https://finance.yahoo.com/quote/GME/options?strike=47&amp;straddle=false"/>
    <hyperlink ref="A21" r:id="rId37" display="https://finance.yahoo.com/quote/GME211015C00048000?p=GME211015C00048000"/>
    <hyperlink ref="C21" r:id="rId38" display="https://finance.yahoo.com/quote/GME/options?strike=48&amp;straddle=false"/>
    <hyperlink ref="A22" r:id="rId39" display="https://finance.yahoo.com/quote/GME211015C00049000?p=GME211015C00049000"/>
    <hyperlink ref="C22" r:id="rId40" display="https://finance.yahoo.com/quote/GME/options?strike=49&amp;straddle=false"/>
    <hyperlink ref="A23" r:id="rId41" display="https://finance.yahoo.com/quote/GME211015C00050000?p=GME211015C00050000"/>
    <hyperlink ref="C23" r:id="rId42" display="https://finance.yahoo.com/quote/GME/options?strike=50&amp;straddle=false"/>
    <hyperlink ref="A24" r:id="rId43" display="https://finance.yahoo.com/quote/GME211015C00055000?p=GME211015C00055000"/>
    <hyperlink ref="C24" r:id="rId44" display="https://finance.yahoo.com/quote/GME/options?strike=55&amp;straddle=false"/>
    <hyperlink ref="A25" r:id="rId45" display="https://finance.yahoo.com/quote/GME211015C00060000?p=GME211015C00060000"/>
    <hyperlink ref="C25" r:id="rId46" display="https://finance.yahoo.com/quote/GME/options?strike=60&amp;straddle=false"/>
    <hyperlink ref="A26" r:id="rId47" display="https://finance.yahoo.com/quote/GME211015C00065000?p=GME211015C00065000"/>
    <hyperlink ref="C26" r:id="rId48" display="https://finance.yahoo.com/quote/GME/options?strike=65&amp;straddle=false"/>
    <hyperlink ref="A27" r:id="rId49" display="https://finance.yahoo.com/quote/GME211015C00070000?p=GME211015C00070000"/>
    <hyperlink ref="C27" r:id="rId50" display="https://finance.yahoo.com/quote/GME/options?strike=70&amp;straddle=false"/>
    <hyperlink ref="A28" r:id="rId51" display="https://finance.yahoo.com/quote/GME211015C00075000?p=GME211015C00075000"/>
    <hyperlink ref="C28" r:id="rId52" display="https://finance.yahoo.com/quote/GME/options?strike=75&amp;straddle=false"/>
    <hyperlink ref="A29" r:id="rId53" display="https://finance.yahoo.com/quote/GME211015C00080000?p=GME211015C00080000"/>
    <hyperlink ref="C29" r:id="rId54" display="https://finance.yahoo.com/quote/GME/options?strike=80&amp;straddle=false"/>
    <hyperlink ref="A30" r:id="rId55" display="https://finance.yahoo.com/quote/GME211015C00085000?p=GME211015C00085000"/>
    <hyperlink ref="C30" r:id="rId56" display="https://finance.yahoo.com/quote/GME/options?strike=85&amp;straddle=false"/>
    <hyperlink ref="A31" r:id="rId57" display="https://finance.yahoo.com/quote/GME211015C00090000?p=GME211015C00090000"/>
    <hyperlink ref="C31" r:id="rId58" display="https://finance.yahoo.com/quote/GME/options?strike=90&amp;straddle=false"/>
    <hyperlink ref="A32" r:id="rId59" display="https://finance.yahoo.com/quote/GME211015C00095000?p=GME211015C00095000"/>
    <hyperlink ref="C32" r:id="rId60" display="https://finance.yahoo.com/quote/GME/options?strike=95&amp;straddle=false"/>
    <hyperlink ref="A33" r:id="rId61" display="https://finance.yahoo.com/quote/GME211015C00100000?p=GME211015C00100000"/>
    <hyperlink ref="C33" r:id="rId62" display="https://finance.yahoo.com/quote/GME/options?strike=100&amp;straddle=false"/>
    <hyperlink ref="A34" r:id="rId63" display="https://finance.yahoo.com/quote/GME211015C00105000?p=GME211015C00105000"/>
    <hyperlink ref="C34" r:id="rId64" display="https://finance.yahoo.com/quote/GME/options?strike=105&amp;straddle=false"/>
    <hyperlink ref="A35" r:id="rId65" display="https://finance.yahoo.com/quote/GME211015C00110000?p=GME211015C00110000"/>
    <hyperlink ref="C35" r:id="rId66" display="https://finance.yahoo.com/quote/GME/options?strike=110&amp;straddle=false"/>
    <hyperlink ref="A36" r:id="rId67" display="https://finance.yahoo.com/quote/GME211015C00115000?p=GME211015C00115000"/>
    <hyperlink ref="C36" r:id="rId68" display="https://finance.yahoo.com/quote/GME/options?strike=115&amp;straddle=false"/>
    <hyperlink ref="A37" r:id="rId69" display="https://finance.yahoo.com/quote/GME211015C00120000?p=GME211015C00120000"/>
    <hyperlink ref="C37" r:id="rId70" display="https://finance.yahoo.com/quote/GME/options?strike=120&amp;straddle=false"/>
    <hyperlink ref="A38" r:id="rId71" display="https://finance.yahoo.com/quote/GME211015C00125000?p=GME211015C00125000"/>
    <hyperlink ref="C38" r:id="rId72" display="https://finance.yahoo.com/quote/GME/options?strike=125&amp;straddle=false"/>
    <hyperlink ref="A39" r:id="rId73" display="https://finance.yahoo.com/quote/GME211015C00130000?p=GME211015C00130000"/>
    <hyperlink ref="C39" r:id="rId74" display="https://finance.yahoo.com/quote/GME/options?strike=130&amp;straddle=false"/>
    <hyperlink ref="A40" r:id="rId75" display="https://finance.yahoo.com/quote/GME211015C00135000?p=GME211015C00135000"/>
    <hyperlink ref="C40" r:id="rId76" display="https://finance.yahoo.com/quote/GME/options?strike=135&amp;straddle=false"/>
    <hyperlink ref="A41" r:id="rId77" display="https://finance.yahoo.com/quote/GME211015C00140000?p=GME211015C00140000"/>
    <hyperlink ref="C41" r:id="rId78" display="https://finance.yahoo.com/quote/GME/options?strike=140&amp;straddle=false"/>
    <hyperlink ref="A42" r:id="rId79" display="https://finance.yahoo.com/quote/GME211015C00145000?p=GME211015C00145000"/>
    <hyperlink ref="C42" r:id="rId80" display="https://finance.yahoo.com/quote/GME/options?strike=145&amp;straddle=false"/>
    <hyperlink ref="A43" r:id="rId81" display="https://finance.yahoo.com/quote/GME211015C00150000?p=GME211015C00150000"/>
    <hyperlink ref="C43" r:id="rId82" display="https://finance.yahoo.com/quote/GME/options?strike=150&amp;straddle=false"/>
    <hyperlink ref="A44" r:id="rId83" display="https://finance.yahoo.com/quote/GME211015C00155000?p=GME211015C00155000"/>
    <hyperlink ref="C44" r:id="rId84" display="https://finance.yahoo.com/quote/GME/options?strike=155&amp;straddle=false"/>
    <hyperlink ref="A45" r:id="rId85" display="https://finance.yahoo.com/quote/GME211015C00160000?p=GME211015C00160000"/>
    <hyperlink ref="C45" r:id="rId86" display="https://finance.yahoo.com/quote/GME/options?strike=160&amp;straddle=false"/>
    <hyperlink ref="A46" r:id="rId87" display="https://finance.yahoo.com/quote/GME211015C00165000?p=GME211015C00165000"/>
    <hyperlink ref="C46" r:id="rId88" display="https://finance.yahoo.com/quote/GME/options?strike=165&amp;straddle=false"/>
    <hyperlink ref="A47" r:id="rId89" display="https://finance.yahoo.com/quote/GME211015C00170000?p=GME211015C00170000"/>
    <hyperlink ref="C47" r:id="rId90" display="https://finance.yahoo.com/quote/GME/options?strike=170&amp;straddle=false"/>
    <hyperlink ref="A48" r:id="rId91" display="https://finance.yahoo.com/quote/GME211015C00175000?p=GME211015C00175000"/>
    <hyperlink ref="C48" r:id="rId92" display="https://finance.yahoo.com/quote/GME/options?strike=175&amp;straddle=false"/>
    <hyperlink ref="A49" r:id="rId93" display="https://finance.yahoo.com/quote/GME211015C00180000?p=GME211015C00180000"/>
    <hyperlink ref="C49" r:id="rId94" display="https://finance.yahoo.com/quote/GME/options?strike=180&amp;straddle=false"/>
    <hyperlink ref="A50" r:id="rId95" display="https://finance.yahoo.com/quote/GME211015C00185000?p=GME211015C00185000"/>
    <hyperlink ref="C50" r:id="rId96" display="https://finance.yahoo.com/quote/GME/options?strike=185&amp;straddle=false"/>
    <hyperlink ref="A51" r:id="rId97" display="https://finance.yahoo.com/quote/GME211015C00190000?p=GME211015C00190000"/>
    <hyperlink ref="C51" r:id="rId98" display="https://finance.yahoo.com/quote/GME/options?strike=190&amp;straddle=false"/>
    <hyperlink ref="A52" r:id="rId99" display="https://finance.yahoo.com/quote/GME211015C00195000?p=GME211015C00195000"/>
    <hyperlink ref="C52" r:id="rId100" display="https://finance.yahoo.com/quote/GME/options?strike=195&amp;straddle=false"/>
    <hyperlink ref="A53" r:id="rId101" display="https://finance.yahoo.com/quote/GME211015C00200000?p=GME211015C00200000"/>
    <hyperlink ref="C53" r:id="rId102" display="https://finance.yahoo.com/quote/GME/options?strike=200&amp;straddle=false"/>
    <hyperlink ref="A54" r:id="rId103" display="https://finance.yahoo.com/quote/GME211015C00210000?p=GME211015C00210000"/>
    <hyperlink ref="C54" r:id="rId104" display="https://finance.yahoo.com/quote/GME/options?strike=210&amp;straddle=false"/>
    <hyperlink ref="A55" r:id="rId105" display="https://finance.yahoo.com/quote/GME211015C00220000?p=GME211015C00220000"/>
    <hyperlink ref="C55" r:id="rId106" display="https://finance.yahoo.com/quote/GME/options?strike=220&amp;straddle=false"/>
    <hyperlink ref="A56" r:id="rId107" display="https://finance.yahoo.com/quote/GME211015C00230000?p=GME211015C00230000"/>
    <hyperlink ref="C56" r:id="rId108" display="https://finance.yahoo.com/quote/GME/options?strike=230&amp;straddle=false"/>
    <hyperlink ref="A57" r:id="rId109" display="https://finance.yahoo.com/quote/GME211015C00240000?p=GME211015C00240000"/>
    <hyperlink ref="C57" r:id="rId110" display="https://finance.yahoo.com/quote/GME/options?strike=240&amp;straddle=false"/>
    <hyperlink ref="A58" r:id="rId111" display="https://finance.yahoo.com/quote/GME211015C00250000?p=GME211015C00250000"/>
    <hyperlink ref="C58" r:id="rId112" display="https://finance.yahoo.com/quote/GME/options?strike=250&amp;straddle=false"/>
    <hyperlink ref="A59" r:id="rId113" display="https://finance.yahoo.com/quote/GME211015C00260000?p=GME211015C00260000"/>
    <hyperlink ref="C59" r:id="rId114" display="https://finance.yahoo.com/quote/GME/options?strike=260&amp;straddle=false"/>
    <hyperlink ref="A60" r:id="rId115" display="https://finance.yahoo.com/quote/GME211015C00270000?p=GME211015C00270000"/>
    <hyperlink ref="C60" r:id="rId116" display="https://finance.yahoo.com/quote/GME/options?strike=270&amp;straddle=false"/>
    <hyperlink ref="A61" r:id="rId117" display="https://finance.yahoo.com/quote/GME211015C00280000?p=GME211015C00280000"/>
    <hyperlink ref="C61" r:id="rId118" display="https://finance.yahoo.com/quote/GME/options?strike=280&amp;straddle=false"/>
    <hyperlink ref="A62" r:id="rId119" display="https://finance.yahoo.com/quote/GME211015C00290000?p=GME211015C00290000"/>
    <hyperlink ref="C62" r:id="rId120" display="https://finance.yahoo.com/quote/GME/options?strike=290&amp;straddle=false"/>
    <hyperlink ref="A63" r:id="rId121" display="https://finance.yahoo.com/quote/GME211015C00300000?p=GME211015C00300000"/>
    <hyperlink ref="C63" r:id="rId122" display="https://finance.yahoo.com/quote/GME/options?strike=300&amp;straddle=false"/>
    <hyperlink ref="A64" r:id="rId123" display="https://finance.yahoo.com/quote/GME211015C00310000?p=GME211015C00310000"/>
    <hyperlink ref="C64" r:id="rId124" display="https://finance.yahoo.com/quote/GME/options?strike=310&amp;straddle=false"/>
    <hyperlink ref="A65" r:id="rId125" display="https://finance.yahoo.com/quote/GME211015C00320000?p=GME211015C00320000"/>
    <hyperlink ref="C65" r:id="rId126" display="https://finance.yahoo.com/quote/GME/options?strike=320&amp;straddle=false"/>
    <hyperlink ref="A66" r:id="rId127" display="https://finance.yahoo.com/quote/GME211015C00330000?p=GME211015C00330000"/>
    <hyperlink ref="C66" r:id="rId128" display="https://finance.yahoo.com/quote/GME/options?strike=330&amp;straddle=false"/>
    <hyperlink ref="A67" r:id="rId129" display="https://finance.yahoo.com/quote/GME211015C00340000?p=GME211015C00340000"/>
    <hyperlink ref="C67" r:id="rId130" display="https://finance.yahoo.com/quote/GME/options?strike=340&amp;straddle=false"/>
    <hyperlink ref="A68" r:id="rId131" display="https://finance.yahoo.com/quote/GME211015C00350000?p=GME211015C00350000"/>
    <hyperlink ref="C68" r:id="rId132" display="https://finance.yahoo.com/quote/GME/options?strike=350&amp;straddle=false"/>
    <hyperlink ref="A69" r:id="rId133" display="https://finance.yahoo.com/quote/GME211015C00360000?p=GME211015C00360000"/>
    <hyperlink ref="C69" r:id="rId134" display="https://finance.yahoo.com/quote/GME/options?strike=360&amp;straddle=false"/>
    <hyperlink ref="A70" r:id="rId135" display="https://finance.yahoo.com/quote/GME211015C00370000?p=GME211015C00370000"/>
    <hyperlink ref="C70" r:id="rId136" display="https://finance.yahoo.com/quote/GME/options?strike=370&amp;straddle=false"/>
    <hyperlink ref="A71" r:id="rId137" display="https://finance.yahoo.com/quote/GME211015C00380000?p=GME211015C00380000"/>
    <hyperlink ref="C71" r:id="rId138" display="https://finance.yahoo.com/quote/GME/options?strike=380&amp;straddle=false"/>
    <hyperlink ref="A72" r:id="rId139" display="https://finance.yahoo.com/quote/GME211015C00390000?p=GME211015C00390000"/>
    <hyperlink ref="C72" r:id="rId140" display="https://finance.yahoo.com/quote/GME/options?strike=390&amp;straddle=false"/>
    <hyperlink ref="A73" r:id="rId141" display="https://finance.yahoo.com/quote/GME211015C00400000?p=GME211015C00400000"/>
    <hyperlink ref="C73" r:id="rId142" display="https://finance.yahoo.com/quote/GME/options?strike=400&amp;straddle=false"/>
    <hyperlink ref="A74" r:id="rId143" display="https://finance.yahoo.com/quote/GME211015C00410000?p=GME211015C00410000"/>
    <hyperlink ref="C74" r:id="rId144" display="https://finance.yahoo.com/quote/GME/options?strike=410&amp;straddle=false"/>
    <hyperlink ref="A75" r:id="rId145" display="https://finance.yahoo.com/quote/GME211015C00420000?p=GME211015C00420000"/>
    <hyperlink ref="C75" r:id="rId146" display="https://finance.yahoo.com/quote/GME/options?strike=420&amp;straddle=false"/>
    <hyperlink ref="A76" r:id="rId147" display="https://finance.yahoo.com/quote/GME211015C00440000?p=GME211015C00440000"/>
    <hyperlink ref="C76" r:id="rId148" display="https://finance.yahoo.com/quote/GME/options?strike=440&amp;straddle=false"/>
    <hyperlink ref="A77" r:id="rId149" display="https://finance.yahoo.com/quote/GME211015C00450000?p=GME211015C00450000"/>
    <hyperlink ref="C77" r:id="rId150" display="https://finance.yahoo.com/quote/GME/options?strike=450&amp;straddle=false"/>
    <hyperlink ref="A78" r:id="rId151" display="https://finance.yahoo.com/quote/GME211015C00460000?p=GME211015C00460000"/>
    <hyperlink ref="C78" r:id="rId152" display="https://finance.yahoo.com/quote/GME/options?strike=460&amp;straddle=false"/>
    <hyperlink ref="A79" r:id="rId153" display="https://finance.yahoo.com/quote/GME211015C00470000?p=GME211015C00470000"/>
    <hyperlink ref="C79" r:id="rId154" display="https://finance.yahoo.com/quote/GME/options?strike=470&amp;straddle=false"/>
    <hyperlink ref="A80" r:id="rId155" display="https://finance.yahoo.com/quote/GME211015C00480000?p=GME211015C00480000"/>
    <hyperlink ref="C80" r:id="rId156" display="https://finance.yahoo.com/quote/GME/options?strike=480&amp;straddle=false"/>
    <hyperlink ref="A81" r:id="rId157" display="https://finance.yahoo.com/quote/GME211015C00490000?p=GME211015C00490000"/>
    <hyperlink ref="C81" r:id="rId158" display="https://finance.yahoo.com/quote/GME/options?strike=490&amp;straddle=false"/>
    <hyperlink ref="A82" r:id="rId159" display="https://finance.yahoo.com/quote/GME211015C00500000?p=GME211015C00500000"/>
    <hyperlink ref="C82" r:id="rId160" display="https://finance.yahoo.com/quote/GME/options?strike=500&amp;straddle=false"/>
    <hyperlink ref="A83" r:id="rId161" display="https://finance.yahoo.com/quote/GME211015C00510000?p=GME211015C00510000"/>
    <hyperlink ref="C83" r:id="rId162" display="https://finance.yahoo.com/quote/GME/options?strike=510&amp;straddle=false"/>
    <hyperlink ref="A84" r:id="rId163" display="https://finance.yahoo.com/quote/GME211015C00520000?p=GME211015C00520000"/>
    <hyperlink ref="C84" r:id="rId164" display="https://finance.yahoo.com/quote/GME/options?strike=520&amp;straddle=false"/>
    <hyperlink ref="A85" r:id="rId165" display="https://finance.yahoo.com/quote/GME211015C00530000?p=GME211015C00530000"/>
    <hyperlink ref="C85" r:id="rId166" display="https://finance.yahoo.com/quote/GME/options?strike=530&amp;straddle=false"/>
    <hyperlink ref="A86" r:id="rId167" display="https://finance.yahoo.com/quote/GME211015C00550000?p=GME211015C00550000"/>
    <hyperlink ref="C86" r:id="rId168" display="https://finance.yahoo.com/quote/GME/options?strike=550&amp;straddle=false"/>
    <hyperlink ref="A87" r:id="rId169" display="https://finance.yahoo.com/quote/GME211015C00560000?p=GME211015C00560000"/>
    <hyperlink ref="C87" r:id="rId170" display="https://finance.yahoo.com/quote/GME/options?strike=560&amp;straddle=false"/>
    <hyperlink ref="A88" r:id="rId171" display="https://finance.yahoo.com/quote/GME211015C00570000?p=GME211015C00570000"/>
    <hyperlink ref="C88" r:id="rId172" display="https://finance.yahoo.com/quote/GME/options?strike=570&amp;straddle=false"/>
    <hyperlink ref="A89" r:id="rId173" display="https://finance.yahoo.com/quote/GME211015C00590000?p=GME211015C00590000"/>
    <hyperlink ref="C89" r:id="rId174" display="https://finance.yahoo.com/quote/GME/options?strike=590&amp;straddle=false"/>
    <hyperlink ref="A90" r:id="rId175" display="https://finance.yahoo.com/quote/GME211015C00600000?p=GME211015C00600000"/>
    <hyperlink ref="C90" r:id="rId176" display="https://finance.yahoo.com/quote/GME/options?strike=600&amp;straddle=false"/>
    <hyperlink ref="A91" r:id="rId177" display="https://finance.yahoo.com/quote/GME211015C00650000?p=GME211015C00650000"/>
    <hyperlink ref="C91" r:id="rId178" display="https://finance.yahoo.com/quote/GME/options?strike=650&amp;straddle=false"/>
    <hyperlink ref="A92" r:id="rId179" display="https://finance.yahoo.com/quote/GME211015C00660000?p=GME211015C00660000"/>
    <hyperlink ref="C92" r:id="rId180" display="https://finance.yahoo.com/quote/GME/options?strike=660&amp;straddle=false"/>
    <hyperlink ref="A93" r:id="rId181" display="https://finance.yahoo.com/quote/GME211015C00680000?p=GME211015C00680000"/>
    <hyperlink ref="C93" r:id="rId182" display="https://finance.yahoo.com/quote/GME/options?strike=680&amp;straddle=false"/>
    <hyperlink ref="A94" r:id="rId183" display="https://finance.yahoo.com/quote/GME211015C00690000?p=GME211015C00690000"/>
    <hyperlink ref="C94" r:id="rId184" display="https://finance.yahoo.com/quote/GME/options?strike=690&amp;straddle=false"/>
    <hyperlink ref="A97" r:id="rId185" display="https://finance.yahoo.com/quote/GME211015P00001000?p=GME211015P00001000"/>
    <hyperlink ref="C97" r:id="rId186" display="https://finance.yahoo.com/quote/GME/options?strike=1&amp;straddle=false"/>
    <hyperlink ref="A98" r:id="rId187" display="https://finance.yahoo.com/quote/GME211015P00002000?p=GME211015P00002000"/>
    <hyperlink ref="C98" r:id="rId188" display="https://finance.yahoo.com/quote/GME/options?strike=2&amp;straddle=false"/>
    <hyperlink ref="A99" r:id="rId189" display="https://finance.yahoo.com/quote/GME211015P00003000?p=GME211015P00003000"/>
    <hyperlink ref="C99" r:id="rId190" display="https://finance.yahoo.com/quote/GME/options?strike=3&amp;straddle=false"/>
    <hyperlink ref="A100" r:id="rId191" display="https://finance.yahoo.com/quote/GME211015P00004000?p=GME211015P00004000"/>
    <hyperlink ref="C100" r:id="rId192" display="https://finance.yahoo.com/quote/GME/options?strike=4&amp;straddle=false"/>
    <hyperlink ref="A101" r:id="rId193" display="https://finance.yahoo.com/quote/GME211015P00005000?p=GME211015P00005000"/>
    <hyperlink ref="C101" r:id="rId194" display="https://finance.yahoo.com/quote/GME/options?strike=5&amp;straddle=false"/>
    <hyperlink ref="A102" r:id="rId195" display="https://finance.yahoo.com/quote/GME211015P00006000?p=GME211015P00006000"/>
    <hyperlink ref="C102" r:id="rId196" display="https://finance.yahoo.com/quote/GME/options?strike=6&amp;straddle=false"/>
    <hyperlink ref="A103" r:id="rId197" display="https://finance.yahoo.com/quote/GME211015P00010000?p=GME211015P00010000"/>
    <hyperlink ref="C103" r:id="rId198" display="https://finance.yahoo.com/quote/GME/options?strike=10&amp;straddle=false"/>
    <hyperlink ref="A104" r:id="rId199" display="https://finance.yahoo.com/quote/GME211015P00012500?p=GME211015P00012500"/>
    <hyperlink ref="C104" r:id="rId200" display="https://finance.yahoo.com/quote/GME/options?strike=12.5&amp;straddle=false"/>
    <hyperlink ref="A105" r:id="rId201" display="https://finance.yahoo.com/quote/GME211015P00015000?p=GME211015P00015000"/>
    <hyperlink ref="C105" r:id="rId202" display="https://finance.yahoo.com/quote/GME/options?strike=15&amp;straddle=false"/>
    <hyperlink ref="A106" r:id="rId203" display="https://finance.yahoo.com/quote/GME211015P00017500?p=GME211015P00017500"/>
    <hyperlink ref="C106" r:id="rId204" display="https://finance.yahoo.com/quote/GME/options?strike=17.5&amp;straddle=false"/>
    <hyperlink ref="A107" r:id="rId205" display="https://finance.yahoo.com/quote/GME211015P00020000?p=GME211015P00020000"/>
    <hyperlink ref="C107" r:id="rId206" display="https://finance.yahoo.com/quote/GME/options?strike=20&amp;straddle=false"/>
    <hyperlink ref="A108" r:id="rId207" display="https://finance.yahoo.com/quote/GME211015P00022500?p=GME211015P00022500"/>
    <hyperlink ref="C108" r:id="rId208" display="https://finance.yahoo.com/quote/GME/options?strike=22.5&amp;straddle=false"/>
    <hyperlink ref="A109" r:id="rId209" display="https://finance.yahoo.com/quote/GME211015P00025000?p=GME211015P00025000"/>
    <hyperlink ref="C109" r:id="rId210" display="https://finance.yahoo.com/quote/GME/options?strike=25&amp;straddle=false"/>
    <hyperlink ref="A110" r:id="rId211" display="https://finance.yahoo.com/quote/GME211015P00030000?p=GME211015P00030000"/>
    <hyperlink ref="C110" r:id="rId212" display="https://finance.yahoo.com/quote/GME/options?strike=30&amp;straddle=false"/>
    <hyperlink ref="A111" r:id="rId213" display="https://finance.yahoo.com/quote/GME211015P00035000?p=GME211015P00035000"/>
    <hyperlink ref="C111" r:id="rId214" display="https://finance.yahoo.com/quote/GME/options?strike=35&amp;straddle=false"/>
    <hyperlink ref="A112" r:id="rId215" display="https://finance.yahoo.com/quote/GME211015P00040000?p=GME211015P00040000"/>
    <hyperlink ref="C112" r:id="rId216" display="https://finance.yahoo.com/quote/GME/options?strike=40&amp;straddle=false"/>
    <hyperlink ref="A113" r:id="rId217" display="https://finance.yahoo.com/quote/GME211015P00044000?p=GME211015P00044000"/>
    <hyperlink ref="C113" r:id="rId218" display="https://finance.yahoo.com/quote/GME/options?strike=44&amp;straddle=false"/>
    <hyperlink ref="A114" r:id="rId219" display="https://finance.yahoo.com/quote/GME211015P00045000?p=GME211015P00045000"/>
    <hyperlink ref="C114" r:id="rId220" display="https://finance.yahoo.com/quote/GME/options?strike=45&amp;straddle=false"/>
    <hyperlink ref="A115" r:id="rId221" display="https://finance.yahoo.com/quote/GME211015P00046000?p=GME211015P00046000"/>
    <hyperlink ref="C115" r:id="rId222" display="https://finance.yahoo.com/quote/GME/options?strike=46&amp;straddle=false"/>
    <hyperlink ref="A116" r:id="rId223" display="https://finance.yahoo.com/quote/GME211015P00047000?p=GME211015P00047000"/>
    <hyperlink ref="C116" r:id="rId224" display="https://finance.yahoo.com/quote/GME/options?strike=47&amp;straddle=false"/>
    <hyperlink ref="A117" r:id="rId225" display="https://finance.yahoo.com/quote/GME211015P00048000?p=GME211015P00048000"/>
    <hyperlink ref="C117" r:id="rId226" display="https://finance.yahoo.com/quote/GME/options?strike=48&amp;straddle=false"/>
    <hyperlink ref="A118" r:id="rId227" display="https://finance.yahoo.com/quote/GME211015P00049000?p=GME211015P00049000"/>
    <hyperlink ref="C118" r:id="rId228" display="https://finance.yahoo.com/quote/GME/options?strike=49&amp;straddle=false"/>
    <hyperlink ref="A119" r:id="rId229" display="https://finance.yahoo.com/quote/GME211015P00050000?p=GME211015P00050000"/>
    <hyperlink ref="C119" r:id="rId230" display="https://finance.yahoo.com/quote/GME/options?strike=50&amp;straddle=false"/>
    <hyperlink ref="A120" r:id="rId231" display="https://finance.yahoo.com/quote/GME211015P00055000?p=GME211015P00055000"/>
    <hyperlink ref="C120" r:id="rId232" display="https://finance.yahoo.com/quote/GME/options?strike=55&amp;straddle=false"/>
    <hyperlink ref="A121" r:id="rId233" display="https://finance.yahoo.com/quote/GME211015P00060000?p=GME211015P00060000"/>
    <hyperlink ref="C121" r:id="rId234" display="https://finance.yahoo.com/quote/GME/options?strike=60&amp;straddle=false"/>
    <hyperlink ref="A122" r:id="rId235" display="https://finance.yahoo.com/quote/GME211015P00065000?p=GME211015P00065000"/>
    <hyperlink ref="C122" r:id="rId236" display="https://finance.yahoo.com/quote/GME/options?strike=65&amp;straddle=false"/>
    <hyperlink ref="A123" r:id="rId237" display="https://finance.yahoo.com/quote/GME211015P00070000?p=GME211015P00070000"/>
    <hyperlink ref="C123" r:id="rId238" display="https://finance.yahoo.com/quote/GME/options?strike=70&amp;straddle=false"/>
    <hyperlink ref="A124" r:id="rId239" display="https://finance.yahoo.com/quote/GME211015P00075000?p=GME211015P00075000"/>
    <hyperlink ref="C124" r:id="rId240" display="https://finance.yahoo.com/quote/GME/options?strike=75&amp;straddle=false"/>
    <hyperlink ref="A125" r:id="rId241" display="https://finance.yahoo.com/quote/GME211015P00080000?p=GME211015P00080000"/>
    <hyperlink ref="C125" r:id="rId242" display="https://finance.yahoo.com/quote/GME/options?strike=80&amp;straddle=false"/>
    <hyperlink ref="A126" r:id="rId243" display="https://finance.yahoo.com/quote/GME211015P00085000?p=GME211015P00085000"/>
    <hyperlink ref="C126" r:id="rId244" display="https://finance.yahoo.com/quote/GME/options?strike=85&amp;straddle=false"/>
    <hyperlink ref="A127" r:id="rId245" display="https://finance.yahoo.com/quote/GME211015P00090000?p=GME211015P00090000"/>
    <hyperlink ref="C127" r:id="rId246" display="https://finance.yahoo.com/quote/GME/options?strike=90&amp;straddle=false"/>
    <hyperlink ref="A128" r:id="rId247" display="https://finance.yahoo.com/quote/GME211015P00095000?p=GME211015P00095000"/>
    <hyperlink ref="C128" r:id="rId248" display="https://finance.yahoo.com/quote/GME/options?strike=95&amp;straddle=false"/>
    <hyperlink ref="A129" r:id="rId249" display="https://finance.yahoo.com/quote/GME211015P00100000?p=GME211015P00100000"/>
    <hyperlink ref="C129" r:id="rId250" display="https://finance.yahoo.com/quote/GME/options?strike=100&amp;straddle=false"/>
    <hyperlink ref="A130" r:id="rId251" display="https://finance.yahoo.com/quote/GME211015P00105000?p=GME211015P00105000"/>
    <hyperlink ref="C130" r:id="rId252" display="https://finance.yahoo.com/quote/GME/options?strike=105&amp;straddle=false"/>
    <hyperlink ref="A131" r:id="rId253" display="https://finance.yahoo.com/quote/GME211015P00110000?p=GME211015P00110000"/>
    <hyperlink ref="C131" r:id="rId254" display="https://finance.yahoo.com/quote/GME/options?strike=110&amp;straddle=false"/>
    <hyperlink ref="A132" r:id="rId255" display="https://finance.yahoo.com/quote/GME211015P00115000?p=GME211015P00115000"/>
    <hyperlink ref="C132" r:id="rId256" display="https://finance.yahoo.com/quote/GME/options?strike=115&amp;straddle=false"/>
    <hyperlink ref="A133" r:id="rId257" display="https://finance.yahoo.com/quote/GME211015P00120000?p=GME211015P00120000"/>
    <hyperlink ref="C133" r:id="rId258" display="https://finance.yahoo.com/quote/GME/options?strike=120&amp;straddle=false"/>
    <hyperlink ref="A134" r:id="rId259" display="https://finance.yahoo.com/quote/GME211015P00125000?p=GME211015P00125000"/>
    <hyperlink ref="C134" r:id="rId260" display="https://finance.yahoo.com/quote/GME/options?strike=125&amp;straddle=false"/>
    <hyperlink ref="A135" r:id="rId261" display="https://finance.yahoo.com/quote/GME211015P00130000?p=GME211015P00130000"/>
    <hyperlink ref="C135" r:id="rId262" display="https://finance.yahoo.com/quote/GME/options?strike=130&amp;straddle=false"/>
    <hyperlink ref="A136" r:id="rId263" display="https://finance.yahoo.com/quote/GME211015P00135000?p=GME211015P00135000"/>
    <hyperlink ref="C136" r:id="rId264" display="https://finance.yahoo.com/quote/GME/options?strike=135&amp;straddle=false"/>
    <hyperlink ref="A137" r:id="rId265" display="https://finance.yahoo.com/quote/GME211015P00140000?p=GME211015P00140000"/>
    <hyperlink ref="C137" r:id="rId266" display="https://finance.yahoo.com/quote/GME/options?strike=140&amp;straddle=false"/>
    <hyperlink ref="A138" r:id="rId267" display="https://finance.yahoo.com/quote/GME211015P00145000?p=GME211015P00145000"/>
    <hyperlink ref="C138" r:id="rId268" display="https://finance.yahoo.com/quote/GME/options?strike=145&amp;straddle=false"/>
    <hyperlink ref="A139" r:id="rId269" display="https://finance.yahoo.com/quote/GME211015P00150000?p=GME211015P00150000"/>
    <hyperlink ref="C139" r:id="rId270" display="https://finance.yahoo.com/quote/GME/options?strike=150&amp;straddle=false"/>
    <hyperlink ref="A140" r:id="rId271" display="https://finance.yahoo.com/quote/GME211015P00155000?p=GME211015P00155000"/>
    <hyperlink ref="C140" r:id="rId272" display="https://finance.yahoo.com/quote/GME/options?strike=155&amp;straddle=false"/>
    <hyperlink ref="A141" r:id="rId273" display="https://finance.yahoo.com/quote/GME211015P00160000?p=GME211015P00160000"/>
    <hyperlink ref="C141" r:id="rId274" display="https://finance.yahoo.com/quote/GME/options?strike=160&amp;straddle=false"/>
    <hyperlink ref="A142" r:id="rId275" display="https://finance.yahoo.com/quote/GME211015P00165000?p=GME211015P00165000"/>
    <hyperlink ref="C142" r:id="rId276" display="https://finance.yahoo.com/quote/GME/options?strike=165&amp;straddle=false"/>
    <hyperlink ref="A143" r:id="rId277" display="https://finance.yahoo.com/quote/GME211015P00170000?p=GME211015P00170000"/>
    <hyperlink ref="C143" r:id="rId278" display="https://finance.yahoo.com/quote/GME/options?strike=170&amp;straddle=false"/>
    <hyperlink ref="A144" r:id="rId279" display="https://finance.yahoo.com/quote/GME211015P00175000?p=GME211015P00175000"/>
    <hyperlink ref="C144" r:id="rId280" display="https://finance.yahoo.com/quote/GME/options?strike=175&amp;straddle=false"/>
    <hyperlink ref="A145" r:id="rId281" display="https://finance.yahoo.com/quote/GME211015P00180000?p=GME211015P00180000"/>
    <hyperlink ref="C145" r:id="rId282" display="https://finance.yahoo.com/quote/GME/options?strike=180&amp;straddle=false"/>
    <hyperlink ref="A146" r:id="rId283" display="https://finance.yahoo.com/quote/GME211015P00185000?p=GME211015P00185000"/>
    <hyperlink ref="C146" r:id="rId284" display="https://finance.yahoo.com/quote/GME/options?strike=185&amp;straddle=false"/>
    <hyperlink ref="A147" r:id="rId285" display="https://finance.yahoo.com/quote/GME211015P00190000?p=GME211015P00190000"/>
    <hyperlink ref="C147" r:id="rId286" display="https://finance.yahoo.com/quote/GME/options?strike=190&amp;straddle=false"/>
    <hyperlink ref="A148" r:id="rId287" display="https://finance.yahoo.com/quote/GME211015P00195000?p=GME211015P00195000"/>
    <hyperlink ref="C148" r:id="rId288" display="https://finance.yahoo.com/quote/GME/options?strike=195&amp;straddle=false"/>
    <hyperlink ref="A149" r:id="rId289" display="https://finance.yahoo.com/quote/GME211015P00200000?p=GME211015P00200000"/>
    <hyperlink ref="C149" r:id="rId290" display="https://finance.yahoo.com/quote/GME/options?strike=200&amp;straddle=false"/>
    <hyperlink ref="A150" r:id="rId291" display="https://finance.yahoo.com/quote/GME211015P00210000?p=GME211015P00210000"/>
    <hyperlink ref="C150" r:id="rId292" display="https://finance.yahoo.com/quote/GME/options?strike=210&amp;straddle=false"/>
    <hyperlink ref="A151" r:id="rId293" display="https://finance.yahoo.com/quote/GME211015P00220000?p=GME211015P00220000"/>
    <hyperlink ref="C151" r:id="rId294" display="https://finance.yahoo.com/quote/GME/options?strike=220&amp;straddle=false"/>
    <hyperlink ref="A152" r:id="rId295" display="https://finance.yahoo.com/quote/GME211015P00230000?p=GME211015P00230000"/>
    <hyperlink ref="C152" r:id="rId296" display="https://finance.yahoo.com/quote/GME/options?strike=230&amp;straddle=false"/>
    <hyperlink ref="A153" r:id="rId297" display="https://finance.yahoo.com/quote/GME211015P00240000?p=GME211015P00240000"/>
    <hyperlink ref="C153" r:id="rId298" display="https://finance.yahoo.com/quote/GME/options?strike=240&amp;straddle=false"/>
    <hyperlink ref="A154" r:id="rId299" display="https://finance.yahoo.com/quote/GME211015P00250000?p=GME211015P00250000"/>
    <hyperlink ref="C154" r:id="rId300" display="https://finance.yahoo.com/quote/GME/options?strike=250&amp;straddle=false"/>
    <hyperlink ref="A155" r:id="rId301" display="https://finance.yahoo.com/quote/GME211015P00260000?p=GME211015P00260000"/>
    <hyperlink ref="C155" r:id="rId302" display="https://finance.yahoo.com/quote/GME/options?strike=260&amp;straddle=false"/>
    <hyperlink ref="A156" r:id="rId303" display="https://finance.yahoo.com/quote/GME211015P00270000?p=GME211015P00270000"/>
    <hyperlink ref="C156" r:id="rId304" display="https://finance.yahoo.com/quote/GME/options?strike=270&amp;straddle=false"/>
    <hyperlink ref="A157" r:id="rId305" display="https://finance.yahoo.com/quote/GME211015P00280000?p=GME211015P00280000"/>
    <hyperlink ref="C157" r:id="rId306" display="https://finance.yahoo.com/quote/GME/options?strike=280&amp;straddle=false"/>
    <hyperlink ref="A158" r:id="rId307" display="https://finance.yahoo.com/quote/GME211015P00290000?p=GME211015P00290000"/>
    <hyperlink ref="C158" r:id="rId308" display="https://finance.yahoo.com/quote/GME/options?strike=290&amp;straddle=false"/>
    <hyperlink ref="A159" r:id="rId309" display="https://finance.yahoo.com/quote/GME211015P00300000?p=GME211015P00300000"/>
    <hyperlink ref="C159" r:id="rId310" display="https://finance.yahoo.com/quote/GME/options?strike=300&amp;straddle=false"/>
    <hyperlink ref="A160" r:id="rId311" display="https://finance.yahoo.com/quote/GME211015P00310000?p=GME211015P00310000"/>
    <hyperlink ref="C160" r:id="rId312" display="https://finance.yahoo.com/quote/GME/options?strike=310&amp;straddle=false"/>
    <hyperlink ref="A161" r:id="rId313" display="https://finance.yahoo.com/quote/GME211015P00320000?p=GME211015P00320000"/>
    <hyperlink ref="C161" r:id="rId314" display="https://finance.yahoo.com/quote/GME/options?strike=320&amp;straddle=false"/>
    <hyperlink ref="A162" r:id="rId315" display="https://finance.yahoo.com/quote/GME211015P00330000?p=GME211015P00330000"/>
    <hyperlink ref="C162" r:id="rId316" display="https://finance.yahoo.com/quote/GME/options?strike=330&amp;straddle=false"/>
    <hyperlink ref="A163" r:id="rId317" display="https://finance.yahoo.com/quote/GME211015P00340000?p=GME211015P00340000"/>
    <hyperlink ref="C163" r:id="rId318" display="https://finance.yahoo.com/quote/GME/options?strike=340&amp;straddle=false"/>
    <hyperlink ref="A164" r:id="rId319" display="https://finance.yahoo.com/quote/GME211015P00360000?p=GME211015P00360000"/>
    <hyperlink ref="C164" r:id="rId320" display="https://finance.yahoo.com/quote/GME/options?strike=360&amp;straddle=false"/>
    <hyperlink ref="A165" r:id="rId321" display="https://finance.yahoo.com/quote/GME211015P00400000?p=GME211015P00400000"/>
    <hyperlink ref="C165" r:id="rId322" display="https://finance.yahoo.com/quote/GME/options?strike=400&amp;straddle=false"/>
    <hyperlink ref="A166" r:id="rId323" display="https://finance.yahoo.com/quote/GME211015P00420000?p=GME211015P00420000"/>
    <hyperlink ref="C166" r:id="rId324" display="https://finance.yahoo.com/quote/GME/options?strike=420&amp;straddle=false"/>
    <hyperlink ref="A167" r:id="rId325" display="https://finance.yahoo.com/quote/GME211015P00490000?p=GME211015P00490000"/>
    <hyperlink ref="C167" r:id="rId326" display="https://finance.yahoo.com/quote/GME/options?strike=490&amp;straddle=false"/>
    <hyperlink ref="A168" r:id="rId327" display="https://finance.yahoo.com/quote/GME211015P00540000?p=GME211015P00540000"/>
    <hyperlink ref="C168" r:id="rId328" display="https://finance.yahoo.com/quote/GME/options?strike=540&amp;straddle=false"/>
    <hyperlink ref="A169" r:id="rId329" display="https://finance.yahoo.com/quote/GME211015P00680000?p=GME211015P00680000"/>
    <hyperlink ref="C169" r:id="rId330" display="https://finance.yahoo.com/quote/GME/options?strike=680&amp;straddle=fals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9"/>
  <sheetViews>
    <sheetView workbookViewId="0">
      <selection activeCell="C1" sqref="C1"/>
    </sheetView>
  </sheetViews>
  <sheetFormatPr defaultRowHeight="14.4" x14ac:dyDescent="0.3"/>
  <sheetData>
    <row r="1" spans="1:11" ht="21" x14ac:dyDescent="0.4">
      <c r="A1" s="19" t="s">
        <v>654</v>
      </c>
    </row>
    <row r="2" spans="1:11" ht="43.2" x14ac:dyDescent="0.3">
      <c r="A2" s="20" t="s">
        <v>122</v>
      </c>
      <c r="B2" s="21" t="s">
        <v>123</v>
      </c>
      <c r="C2" s="22" t="s">
        <v>124</v>
      </c>
      <c r="D2" s="21" t="s">
        <v>125</v>
      </c>
      <c r="E2" s="21" t="s">
        <v>126</v>
      </c>
      <c r="F2" s="21" t="s">
        <v>127</v>
      </c>
      <c r="G2" s="21" t="s">
        <v>128</v>
      </c>
      <c r="H2" s="21" t="s">
        <v>129</v>
      </c>
      <c r="I2" s="21" t="s">
        <v>130</v>
      </c>
      <c r="J2" s="21" t="s">
        <v>131</v>
      </c>
      <c r="K2" s="21" t="s">
        <v>132</v>
      </c>
    </row>
    <row r="3" spans="1:11" ht="57.6" x14ac:dyDescent="0.3">
      <c r="A3" s="2" t="s">
        <v>655</v>
      </c>
      <c r="B3" s="3" t="s">
        <v>656</v>
      </c>
      <c r="C3" s="4">
        <v>3</v>
      </c>
      <c r="D3" s="3">
        <v>7.15</v>
      </c>
      <c r="E3" s="3">
        <v>6.75</v>
      </c>
      <c r="F3" s="3">
        <v>7.25</v>
      </c>
      <c r="G3" s="3">
        <v>0</v>
      </c>
      <c r="H3" s="3" t="s">
        <v>135</v>
      </c>
      <c r="I3" s="3">
        <v>1</v>
      </c>
      <c r="J3" s="3">
        <v>4</v>
      </c>
      <c r="K3" s="5">
        <v>1.0586</v>
      </c>
    </row>
    <row r="4" spans="1:11" ht="57.6" x14ac:dyDescent="0.3">
      <c r="A4" s="2" t="s">
        <v>657</v>
      </c>
      <c r="B4" s="3" t="s">
        <v>658</v>
      </c>
      <c r="C4" s="4">
        <v>5</v>
      </c>
      <c r="D4" s="3">
        <v>4.8499999999999996</v>
      </c>
      <c r="E4" s="3">
        <v>4.95</v>
      </c>
      <c r="F4" s="3">
        <v>5.45</v>
      </c>
      <c r="G4" s="3">
        <v>0</v>
      </c>
      <c r="H4" s="3" t="s">
        <v>135</v>
      </c>
      <c r="I4" s="3">
        <v>64</v>
      </c>
      <c r="J4" s="3">
        <v>71</v>
      </c>
      <c r="K4" s="5">
        <v>0.60160000000000002</v>
      </c>
    </row>
    <row r="5" spans="1:11" ht="57.6" x14ac:dyDescent="0.3">
      <c r="A5" s="2" t="s">
        <v>659</v>
      </c>
      <c r="B5" s="3" t="s">
        <v>383</v>
      </c>
      <c r="C5" s="4">
        <v>6</v>
      </c>
      <c r="D5" s="3">
        <v>4.05</v>
      </c>
      <c r="E5" s="3">
        <v>2.36</v>
      </c>
      <c r="F5" s="3">
        <v>6.05</v>
      </c>
      <c r="G5" s="3">
        <v>0</v>
      </c>
      <c r="H5" s="3" t="s">
        <v>135</v>
      </c>
      <c r="I5" s="3" t="s">
        <v>135</v>
      </c>
      <c r="J5" s="3">
        <v>1</v>
      </c>
      <c r="K5" s="5">
        <v>1.4688000000000001</v>
      </c>
    </row>
    <row r="6" spans="1:11" ht="57.6" x14ac:dyDescent="0.3">
      <c r="A6" s="2" t="s">
        <v>660</v>
      </c>
      <c r="B6" s="3" t="s">
        <v>661</v>
      </c>
      <c r="C6" s="4">
        <v>7</v>
      </c>
      <c r="D6" s="3">
        <v>3.25</v>
      </c>
      <c r="E6" s="3">
        <v>3.3</v>
      </c>
      <c r="F6" s="3">
        <v>3.45</v>
      </c>
      <c r="G6" s="3">
        <v>0</v>
      </c>
      <c r="H6" s="3" t="s">
        <v>135</v>
      </c>
      <c r="I6" s="3">
        <v>1</v>
      </c>
      <c r="J6" s="3">
        <v>145</v>
      </c>
      <c r="K6" s="5">
        <v>0.50290000000000001</v>
      </c>
    </row>
    <row r="7" spans="1:11" ht="57.6" x14ac:dyDescent="0.3">
      <c r="A7" s="2" t="s">
        <v>662</v>
      </c>
      <c r="B7" s="3" t="s">
        <v>559</v>
      </c>
      <c r="C7" s="4">
        <v>8</v>
      </c>
      <c r="D7" s="3">
        <v>2.63</v>
      </c>
      <c r="E7" s="3">
        <v>2.34</v>
      </c>
      <c r="F7" s="3">
        <v>2.95</v>
      </c>
      <c r="G7" s="6">
        <v>-7.0000000000000007E-2</v>
      </c>
      <c r="H7" s="7">
        <v>-2.5899999999999999E-2</v>
      </c>
      <c r="I7" s="3">
        <v>2</v>
      </c>
      <c r="J7" s="3">
        <v>1</v>
      </c>
      <c r="K7" s="5">
        <v>0.57320000000000004</v>
      </c>
    </row>
    <row r="8" spans="1:11" ht="57.6" x14ac:dyDescent="0.3">
      <c r="A8" s="2" t="s">
        <v>663</v>
      </c>
      <c r="B8" s="3" t="s">
        <v>422</v>
      </c>
      <c r="C8" s="4">
        <v>9</v>
      </c>
      <c r="D8" s="3">
        <v>1.92</v>
      </c>
      <c r="E8" s="3">
        <v>1.82</v>
      </c>
      <c r="F8" s="3">
        <v>2.25</v>
      </c>
      <c r="G8" s="3">
        <v>0</v>
      </c>
      <c r="H8" s="3" t="s">
        <v>135</v>
      </c>
      <c r="I8" s="3">
        <v>3</v>
      </c>
      <c r="J8" s="3">
        <v>7</v>
      </c>
      <c r="K8" s="5">
        <v>0.52100000000000002</v>
      </c>
    </row>
    <row r="9" spans="1:11" ht="57.6" x14ac:dyDescent="0.3">
      <c r="A9" s="2" t="s">
        <v>664</v>
      </c>
      <c r="B9" s="3" t="s">
        <v>665</v>
      </c>
      <c r="C9" s="4">
        <v>10</v>
      </c>
      <c r="D9" s="3">
        <v>1.47</v>
      </c>
      <c r="E9" s="3">
        <v>1.33</v>
      </c>
      <c r="F9" s="3">
        <v>1.63</v>
      </c>
      <c r="G9" s="6">
        <v>-0.03</v>
      </c>
      <c r="H9" s="7">
        <v>-0.02</v>
      </c>
      <c r="I9" s="3">
        <v>25</v>
      </c>
      <c r="J9" s="3">
        <v>916</v>
      </c>
      <c r="K9" s="5">
        <v>0.47410000000000002</v>
      </c>
    </row>
    <row r="10" spans="1:11" ht="57.6" x14ac:dyDescent="0.3">
      <c r="A10" s="8" t="s">
        <v>666</v>
      </c>
      <c r="B10" s="9" t="s">
        <v>667</v>
      </c>
      <c r="C10" s="10">
        <v>11</v>
      </c>
      <c r="D10" s="9">
        <v>1.1000000000000001</v>
      </c>
      <c r="E10" s="9">
        <v>0.98</v>
      </c>
      <c r="F10" s="9">
        <v>1.24</v>
      </c>
      <c r="G10" s="11">
        <v>0.06</v>
      </c>
      <c r="H10" s="13">
        <v>5.7700000000000001E-2</v>
      </c>
      <c r="I10" s="9">
        <v>13</v>
      </c>
      <c r="J10" s="9">
        <v>14</v>
      </c>
      <c r="K10" s="12">
        <v>0.47120000000000001</v>
      </c>
    </row>
    <row r="11" spans="1:11" ht="57.6" x14ac:dyDescent="0.3">
      <c r="A11" s="8" t="s">
        <v>668</v>
      </c>
      <c r="B11" s="9" t="s">
        <v>669</v>
      </c>
      <c r="C11" s="10">
        <v>12</v>
      </c>
      <c r="D11" s="9">
        <v>0.79</v>
      </c>
      <c r="E11" s="9">
        <v>0.74</v>
      </c>
      <c r="F11" s="9">
        <v>0.91</v>
      </c>
      <c r="G11" s="14">
        <v>-0.01</v>
      </c>
      <c r="H11" s="15">
        <v>-1.2500000000000001E-2</v>
      </c>
      <c r="I11" s="9">
        <v>16</v>
      </c>
      <c r="J11" s="9">
        <v>880</v>
      </c>
      <c r="K11" s="12">
        <v>0.46089999999999998</v>
      </c>
    </row>
    <row r="12" spans="1:11" ht="57.6" x14ac:dyDescent="0.3">
      <c r="A12" s="8" t="s">
        <v>670</v>
      </c>
      <c r="B12" s="9" t="s">
        <v>319</v>
      </c>
      <c r="C12" s="10">
        <v>13</v>
      </c>
      <c r="D12" s="9">
        <v>0.51</v>
      </c>
      <c r="E12" s="9">
        <v>0.53</v>
      </c>
      <c r="F12" s="9">
        <v>0.71</v>
      </c>
      <c r="G12" s="9">
        <v>0</v>
      </c>
      <c r="H12" s="9" t="s">
        <v>135</v>
      </c>
      <c r="I12" s="9">
        <v>1</v>
      </c>
      <c r="J12" s="9">
        <v>58</v>
      </c>
      <c r="K12" s="12">
        <v>0.46970000000000001</v>
      </c>
    </row>
    <row r="13" spans="1:11" ht="57.6" x14ac:dyDescent="0.3">
      <c r="A13" s="8" t="s">
        <v>671</v>
      </c>
      <c r="B13" s="9" t="s">
        <v>672</v>
      </c>
      <c r="C13" s="10">
        <v>14</v>
      </c>
      <c r="D13" s="9">
        <v>0.43</v>
      </c>
      <c r="E13" s="9">
        <v>0.39</v>
      </c>
      <c r="F13" s="9">
        <v>0.62</v>
      </c>
      <c r="G13" s="9">
        <v>0</v>
      </c>
      <c r="H13" s="9" t="s">
        <v>135</v>
      </c>
      <c r="I13" s="9">
        <v>1</v>
      </c>
      <c r="J13" s="9">
        <v>66</v>
      </c>
      <c r="K13" s="12">
        <v>0.5</v>
      </c>
    </row>
    <row r="14" spans="1:11" ht="57.6" x14ac:dyDescent="0.3">
      <c r="A14" s="8" t="s">
        <v>673</v>
      </c>
      <c r="B14" s="9" t="s">
        <v>597</v>
      </c>
      <c r="C14" s="10">
        <v>15</v>
      </c>
      <c r="D14" s="9">
        <v>0.32</v>
      </c>
      <c r="E14" s="9">
        <v>0.28999999999999998</v>
      </c>
      <c r="F14" s="9">
        <v>0.35</v>
      </c>
      <c r="G14" s="14">
        <v>-0.01</v>
      </c>
      <c r="H14" s="15">
        <v>-3.0300000000000001E-2</v>
      </c>
      <c r="I14" s="9">
        <v>2</v>
      </c>
      <c r="J14" s="16">
        <v>15226</v>
      </c>
      <c r="K14" s="12">
        <v>0.44819999999999999</v>
      </c>
    </row>
    <row r="15" spans="1:11" ht="57.6" x14ac:dyDescent="0.3">
      <c r="A15" s="8" t="s">
        <v>674</v>
      </c>
      <c r="B15" s="9" t="s">
        <v>675</v>
      </c>
      <c r="C15" s="10">
        <v>16</v>
      </c>
      <c r="D15" s="9">
        <v>0.25</v>
      </c>
      <c r="E15" s="9">
        <v>0.23</v>
      </c>
      <c r="F15" s="9">
        <v>0.46</v>
      </c>
      <c r="G15" s="14">
        <v>-0.01</v>
      </c>
      <c r="H15" s="15">
        <v>-3.85E-2</v>
      </c>
      <c r="I15" s="9">
        <v>11</v>
      </c>
      <c r="J15" s="9">
        <v>5</v>
      </c>
      <c r="K15" s="12">
        <v>0.53810000000000002</v>
      </c>
    </row>
    <row r="16" spans="1:11" ht="57.6" x14ac:dyDescent="0.3">
      <c r="A16" s="8" t="s">
        <v>676</v>
      </c>
      <c r="B16" s="9" t="s">
        <v>677</v>
      </c>
      <c r="C16" s="10">
        <v>17</v>
      </c>
      <c r="D16" s="9">
        <v>0.17</v>
      </c>
      <c r="E16" s="9">
        <v>0.17</v>
      </c>
      <c r="F16" s="9">
        <v>0.22</v>
      </c>
      <c r="G16" s="9">
        <v>0</v>
      </c>
      <c r="H16" s="9" t="s">
        <v>135</v>
      </c>
      <c r="I16" s="9">
        <v>1</v>
      </c>
      <c r="J16" s="9">
        <v>745</v>
      </c>
      <c r="K16" s="12">
        <v>0.46579999999999999</v>
      </c>
    </row>
    <row r="17" spans="1:11" ht="57.6" x14ac:dyDescent="0.3">
      <c r="A17" s="8" t="s">
        <v>678</v>
      </c>
      <c r="B17" s="9" t="s">
        <v>559</v>
      </c>
      <c r="C17" s="10">
        <v>20</v>
      </c>
      <c r="D17" s="9">
        <v>0.11</v>
      </c>
      <c r="E17" s="9">
        <v>0.05</v>
      </c>
      <c r="F17" s="9">
        <v>0.16</v>
      </c>
      <c r="G17" s="14">
        <v>-0.02</v>
      </c>
      <c r="H17" s="15">
        <v>-0.15379999999999999</v>
      </c>
      <c r="I17" s="9">
        <v>11</v>
      </c>
      <c r="J17" s="16">
        <v>4212</v>
      </c>
      <c r="K17" s="12">
        <v>0.52149999999999996</v>
      </c>
    </row>
    <row r="18" spans="1:11" ht="15.6" x14ac:dyDescent="0.3">
      <c r="A18" s="17" t="s">
        <v>679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ht="46.8" x14ac:dyDescent="0.3">
      <c r="A19" s="24" t="s">
        <v>122</v>
      </c>
      <c r="B19" s="25" t="s">
        <v>123</v>
      </c>
      <c r="C19" s="26" t="s">
        <v>124</v>
      </c>
      <c r="D19" s="25" t="s">
        <v>125</v>
      </c>
      <c r="E19" s="25" t="s">
        <v>126</v>
      </c>
      <c r="F19" s="25" t="s">
        <v>127</v>
      </c>
      <c r="G19" s="25" t="s">
        <v>128</v>
      </c>
      <c r="H19" s="25" t="s">
        <v>129</v>
      </c>
      <c r="I19" s="25" t="s">
        <v>130</v>
      </c>
      <c r="J19" s="25" t="s">
        <v>131</v>
      </c>
      <c r="K19" s="25" t="s">
        <v>132</v>
      </c>
    </row>
    <row r="20" spans="1:11" ht="57.6" x14ac:dyDescent="0.3">
      <c r="A20" s="8" t="s">
        <v>680</v>
      </c>
      <c r="B20" s="9" t="s">
        <v>681</v>
      </c>
      <c r="C20" s="10">
        <v>6</v>
      </c>
      <c r="D20" s="9">
        <v>0.15</v>
      </c>
      <c r="E20" s="9">
        <v>7.0000000000000007E-2</v>
      </c>
      <c r="F20" s="9">
        <v>0.36</v>
      </c>
      <c r="G20" s="9">
        <v>0</v>
      </c>
      <c r="H20" s="9" t="s">
        <v>135</v>
      </c>
      <c r="I20" s="9">
        <v>2</v>
      </c>
      <c r="J20" s="9">
        <v>2</v>
      </c>
      <c r="K20" s="12">
        <v>0.53129999999999999</v>
      </c>
    </row>
    <row r="21" spans="1:11" ht="57.6" x14ac:dyDescent="0.3">
      <c r="A21" s="8" t="s">
        <v>682</v>
      </c>
      <c r="B21" s="9" t="s">
        <v>683</v>
      </c>
      <c r="C21" s="10">
        <v>7</v>
      </c>
      <c r="D21" s="9">
        <v>0.3</v>
      </c>
      <c r="E21" s="9">
        <v>0.2</v>
      </c>
      <c r="F21" s="9">
        <v>0.47</v>
      </c>
      <c r="G21" s="9">
        <v>0</v>
      </c>
      <c r="H21" s="9" t="s">
        <v>135</v>
      </c>
      <c r="I21" s="9">
        <v>1</v>
      </c>
      <c r="J21" s="9">
        <v>60</v>
      </c>
      <c r="K21" s="12">
        <v>0.54390000000000005</v>
      </c>
    </row>
    <row r="22" spans="1:11" ht="57.6" x14ac:dyDescent="0.3">
      <c r="A22" s="8" t="s">
        <v>684</v>
      </c>
      <c r="B22" s="9" t="s">
        <v>685</v>
      </c>
      <c r="C22" s="10">
        <v>9</v>
      </c>
      <c r="D22" s="9">
        <v>1.03</v>
      </c>
      <c r="E22" s="9">
        <v>0.84</v>
      </c>
      <c r="F22" s="9">
        <v>1.04</v>
      </c>
      <c r="G22" s="9">
        <v>0</v>
      </c>
      <c r="H22" s="9" t="s">
        <v>135</v>
      </c>
      <c r="I22" s="9" t="s">
        <v>135</v>
      </c>
      <c r="J22" s="9">
        <v>11</v>
      </c>
      <c r="K22" s="12">
        <v>0.47170000000000001</v>
      </c>
    </row>
    <row r="23" spans="1:11" ht="57.6" x14ac:dyDescent="0.3">
      <c r="A23" s="8" t="s">
        <v>686</v>
      </c>
      <c r="B23" s="9" t="s">
        <v>687</v>
      </c>
      <c r="C23" s="10">
        <v>10</v>
      </c>
      <c r="D23" s="9">
        <v>1.53</v>
      </c>
      <c r="E23" s="9">
        <v>1.32</v>
      </c>
      <c r="F23" s="9">
        <v>1.58</v>
      </c>
      <c r="G23" s="9">
        <v>0</v>
      </c>
      <c r="H23" s="9" t="s">
        <v>135</v>
      </c>
      <c r="I23" s="9">
        <v>1</v>
      </c>
      <c r="J23" s="9">
        <v>126</v>
      </c>
      <c r="K23" s="12">
        <v>0.47749999999999998</v>
      </c>
    </row>
    <row r="24" spans="1:11" ht="57.6" x14ac:dyDescent="0.3">
      <c r="A24" s="2" t="s">
        <v>688</v>
      </c>
      <c r="B24" s="3" t="s">
        <v>689</v>
      </c>
      <c r="C24" s="4">
        <v>12</v>
      </c>
      <c r="D24" s="3">
        <v>2.71</v>
      </c>
      <c r="E24" s="3">
        <v>2.56</v>
      </c>
      <c r="F24" s="3">
        <v>2.88</v>
      </c>
      <c r="G24" s="3">
        <v>0</v>
      </c>
      <c r="H24" s="3" t="s">
        <v>135</v>
      </c>
      <c r="I24" s="3">
        <v>20</v>
      </c>
      <c r="J24" s="3">
        <v>408</v>
      </c>
      <c r="K24" s="5">
        <v>0.47070000000000001</v>
      </c>
    </row>
    <row r="25" spans="1:11" ht="57.6" x14ac:dyDescent="0.3">
      <c r="A25" s="2" t="s">
        <v>690</v>
      </c>
      <c r="B25" s="3" t="s">
        <v>691</v>
      </c>
      <c r="C25" s="4">
        <v>13</v>
      </c>
      <c r="D25" s="3">
        <v>3.55</v>
      </c>
      <c r="E25" s="3">
        <v>3.4</v>
      </c>
      <c r="F25" s="3">
        <v>3.55</v>
      </c>
      <c r="G25" s="3">
        <v>0</v>
      </c>
      <c r="H25" s="3" t="s">
        <v>135</v>
      </c>
      <c r="I25" s="3">
        <v>1</v>
      </c>
      <c r="J25" s="3">
        <v>600</v>
      </c>
      <c r="K25" s="5">
        <v>0.4375</v>
      </c>
    </row>
    <row r="26" spans="1:11" ht="57.6" x14ac:dyDescent="0.3">
      <c r="A26" s="2" t="s">
        <v>692</v>
      </c>
      <c r="B26" s="3" t="s">
        <v>693</v>
      </c>
      <c r="C26" s="4">
        <v>14</v>
      </c>
      <c r="D26" s="3">
        <v>4.41</v>
      </c>
      <c r="E26" s="3">
        <v>4.25</v>
      </c>
      <c r="F26" s="3">
        <v>4.45</v>
      </c>
      <c r="G26" s="3">
        <v>0</v>
      </c>
      <c r="H26" s="3" t="s">
        <v>135</v>
      </c>
      <c r="I26" s="3" t="s">
        <v>135</v>
      </c>
      <c r="J26" s="3">
        <v>331</v>
      </c>
      <c r="K26" s="5">
        <v>0.46139999999999998</v>
      </c>
    </row>
    <row r="27" spans="1:11" ht="57.6" x14ac:dyDescent="0.3">
      <c r="A27" s="2" t="s">
        <v>694</v>
      </c>
      <c r="B27" s="3" t="s">
        <v>695</v>
      </c>
      <c r="C27" s="4">
        <v>15</v>
      </c>
      <c r="D27" s="3">
        <v>5.14</v>
      </c>
      <c r="E27" s="3">
        <v>5.15</v>
      </c>
      <c r="F27" s="3">
        <v>5.3</v>
      </c>
      <c r="G27" s="3">
        <v>0</v>
      </c>
      <c r="H27" s="3" t="s">
        <v>135</v>
      </c>
      <c r="I27" s="3">
        <v>303</v>
      </c>
      <c r="J27" s="3">
        <v>652</v>
      </c>
      <c r="K27" s="5">
        <v>0.4531</v>
      </c>
    </row>
    <row r="28" spans="1:11" ht="57.6" x14ac:dyDescent="0.3">
      <c r="A28" s="2" t="s">
        <v>696</v>
      </c>
      <c r="B28" s="3" t="s">
        <v>697</v>
      </c>
      <c r="C28" s="4">
        <v>17</v>
      </c>
      <c r="D28" s="3">
        <v>5.75</v>
      </c>
      <c r="E28" s="3">
        <v>6.5</v>
      </c>
      <c r="F28" s="3">
        <v>7.4</v>
      </c>
      <c r="G28" s="3">
        <v>0</v>
      </c>
      <c r="H28" s="3" t="s">
        <v>135</v>
      </c>
      <c r="I28" s="3">
        <v>9</v>
      </c>
      <c r="J28" s="3">
        <v>56</v>
      </c>
      <c r="K28" s="5">
        <v>0.57909999999999995</v>
      </c>
    </row>
    <row r="29" spans="1:11" ht="57.6" x14ac:dyDescent="0.3">
      <c r="A29" s="2" t="s">
        <v>698</v>
      </c>
      <c r="B29" s="3" t="s">
        <v>699</v>
      </c>
      <c r="C29" s="4">
        <v>20</v>
      </c>
      <c r="D29" s="3">
        <v>9.5500000000000007</v>
      </c>
      <c r="E29" s="3">
        <v>8.75</v>
      </c>
      <c r="F29" s="3">
        <v>8.9</v>
      </c>
      <c r="G29" s="3">
        <v>0</v>
      </c>
      <c r="H29" s="3" t="s">
        <v>135</v>
      </c>
      <c r="I29" s="3">
        <v>7</v>
      </c>
      <c r="J29" s="3">
        <v>6</v>
      </c>
      <c r="K29" s="5">
        <v>0</v>
      </c>
    </row>
  </sheetData>
  <hyperlinks>
    <hyperlink ref="A3" r:id="rId1" display="https://finance.yahoo.com/quote/ZNGA211217C00003000?p=ZNGA211217C00003000"/>
    <hyperlink ref="C3" r:id="rId2" display="https://finance.yahoo.com/quote/ZNGA/options?strike=3&amp;straddle=false"/>
    <hyperlink ref="A4" r:id="rId3" display="https://finance.yahoo.com/quote/ZNGA211217C00005000?p=ZNGA211217C00005000"/>
    <hyperlink ref="C4" r:id="rId4" display="https://finance.yahoo.com/quote/ZNGA/options?strike=5&amp;straddle=false"/>
    <hyperlink ref="A5" r:id="rId5" display="https://finance.yahoo.com/quote/ZNGA211217C00006000?p=ZNGA211217C00006000"/>
    <hyperlink ref="C5" r:id="rId6" display="https://finance.yahoo.com/quote/ZNGA/options?strike=6&amp;straddle=false"/>
    <hyperlink ref="A6" r:id="rId7" display="https://finance.yahoo.com/quote/ZNGA211217C00007000?p=ZNGA211217C00007000"/>
    <hyperlink ref="C6" r:id="rId8" display="https://finance.yahoo.com/quote/ZNGA/options?strike=7&amp;straddle=false"/>
    <hyperlink ref="A7" r:id="rId9" display="https://finance.yahoo.com/quote/ZNGA211217C00008000?p=ZNGA211217C00008000"/>
    <hyperlink ref="C7" r:id="rId10" display="https://finance.yahoo.com/quote/ZNGA/options?strike=8&amp;straddle=false"/>
    <hyperlink ref="A8" r:id="rId11" display="https://finance.yahoo.com/quote/ZNGA211217C00009000?p=ZNGA211217C00009000"/>
    <hyperlink ref="C8" r:id="rId12" display="https://finance.yahoo.com/quote/ZNGA/options?strike=9&amp;straddle=false"/>
    <hyperlink ref="A9" r:id="rId13" display="https://finance.yahoo.com/quote/ZNGA211217C00010000?p=ZNGA211217C00010000"/>
    <hyperlink ref="C9" r:id="rId14" display="https://finance.yahoo.com/quote/ZNGA/options?strike=10&amp;straddle=false"/>
    <hyperlink ref="A10" r:id="rId15" display="https://finance.yahoo.com/quote/ZNGA211217C00011000?p=ZNGA211217C00011000"/>
    <hyperlink ref="C10" r:id="rId16" display="https://finance.yahoo.com/quote/ZNGA/options?strike=11&amp;straddle=false"/>
    <hyperlink ref="A11" r:id="rId17" display="https://finance.yahoo.com/quote/ZNGA211217C00012000?p=ZNGA211217C00012000"/>
    <hyperlink ref="C11" r:id="rId18" display="https://finance.yahoo.com/quote/ZNGA/options?strike=12&amp;straddle=false"/>
    <hyperlink ref="A12" r:id="rId19" display="https://finance.yahoo.com/quote/ZNGA211217C00013000?p=ZNGA211217C00013000"/>
    <hyperlink ref="C12" r:id="rId20" display="https://finance.yahoo.com/quote/ZNGA/options?strike=13&amp;straddle=false"/>
    <hyperlink ref="A13" r:id="rId21" display="https://finance.yahoo.com/quote/ZNGA211217C00014000?p=ZNGA211217C00014000"/>
    <hyperlink ref="C13" r:id="rId22" display="https://finance.yahoo.com/quote/ZNGA/options?strike=14&amp;straddle=false"/>
    <hyperlink ref="A14" r:id="rId23" display="https://finance.yahoo.com/quote/ZNGA211217C00015000?p=ZNGA211217C00015000"/>
    <hyperlink ref="C14" r:id="rId24" display="https://finance.yahoo.com/quote/ZNGA/options?strike=15&amp;straddle=false"/>
    <hyperlink ref="A15" r:id="rId25" display="https://finance.yahoo.com/quote/ZNGA211217C00016000?p=ZNGA211217C00016000"/>
    <hyperlink ref="C15" r:id="rId26" display="https://finance.yahoo.com/quote/ZNGA/options?strike=16&amp;straddle=false"/>
    <hyperlink ref="A16" r:id="rId27" display="https://finance.yahoo.com/quote/ZNGA211217C00017000?p=ZNGA211217C00017000"/>
    <hyperlink ref="C16" r:id="rId28" display="https://finance.yahoo.com/quote/ZNGA/options?strike=17&amp;straddle=false"/>
    <hyperlink ref="A17" r:id="rId29" display="https://finance.yahoo.com/quote/ZNGA211217C00020000?p=ZNGA211217C00020000"/>
    <hyperlink ref="C17" r:id="rId30" display="https://finance.yahoo.com/quote/ZNGA/options?strike=20&amp;straddle=false"/>
    <hyperlink ref="A20" r:id="rId31" display="https://finance.yahoo.com/quote/ZNGA211217P00006000?p=ZNGA211217P00006000"/>
    <hyperlink ref="C20" r:id="rId32" display="https://finance.yahoo.com/quote/ZNGA/options?strike=6&amp;straddle=false"/>
    <hyperlink ref="A21" r:id="rId33" display="https://finance.yahoo.com/quote/ZNGA211217P00007000?p=ZNGA211217P00007000"/>
    <hyperlink ref="C21" r:id="rId34" display="https://finance.yahoo.com/quote/ZNGA/options?strike=7&amp;straddle=false"/>
    <hyperlink ref="A22" r:id="rId35" display="https://finance.yahoo.com/quote/ZNGA211217P00009000?p=ZNGA211217P00009000"/>
    <hyperlink ref="C22" r:id="rId36" display="https://finance.yahoo.com/quote/ZNGA/options?strike=9&amp;straddle=false"/>
    <hyperlink ref="A23" r:id="rId37" display="https://finance.yahoo.com/quote/ZNGA211217P00010000?p=ZNGA211217P00010000"/>
    <hyperlink ref="C23" r:id="rId38" display="https://finance.yahoo.com/quote/ZNGA/options?strike=10&amp;straddle=false"/>
    <hyperlink ref="A24" r:id="rId39" display="https://finance.yahoo.com/quote/ZNGA211217P00012000?p=ZNGA211217P00012000"/>
    <hyperlink ref="C24" r:id="rId40" display="https://finance.yahoo.com/quote/ZNGA/options?strike=12&amp;straddle=false"/>
    <hyperlink ref="A25" r:id="rId41" display="https://finance.yahoo.com/quote/ZNGA211217P00013000?p=ZNGA211217P00013000"/>
    <hyperlink ref="C25" r:id="rId42" display="https://finance.yahoo.com/quote/ZNGA/options?strike=13&amp;straddle=false"/>
    <hyperlink ref="A26" r:id="rId43" display="https://finance.yahoo.com/quote/ZNGA211217P00014000?p=ZNGA211217P00014000"/>
    <hyperlink ref="C26" r:id="rId44" display="https://finance.yahoo.com/quote/ZNGA/options?strike=14&amp;straddle=false"/>
    <hyperlink ref="A27" r:id="rId45" display="https://finance.yahoo.com/quote/ZNGA211217P00015000?p=ZNGA211217P00015000"/>
    <hyperlink ref="C27" r:id="rId46" display="https://finance.yahoo.com/quote/ZNGA/options?strike=15&amp;straddle=false"/>
    <hyperlink ref="A28" r:id="rId47" display="https://finance.yahoo.com/quote/ZNGA211217P00017000?p=ZNGA211217P00017000"/>
    <hyperlink ref="C28" r:id="rId48" display="https://finance.yahoo.com/quote/ZNGA/options?strike=17&amp;straddle=false"/>
    <hyperlink ref="A29" r:id="rId49" display="https://finance.yahoo.com/quote/ZNGA211217P00020000?p=ZNGA211217P00020000"/>
    <hyperlink ref="C29" r:id="rId50" display="https://finance.yahoo.com/quote/ZNGA/options?strike=20&amp;straddle=fals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F23" sqref="F23"/>
    </sheetView>
  </sheetViews>
  <sheetFormatPr defaultRowHeight="14.4" x14ac:dyDescent="0.3"/>
  <sheetData>
    <row r="1" spans="1:2" x14ac:dyDescent="0.3">
      <c r="A1" t="s">
        <v>722</v>
      </c>
      <c r="B1">
        <v>130</v>
      </c>
    </row>
    <row r="2" spans="1:2" x14ac:dyDescent="0.3">
      <c r="A2" t="s">
        <v>723</v>
      </c>
      <c r="B2">
        <v>400</v>
      </c>
    </row>
    <row r="4" spans="1:2" x14ac:dyDescent="0.3">
      <c r="A4">
        <v>0</v>
      </c>
      <c r="B4">
        <f>MAX($B$1-A4,0)-MAX(A4-$B$2,0)</f>
        <v>130</v>
      </c>
    </row>
    <row r="5" spans="1:2" x14ac:dyDescent="0.3">
      <c r="A5">
        <v>10</v>
      </c>
      <c r="B5">
        <f t="shared" ref="B5:B64" si="0">MAX($B$1-A5,0)-MAX(A5-$B$2,0)</f>
        <v>120</v>
      </c>
    </row>
    <row r="6" spans="1:2" x14ac:dyDescent="0.3">
      <c r="A6">
        <v>20</v>
      </c>
      <c r="B6">
        <f t="shared" si="0"/>
        <v>110</v>
      </c>
    </row>
    <row r="7" spans="1:2" x14ac:dyDescent="0.3">
      <c r="A7">
        <v>30</v>
      </c>
      <c r="B7">
        <f t="shared" si="0"/>
        <v>100</v>
      </c>
    </row>
    <row r="8" spans="1:2" x14ac:dyDescent="0.3">
      <c r="A8">
        <v>40</v>
      </c>
      <c r="B8">
        <f t="shared" si="0"/>
        <v>90</v>
      </c>
    </row>
    <row r="9" spans="1:2" x14ac:dyDescent="0.3">
      <c r="A9">
        <v>50</v>
      </c>
      <c r="B9">
        <f t="shared" si="0"/>
        <v>80</v>
      </c>
    </row>
    <row r="10" spans="1:2" x14ac:dyDescent="0.3">
      <c r="A10">
        <v>60</v>
      </c>
      <c r="B10">
        <f t="shared" si="0"/>
        <v>70</v>
      </c>
    </row>
    <row r="11" spans="1:2" x14ac:dyDescent="0.3">
      <c r="A11">
        <v>70</v>
      </c>
      <c r="B11">
        <f t="shared" si="0"/>
        <v>60</v>
      </c>
    </row>
    <row r="12" spans="1:2" x14ac:dyDescent="0.3">
      <c r="A12">
        <v>80</v>
      </c>
      <c r="B12">
        <f t="shared" si="0"/>
        <v>50</v>
      </c>
    </row>
    <row r="13" spans="1:2" x14ac:dyDescent="0.3">
      <c r="A13">
        <v>90</v>
      </c>
      <c r="B13">
        <f t="shared" si="0"/>
        <v>40</v>
      </c>
    </row>
    <row r="14" spans="1:2" x14ac:dyDescent="0.3">
      <c r="A14">
        <v>100</v>
      </c>
      <c r="B14">
        <f t="shared" si="0"/>
        <v>30</v>
      </c>
    </row>
    <row r="15" spans="1:2" x14ac:dyDescent="0.3">
      <c r="A15">
        <v>110</v>
      </c>
      <c r="B15">
        <f t="shared" si="0"/>
        <v>20</v>
      </c>
    </row>
    <row r="16" spans="1:2" x14ac:dyDescent="0.3">
      <c r="A16">
        <v>120</v>
      </c>
      <c r="B16">
        <f t="shared" si="0"/>
        <v>10</v>
      </c>
    </row>
    <row r="17" spans="1:2" x14ac:dyDescent="0.3">
      <c r="A17">
        <v>130</v>
      </c>
      <c r="B17">
        <f t="shared" si="0"/>
        <v>0</v>
      </c>
    </row>
    <row r="18" spans="1:2" x14ac:dyDescent="0.3">
      <c r="A18">
        <v>140</v>
      </c>
      <c r="B18">
        <f t="shared" si="0"/>
        <v>0</v>
      </c>
    </row>
    <row r="19" spans="1:2" x14ac:dyDescent="0.3">
      <c r="A19">
        <v>150</v>
      </c>
      <c r="B19">
        <f t="shared" si="0"/>
        <v>0</v>
      </c>
    </row>
    <row r="20" spans="1:2" x14ac:dyDescent="0.3">
      <c r="A20">
        <v>160</v>
      </c>
      <c r="B20">
        <f t="shared" si="0"/>
        <v>0</v>
      </c>
    </row>
    <row r="21" spans="1:2" x14ac:dyDescent="0.3">
      <c r="A21">
        <v>170</v>
      </c>
      <c r="B21">
        <f t="shared" si="0"/>
        <v>0</v>
      </c>
    </row>
    <row r="22" spans="1:2" x14ac:dyDescent="0.3">
      <c r="A22">
        <v>180</v>
      </c>
      <c r="B22">
        <f t="shared" si="0"/>
        <v>0</v>
      </c>
    </row>
    <row r="23" spans="1:2" x14ac:dyDescent="0.3">
      <c r="A23">
        <v>190</v>
      </c>
      <c r="B23">
        <f t="shared" si="0"/>
        <v>0</v>
      </c>
    </row>
    <row r="24" spans="1:2" x14ac:dyDescent="0.3">
      <c r="A24">
        <v>200</v>
      </c>
      <c r="B24">
        <f t="shared" si="0"/>
        <v>0</v>
      </c>
    </row>
    <row r="25" spans="1:2" x14ac:dyDescent="0.3">
      <c r="A25">
        <v>210</v>
      </c>
      <c r="B25">
        <f t="shared" si="0"/>
        <v>0</v>
      </c>
    </row>
    <row r="26" spans="1:2" x14ac:dyDescent="0.3">
      <c r="A26">
        <v>220</v>
      </c>
      <c r="B26">
        <f t="shared" si="0"/>
        <v>0</v>
      </c>
    </row>
    <row r="27" spans="1:2" x14ac:dyDescent="0.3">
      <c r="A27">
        <v>230</v>
      </c>
      <c r="B27">
        <f t="shared" si="0"/>
        <v>0</v>
      </c>
    </row>
    <row r="28" spans="1:2" x14ac:dyDescent="0.3">
      <c r="A28">
        <v>240</v>
      </c>
      <c r="B28">
        <f t="shared" si="0"/>
        <v>0</v>
      </c>
    </row>
    <row r="29" spans="1:2" x14ac:dyDescent="0.3">
      <c r="A29">
        <v>250</v>
      </c>
      <c r="B29">
        <f t="shared" si="0"/>
        <v>0</v>
      </c>
    </row>
    <row r="30" spans="1:2" x14ac:dyDescent="0.3">
      <c r="A30">
        <v>260</v>
      </c>
      <c r="B30">
        <f t="shared" si="0"/>
        <v>0</v>
      </c>
    </row>
    <row r="31" spans="1:2" x14ac:dyDescent="0.3">
      <c r="A31">
        <v>270</v>
      </c>
      <c r="B31">
        <f t="shared" si="0"/>
        <v>0</v>
      </c>
    </row>
    <row r="32" spans="1:2" x14ac:dyDescent="0.3">
      <c r="A32">
        <v>280</v>
      </c>
      <c r="B32">
        <f t="shared" si="0"/>
        <v>0</v>
      </c>
    </row>
    <row r="33" spans="1:2" x14ac:dyDescent="0.3">
      <c r="A33">
        <v>290</v>
      </c>
      <c r="B33">
        <f t="shared" si="0"/>
        <v>0</v>
      </c>
    </row>
    <row r="34" spans="1:2" x14ac:dyDescent="0.3">
      <c r="A34">
        <v>300</v>
      </c>
      <c r="B34">
        <f t="shared" si="0"/>
        <v>0</v>
      </c>
    </row>
    <row r="35" spans="1:2" x14ac:dyDescent="0.3">
      <c r="A35">
        <v>310</v>
      </c>
      <c r="B35">
        <f t="shared" si="0"/>
        <v>0</v>
      </c>
    </row>
    <row r="36" spans="1:2" x14ac:dyDescent="0.3">
      <c r="A36">
        <v>320</v>
      </c>
      <c r="B36">
        <f t="shared" si="0"/>
        <v>0</v>
      </c>
    </row>
    <row r="37" spans="1:2" x14ac:dyDescent="0.3">
      <c r="A37">
        <v>330</v>
      </c>
      <c r="B37">
        <f t="shared" si="0"/>
        <v>0</v>
      </c>
    </row>
    <row r="38" spans="1:2" x14ac:dyDescent="0.3">
      <c r="A38">
        <v>340</v>
      </c>
      <c r="B38">
        <f t="shared" si="0"/>
        <v>0</v>
      </c>
    </row>
    <row r="39" spans="1:2" x14ac:dyDescent="0.3">
      <c r="A39">
        <v>350</v>
      </c>
      <c r="B39">
        <f t="shared" si="0"/>
        <v>0</v>
      </c>
    </row>
    <row r="40" spans="1:2" x14ac:dyDescent="0.3">
      <c r="A40">
        <v>360</v>
      </c>
      <c r="B40">
        <f t="shared" si="0"/>
        <v>0</v>
      </c>
    </row>
    <row r="41" spans="1:2" x14ac:dyDescent="0.3">
      <c r="A41">
        <v>370</v>
      </c>
      <c r="B41">
        <f t="shared" si="0"/>
        <v>0</v>
      </c>
    </row>
    <row r="42" spans="1:2" x14ac:dyDescent="0.3">
      <c r="A42">
        <v>380</v>
      </c>
      <c r="B42">
        <f t="shared" si="0"/>
        <v>0</v>
      </c>
    </row>
    <row r="43" spans="1:2" x14ac:dyDescent="0.3">
      <c r="A43">
        <v>390</v>
      </c>
      <c r="B43">
        <f t="shared" si="0"/>
        <v>0</v>
      </c>
    </row>
    <row r="44" spans="1:2" x14ac:dyDescent="0.3">
      <c r="A44">
        <v>400</v>
      </c>
      <c r="B44">
        <f t="shared" si="0"/>
        <v>0</v>
      </c>
    </row>
    <row r="45" spans="1:2" x14ac:dyDescent="0.3">
      <c r="A45">
        <v>410</v>
      </c>
      <c r="B45">
        <f t="shared" si="0"/>
        <v>-10</v>
      </c>
    </row>
    <row r="46" spans="1:2" x14ac:dyDescent="0.3">
      <c r="A46">
        <v>420</v>
      </c>
      <c r="B46">
        <f t="shared" si="0"/>
        <v>-20</v>
      </c>
    </row>
    <row r="47" spans="1:2" x14ac:dyDescent="0.3">
      <c r="A47">
        <v>430</v>
      </c>
      <c r="B47">
        <f t="shared" si="0"/>
        <v>-30</v>
      </c>
    </row>
    <row r="48" spans="1:2" x14ac:dyDescent="0.3">
      <c r="A48">
        <v>440</v>
      </c>
      <c r="B48">
        <f t="shared" si="0"/>
        <v>-40</v>
      </c>
    </row>
    <row r="49" spans="1:2" x14ac:dyDescent="0.3">
      <c r="A49">
        <v>450</v>
      </c>
      <c r="B49">
        <f t="shared" si="0"/>
        <v>-50</v>
      </c>
    </row>
    <row r="50" spans="1:2" x14ac:dyDescent="0.3">
      <c r="A50">
        <v>460</v>
      </c>
      <c r="B50">
        <f t="shared" si="0"/>
        <v>-60</v>
      </c>
    </row>
    <row r="51" spans="1:2" x14ac:dyDescent="0.3">
      <c r="A51">
        <v>470</v>
      </c>
      <c r="B51">
        <f t="shared" si="0"/>
        <v>-70</v>
      </c>
    </row>
    <row r="52" spans="1:2" x14ac:dyDescent="0.3">
      <c r="A52">
        <v>480</v>
      </c>
      <c r="B52">
        <f t="shared" si="0"/>
        <v>-80</v>
      </c>
    </row>
    <row r="53" spans="1:2" x14ac:dyDescent="0.3">
      <c r="A53">
        <v>490</v>
      </c>
      <c r="B53">
        <f t="shared" si="0"/>
        <v>-90</v>
      </c>
    </row>
    <row r="54" spans="1:2" x14ac:dyDescent="0.3">
      <c r="A54">
        <v>500</v>
      </c>
      <c r="B54">
        <f t="shared" si="0"/>
        <v>-100</v>
      </c>
    </row>
    <row r="55" spans="1:2" x14ac:dyDescent="0.3">
      <c r="A55">
        <v>510</v>
      </c>
      <c r="B55">
        <f t="shared" si="0"/>
        <v>-110</v>
      </c>
    </row>
    <row r="56" spans="1:2" x14ac:dyDescent="0.3">
      <c r="A56">
        <v>520</v>
      </c>
      <c r="B56">
        <f t="shared" si="0"/>
        <v>-120</v>
      </c>
    </row>
    <row r="57" spans="1:2" x14ac:dyDescent="0.3">
      <c r="A57">
        <v>530</v>
      </c>
      <c r="B57">
        <f t="shared" si="0"/>
        <v>-130</v>
      </c>
    </row>
    <row r="58" spans="1:2" x14ac:dyDescent="0.3">
      <c r="A58">
        <v>540</v>
      </c>
      <c r="B58">
        <f t="shared" si="0"/>
        <v>-140</v>
      </c>
    </row>
    <row r="59" spans="1:2" x14ac:dyDescent="0.3">
      <c r="A59">
        <v>550</v>
      </c>
      <c r="B59">
        <f t="shared" si="0"/>
        <v>-150</v>
      </c>
    </row>
    <row r="60" spans="1:2" x14ac:dyDescent="0.3">
      <c r="A60">
        <v>560</v>
      </c>
      <c r="B60">
        <f t="shared" si="0"/>
        <v>-160</v>
      </c>
    </row>
    <row r="61" spans="1:2" x14ac:dyDescent="0.3">
      <c r="A61">
        <v>570</v>
      </c>
      <c r="B61">
        <f t="shared" si="0"/>
        <v>-170</v>
      </c>
    </row>
    <row r="62" spans="1:2" x14ac:dyDescent="0.3">
      <c r="A62">
        <v>580</v>
      </c>
      <c r="B62">
        <f t="shared" si="0"/>
        <v>-180</v>
      </c>
    </row>
    <row r="63" spans="1:2" x14ac:dyDescent="0.3">
      <c r="A63">
        <v>590</v>
      </c>
      <c r="B63">
        <f t="shared" si="0"/>
        <v>-190</v>
      </c>
    </row>
    <row r="64" spans="1:2" x14ac:dyDescent="0.3">
      <c r="A64">
        <v>600</v>
      </c>
      <c r="B64">
        <f t="shared" si="0"/>
        <v>-200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</vt:i4>
      </vt:variant>
    </vt:vector>
  </HeadingPairs>
  <TitlesOfParts>
    <vt:vector size="32" baseType="lpstr">
      <vt:lpstr>Part 2 and 3.1</vt:lpstr>
      <vt:lpstr>3.1.1</vt:lpstr>
      <vt:lpstr>Option Greeks Calculation</vt:lpstr>
      <vt:lpstr>ttwo options</vt:lpstr>
      <vt:lpstr>atvi options</vt:lpstr>
      <vt:lpstr>GME options</vt:lpstr>
      <vt:lpstr>znga options</vt:lpstr>
      <vt:lpstr>Zero Cost Collar Payoff</vt:lpstr>
      <vt:lpstr>'Option Greeks Calculation'!atvird</vt:lpstr>
      <vt:lpstr>atvird</vt:lpstr>
      <vt:lpstr>'Option Greeks Calculation'!atvis0</vt:lpstr>
      <vt:lpstr>atvis0</vt:lpstr>
      <vt:lpstr>'Option Greeks Calculation'!atvivol</vt:lpstr>
      <vt:lpstr>atvivol</vt:lpstr>
      <vt:lpstr>'Option Greeks Calculation'!atvix</vt:lpstr>
      <vt:lpstr>atvix</vt:lpstr>
      <vt:lpstr>gmex</vt:lpstr>
      <vt:lpstr>'Option Greeks Calculation'!Mat_T</vt:lpstr>
      <vt:lpstr>Mat_T</vt:lpstr>
      <vt:lpstr>Maturity</vt:lpstr>
      <vt:lpstr>rd</vt:lpstr>
      <vt:lpstr>'Option Greeks Calculation'!rf</vt:lpstr>
      <vt:lpstr>rf</vt:lpstr>
      <vt:lpstr>riskfree</vt:lpstr>
      <vt:lpstr>s0</vt:lpstr>
      <vt:lpstr>'Option Greeks Calculation'!t</vt:lpstr>
      <vt:lpstr>t</vt:lpstr>
      <vt:lpstr>time</vt:lpstr>
      <vt:lpstr>ttwox</vt:lpstr>
      <vt:lpstr>vol</vt:lpstr>
      <vt:lpstr>X</vt:lpstr>
      <vt:lpstr>zngax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bhaskar gudimetla</dc:creator>
  <cp:keywords/>
  <dc:description/>
  <cp:lastModifiedBy>Harsha</cp:lastModifiedBy>
  <cp:revision/>
  <dcterms:created xsi:type="dcterms:W3CDTF">2015-06-05T18:17:20Z</dcterms:created>
  <dcterms:modified xsi:type="dcterms:W3CDTF">2021-04-06T22:15:28Z</dcterms:modified>
  <cp:category/>
  <cp:contentStatus/>
</cp:coreProperties>
</file>