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3"/>
    <sheet state="visible" name="Data" sheetId="2" r:id="rId4"/>
    <sheet state="visible" name="Releases" sheetId="3" r:id="rId5"/>
    <sheet state="visible" name="Iterations" sheetId="4" r:id="rId6"/>
    <sheet state="visible" name="Themes" sheetId="5" r:id="rId7"/>
    <sheet state="visible" name="Initiatives" sheetId="6" r:id="rId8"/>
    <sheet state="visible" name="Features" sheetId="7" r:id="rId9"/>
    <sheet state="visible" name="Stories" sheetId="8" r:id="rId10"/>
    <sheet state="visible" name="Defects" sheetId="9" r:id="rId11"/>
    <sheet state="visible" name="Test Folder" sheetId="10" r:id="rId12"/>
    <sheet state="visible" name="Test Sets" sheetId="11" r:id="rId13"/>
    <sheet state="visible" name="Test Cases" sheetId="12" r:id="rId14"/>
    <sheet state="visible" name="Test Case Steps" sheetId="13" r:id="rId15"/>
    <sheet state="visible" name="Test Case Results" sheetId="14" r:id="rId16"/>
    <sheet state="visible" name="Tasks" sheetId="15" r:id="rId17"/>
  </sheets>
  <definedNames/>
  <calcPr/>
</workbook>
</file>

<file path=xl/sharedStrings.xml><?xml version="1.0" encoding="utf-8"?>
<sst xmlns="http://schemas.openxmlformats.org/spreadsheetml/2006/main" count="3557" uniqueCount="736">
  <si>
    <t>Project</t>
  </si>
  <si>
    <t>Export/Import Notes</t>
  </si>
  <si>
    <t>Name</t>
  </si>
  <si>
    <t>PlannedVelocity</t>
  </si>
  <si>
    <t>ReleaseDate</t>
  </si>
  <si>
    <t>ReleaseStartDate</t>
  </si>
  <si>
    <t>State</t>
  </si>
  <si>
    <t>Theme</t>
  </si>
  <si>
    <t>GrossEstimateConversionRatio</t>
  </si>
  <si>
    <t>Online Store</t>
  </si>
  <si>
    <t>R1</t>
  </si>
  <si>
    <t># note: &lt;empty&gt; is default sales sub</t>
  </si>
  <si>
    <t>Import requirements on Destination</t>
  </si>
  <si>
    <t>Destination</t>
  </si>
  <si>
    <t>Active</t>
  </si>
  <si>
    <t>Initial Release - On-line catalog&lt;br&gt;&lt;br&gt;* Allow login&lt;br&gt;* Apply security&lt;br&gt;* Product viewing functionality&lt;br&gt;* Purchasing&lt;br&gt;* Credit cards</t>
  </si>
  <si>
    <t>Shopping Team</t>
  </si>
  <si>
    <t>values: &lt;empty&gt;,partners, integrations</t>
  </si>
  <si>
    <t>Consumer Site</t>
  </si>
  <si>
    <t>As of Jan 1, 2016:  Run import script to create projects and add PI 'Theme'</t>
  </si>
  <si>
    <t>T:\Sales\TAM\dthomas\Excel-2013\20151223-2.3.3-DemoDataInProd\scripts</t>
  </si>
  <si>
    <t>Today</t>
  </si>
  <si>
    <t>$ ruby import_setup.rb &lt;env&gt; &lt;ws_name&gt;</t>
  </si>
  <si>
    <t>e.g. $ ruby import_setup.rb rally1 "Acme Inc"</t>
  </si>
  <si>
    <t>e.g. $ ruby import_setup.rb demo-west "Acme Inc"</t>
  </si>
  <si>
    <t>Projects</t>
  </si>
  <si>
    <t>Analytics Team</t>
  </si>
  <si>
    <t>Project Hierarchy</t>
  </si>
  <si>
    <t>API Team</t>
  </si>
  <si>
    <t>Portfolio Item Kanban States</t>
  </si>
  <si>
    <t>Fulfillment Team</t>
  </si>
  <si>
    <t>Initiative</t>
  </si>
  <si>
    <t>Close 'Sample Project'</t>
  </si>
  <si>
    <t>Idea</t>
  </si>
  <si>
    <t>infinity</t>
  </si>
  <si>
    <t>&lt;ul&gt;&lt;li&gt;Strategic alignment verified&lt;/li&gt;&lt;li&gt;Competitive value documented &lt;/li&gt;&lt;li&gt;Draft business case written&lt;br&gt;&lt;/li&gt;&lt;/ul&gt;</t>
  </si>
  <si>
    <t>Business Case</t>
  </si>
  <si>
    <t>&lt;ul&gt;&lt;li&gt;Preliminary estimate &lt;/li&gt;&lt;li&gt;Value score&lt;/li&gt;&lt;li&gt;Risk score&lt;br&gt;&lt;/li&gt;&lt;li&gt;Success criteria  &lt;/li&gt;&lt;li&gt;Reviewed by Portfolio Council&lt;/li&gt;&lt;/ul&gt;</t>
  </si>
  <si>
    <t>Portfolio Item</t>
  </si>
  <si>
    <t>Prioritize</t>
  </si>
  <si>
    <t>&lt;ul&gt;&lt;li&gt;Ranked against other initiatives in same investment area &lt;/li&gt;&lt;li&gt;Product owner pulls when team is available &lt;/li&gt;&lt;li&gt;Planned Start/ End dates set&lt;br&gt;&lt;/li&gt;&lt;/ul&gt;</t>
  </si>
  <si>
    <t>Reseller Site</t>
  </si>
  <si>
    <t>Update values and descriptions for Initiative and Feature "States"</t>
  </si>
  <si>
    <t>Payment Team</t>
  </si>
  <si>
    <t>Build</t>
  </si>
  <si>
    <t>&lt;ul&gt;&lt;li&gt;Development activities complete &lt;/li&gt;&lt;li&gt;Enablement activities complete &lt;/li&gt;&lt;/ul&gt;</t>
  </si>
  <si>
    <t>Measure</t>
  </si>
  <si>
    <t>&lt;ul&gt;&lt;li&gt;Success criteria reviewed &lt;/li&gt;&lt;li&gt;Benefits realization shared with Portfolio Council&lt;/li&gt;&lt;/ul&gt;</t>
  </si>
  <si>
    <t>User Story &amp; Defect</t>
  </si>
  <si>
    <t>Login Suffix</t>
  </si>
  <si>
    <t>acme.com</t>
  </si>
  <si>
    <t>Archive</t>
  </si>
  <si>
    <t>Create custom list field called 'Kanban State'</t>
  </si>
  <si>
    <t>Reseller Portal Team</t>
  </si>
  <si>
    <t>Platform</t>
  </si>
  <si>
    <t>Feature</t>
  </si>
  <si>
    <t>Propose</t>
  </si>
  <si>
    <t>Discover</t>
  </si>
  <si>
    <t>&lt;ul&gt;&lt;li&gt;Value proposition &lt;br&gt;&lt;/li&gt;&lt;li&gt;Pricing impact&lt;br&gt;&lt;/li&gt;&lt;li&gt;Training impact&lt;br&gt;&lt;/li&gt;&lt;li&gt;Website impact&lt;/li&gt;&lt;/ul&gt;</t>
  </si>
  <si>
    <t>Develop</t>
  </si>
  <si>
    <t>&lt;ul&gt;&lt;li&gt;Story backlog defined&lt;/li&gt;&lt;li&gt;Estimated&lt;/li&gt;&lt;li&gt;High level designs&lt;/li&gt;&lt;li&gt;Architecture impact&lt;/li&gt;&lt;/ul&gt;</t>
  </si>
  <si>
    <t>Start Date</t>
  </si>
  <si>
    <t>End Date</t>
  </si>
  <si>
    <t>Validate</t>
  </si>
  <si>
    <t>Milestone</t>
  </si>
  <si>
    <t>Date</t>
  </si>
  <si>
    <t>&lt;ul&gt;&lt;li&gt;All stories accepted&lt;/li&gt;&lt;li&gt;Documentation complete&lt;/li&gt;&lt;li&gt;Enablement plan &lt;br&gt;&lt;/li&gt;&lt;li&gt;Communication plan&lt;br&gt;&lt;/li&gt;&lt;li&gt;Feature Toggle enabled&lt;/li&gt;&lt;/ul&gt;</t>
  </si>
  <si>
    <t>UserName</t>
  </si>
  <si>
    <t>Login</t>
  </si>
  <si>
    <t>Internal Release</t>
  </si>
  <si>
    <t>&lt;ul&gt;&lt;li&gt;Product management approval&lt;/li&gt;&lt;li&gt;Security review&lt;/li&gt;&lt;li&gt;No P1 or P2 defects&lt;/li&gt;&lt;/ul&gt;</t>
  </si>
  <si>
    <t>Open Beta</t>
  </si>
  <si>
    <t>&lt;ul&gt;&lt;li&gt;Operations performance approval&lt;/li&gt;&lt;li&gt;No P1 or P2 defects&lt;/li&gt;&lt;/ul&gt;</t>
  </si>
  <si>
    <t>GA</t>
  </si>
  <si>
    <t>&lt;ul&gt;&lt;li&gt;early adopter feedback&lt;br&gt;&lt;/li&gt;&lt;li&gt;support cases reviewed&lt;/li&gt;&lt;/ul&gt;</t>
  </si>
  <si>
    <t>Done</t>
  </si>
  <si>
    <t>User Story &amp; Defect Kanban States</t>
  </si>
  <si>
    <t>Prioritized</t>
  </si>
  <si>
    <t>2.0 Private Beta</t>
  </si>
  <si>
    <t>eric</t>
  </si>
  <si>
    <t>Excel Import isms</t>
  </si>
  <si>
    <t>Ready for Dev</t>
  </si>
  <si>
    <t>Importing [C]omplete Tasks forces [A]ccepted stories to Completed</t>
  </si>
  <si>
    <t>In Dev</t>
  </si>
  <si>
    <t>Importing [C]omplete Tasks forces Ready flag on stories to be removed</t>
  </si>
  <si>
    <t>Ready For Test</t>
  </si>
  <si>
    <t>Capacity Plans not supported</t>
  </si>
  <si>
    <t>In Test</t>
  </si>
  <si>
    <t>Expertise Not supported</t>
  </si>
  <si>
    <t>Ready for Acceptance</t>
  </si>
  <si>
    <t>Team Capacity Not supported</t>
  </si>
  <si>
    <t>Accepted</t>
  </si>
  <si>
    <t>Time tracking not supported</t>
  </si>
  <si>
    <t>Duplicated entries for all artifacts at random times</t>
  </si>
  <si>
    <t>Milestones not supported</t>
  </si>
  <si>
    <t>R2</t>
  </si>
  <si>
    <t>User Post Modifications</t>
  </si>
  <si>
    <t>Milestones</t>
  </si>
  <si>
    <t>Dashboard</t>
  </si>
  <si>
    <t>Second Release - Advanced Purchasing and Shipping&lt;br&gt;&lt;br&gt;* Expand purchase functionality&lt;br&gt;* Add shipping&lt;br&gt;* Add search engine&lt;br&gt;* Enhance security</t>
  </si>
  <si>
    <t>New York Tradeshow</t>
  </si>
  <si>
    <t>pam</t>
  </si>
  <si>
    <t>R3</t>
  </si>
  <si>
    <t>Version 2.0</t>
  </si>
  <si>
    <t>patricia</t>
  </si>
  <si>
    <t>R4</t>
  </si>
  <si>
    <t>peter</t>
  </si>
  <si>
    <t>Iteration 1</t>
  </si>
  <si>
    <t>rachel</t>
  </si>
  <si>
    <t>Iteration 2</t>
  </si>
  <si>
    <t>dora</t>
  </si>
  <si>
    <t>Iteration 3</t>
  </si>
  <si>
    <t>paul</t>
  </si>
  <si>
    <t>Iteration 4</t>
  </si>
  <si>
    <t>sara</t>
  </si>
  <si>
    <t>Iteration 5</t>
  </si>
  <si>
    <t>daniel</t>
  </si>
  <si>
    <t>Planning</t>
  </si>
  <si>
    <t>Personalization and Customization</t>
  </si>
  <si>
    <t>Iteration 6</t>
  </si>
  <si>
    <t>dudley</t>
  </si>
  <si>
    <t>Iteration 7</t>
  </si>
  <si>
    <t>diane</t>
  </si>
  <si>
    <t>Iteration 8</t>
  </si>
  <si>
    <t>tara</t>
  </si>
  <si>
    <t>Iteration 9</t>
  </si>
  <si>
    <t>piper</t>
  </si>
  <si>
    <t>Iteration 10</t>
  </si>
  <si>
    <t>dave</t>
  </si>
  <si>
    <t>Iteration 11</t>
  </si>
  <si>
    <t>deb</t>
  </si>
  <si>
    <t>Iteration 12</t>
  </si>
  <si>
    <t>daphne</t>
  </si>
  <si>
    <t>Medical App</t>
  </si>
  <si>
    <t>StartDate</t>
  </si>
  <si>
    <t>EndDate</t>
  </si>
  <si>
    <t>Notes</t>
  </si>
  <si>
    <t>&lt;ul&gt;&lt;li&gt;Be able to Log-in and Log-off&lt;/li&gt;&lt;li&gt;Security implemented&lt;/li&gt;&lt;/ul&gt;</t>
  </si>
  <si>
    <t>tina</t>
  </si>
  <si>
    <t>phil</t>
  </si>
  <si>
    <t>dawn</t>
  </si>
  <si>
    <t>drew</t>
  </si>
  <si>
    <t>Iteration 4 - New Patients</t>
  </si>
  <si>
    <t>tony</t>
  </si>
  <si>
    <t>Iteration 5 - User Administration</t>
  </si>
  <si>
    <t>MVF 2.0 Launch</t>
  </si>
  <si>
    <t>aaron</t>
  </si>
  <si>
    <t>&lt;ul&gt;&lt;li&gt;Shop for Items&lt;/li&gt;&lt;li&gt;Start Shipping functionality&lt;/li&gt;&lt;li&gt;Purchase your Items - Part 1&lt;/li&gt;&lt;/ul&gt;</t>
  </si>
  <si>
    <t>Medical Records App</t>
  </si>
  <si>
    <t>Client Profile Setup</t>
  </si>
  <si>
    <t>New Patient Administration</t>
  </si>
  <si>
    <t>Patient Notifications</t>
  </si>
  <si>
    <t>Mobile Access MVF 1.0</t>
  </si>
  <si>
    <t>&lt;ul&gt;&lt;li&gt;Be able to Ship an Order&lt;/li&gt;&lt;li&gt;Provide Credit Card support&lt;/li&gt;&lt;/ul&gt;</t>
  </si>
  <si>
    <t>&lt;u&gt;Retrospective Notes&lt;/u&gt;&amp;nbsp;&amp;nbsp;(&lt;i&gt;&lt;b&gt;Facilitator:&lt;/b&gt; Gigi, &lt;b&gt;Scribe:&lt;/b&gt; Sara&lt;/i&gt;)&lt;br /&gt;&lt;br /&gt;&lt;b&gt;Team Control&lt;/b&gt;&amp;nbsp;&amp;nbsp;&lt;i&gt;(Create our own reality)&lt;/i&gt;&lt;ul&gt;&lt;li&gt;Align standup start time with Sara's bus schedule.&lt;/li&gt;&lt;li&gt;Improve test coverage from 8% to 12%&lt;/li&gt; &lt;/ul&gt; &lt;b&gt;Team Influence&lt;/b&gt;&amp;nbsp;&amp;nbsp;&lt;i&gt;(ASK's of the organization)&lt;/i&gt;&lt;br /&gt; &lt;ul&gt; &lt;li&gt;&lt;i&gt;None.&lt;/i&gt;&lt;/li&gt; &lt;/ul&gt;</t>
  </si>
  <si>
    <t>Owner</t>
  </si>
  <si>
    <t>PlannedStartDate</t>
  </si>
  <si>
    <t>PlannedEndDate</t>
  </si>
  <si>
    <t>Description</t>
  </si>
  <si>
    <t>DisplayColor</t>
  </si>
  <si>
    <t>InvestmentCategory</t>
  </si>
  <si>
    <t>Ready</t>
  </si>
  <si>
    <t>RiskScore</t>
  </si>
  <si>
    <t>ValueScore</t>
  </si>
  <si>
    <t>PreliminaryEstimate</t>
  </si>
  <si>
    <t>Revamp online presence</t>
  </si>
  <si>
    <t>&lt;ul&gt;&lt;li&gt;Hardening for ML&lt;/li&gt;&lt;/ul&gt;</t>
  </si>
  <si>
    <t>&lt;u&gt;Retrospective Notes&lt;/u&gt;&amp;nbsp;&amp;nbsp;(&lt;i&gt;&lt;b&gt;Facilitator:&lt;/b&gt; Paul, &lt;b&gt;Scribe:&lt;/b&gt; John&lt;/i&gt;)&lt;br /&gt;&lt;br /&gt; &lt;b&gt;Appreciations&lt;/b&gt;&lt;ul&gt;&lt;li&gt;Sara appreciated Susan for pair programming.&lt;/li&gt;&lt;li&gt;David appreciated John for attending standsups on-time.&lt;/li&gt;&lt;/ul&gt;&lt;b&gt;Team Control&lt;/b&gt;&amp;nbsp;&amp;nbsp;&lt;i&gt;(Create our own reality)&lt;/i&gt;&lt;ul&gt; &lt;li&gt;Improve test coverage from 12% to 20%&lt;/li&gt; &lt;li&gt;Add standup question 'What new information have we learned?'&lt;/li&gt; &lt;li&gt;Learn Ruby as primary scripting lang&lt;/li&gt; &lt;/ul&gt; &lt;b&gt;Team Influence&lt;/b&gt;&amp;nbsp;&amp;nbsp;&lt;i&gt;(ASK's of the organization)&lt;/i&gt;&lt;ul&gt; &lt;li&gt;Work with QA to move a team member into the dev area&lt;/li&gt; &lt;li&gt;Request Agile Coach for Agile tune up&lt;/li&gt; &lt;/ul&gt; &lt;b&gt;Soup&lt;/b&gt;&amp;nbsp;&amp;nbsp;&lt;i&gt;(Everything else)&lt;/i&gt; &lt;ul&gt; &lt;li&gt;None.&lt;/li&gt; &lt;/ul&gt;</t>
  </si>
  <si>
    <t>Parent</t>
  </si>
  <si>
    <t>Minimal online shopping site</t>
  </si>
  <si>
    <t>Strategic Growth</t>
  </si>
  <si>
    <t>L</t>
  </si>
  <si>
    <t>Developing</t>
  </si>
  <si>
    <t>Short Term Growth</t>
  </si>
  <si>
    <t>Create best in class platform</t>
  </si>
  <si>
    <t>Build read-write API for handling orders</t>
  </si>
  <si>
    <t>&lt;ul&gt;&lt;li&gt;Internationalize&lt;/li&gt;&lt;/ul&gt;</t>
  </si>
  <si>
    <t>&lt;u&gt;Retrospective Notes&lt;/u&gt;&amp;nbsp;&amp;nbsp;(&lt;i&gt;&lt;b&gt;Facilitator:&lt;/b&gt; David, &lt;b&gt;Scribe:&lt;/b&gt; Paul&lt;/i&gt;)&lt;br /&gt;&lt;br /&gt;&lt;b&gt;Appreciations&lt;/b&gt;&lt;ul&gt;&lt;li&gt;Paul appreciated John for helping with Ruby.&lt;/li&gt;&lt;/ul&gt;&lt;b&gt;Team Control&lt;/b&gt;&amp;nbsp;&amp;nbsp;&lt;i&gt;(Create our own reality)&lt;/i&gt; &lt;ul&gt; &lt;li&gt;Rule of 3: Three people (PO/Dev/QA) need to be involved in any conversation about requirements.&lt;/li&gt;&lt;li&gt;Switch from cruise control to jenkins.&lt;/li&gt; &lt;/ul&gt;&lt;b&gt;Team Influence&lt;/b&gt;&amp;nbsp;&amp;nbsp;&lt;i&gt;(ASK's of the organization)&lt;/i&gt;&lt;ul&gt; &lt;li&gt;Can we move off of clearcase?&lt;/li&gt; &lt;li&gt;Request User Story writing workshop.&lt;/li&gt; &lt;/ul&gt;&lt;b&gt;Soup&lt;/b&gt;&amp;nbsp;&amp;nbsp;&lt;i&gt;(Everything else)&lt;/i&gt;&lt;ul&gt; &lt;li&gt;Not enough professional development offered to team&lt;/li&gt;&lt;li&gt;Weather in California is too nice to work indoors.&lt;/li&gt; &lt;/ul&gt;</t>
  </si>
  <si>
    <t>XL</t>
  </si>
  <si>
    <t>Discovering</t>
  </si>
  <si>
    <t>Personalized online shopping experience</t>
  </si>
  <si>
    <t>&lt;u&gt;Retrospective Notes&lt;/u&gt;&amp;nbsp;&amp;nbsp;(&lt;i&gt;&lt;b&gt;Facilitator:&lt;/b&gt; David, &lt;b&gt;Scribe:&lt;/b&gt; Paul&lt;/i&gt;)&lt;br /&gt;&lt;br /&gt;&lt;b&gt;Appreciations&lt;/b&gt; &lt;ul&gt; &lt;li&gt;Paul appreciated John for helping with Ruby.&lt;/li&gt; &lt;/ul&gt; &lt;b&gt;Team Control&lt;/b&gt;&amp;nbsp;&amp;nbsp;&lt;i&gt;(Create our own reality)&lt;/i&gt;  &lt;ul&gt; &lt;li&gt;Rule of 3: Three people (PO/Dev/QA) need to be involved in any conversation about requirements.&lt;/li&gt; &lt;li&gt;Switch from cruise control to jenkins.&lt;/li&gt; &lt;/ul&gt; &lt;b&gt;Team Influence&lt;/b&gt;&amp;nbsp;&amp;nbsp;&lt;i&gt;(ASK's of the organization)&lt;/i&gt; &lt;ul&gt; &lt;li&gt;Can we move off of clearcase?&lt;/li&gt; &lt;li&gt;Request User Story writing workshop.&lt;/li&gt; &lt;/ul&gt; &lt;b&gt;Soup&lt;/b&gt;&amp;nbsp;&amp;nbsp;&lt;i&gt;(Everything else)&lt;/i&gt; &lt;ul&gt; &lt;li&gt;Not enough professional development offered to team&lt;/li&gt; &lt;li&gt;Weather in California is too nice to work indoors.&lt;/li&gt; &lt;/ul&gt;</t>
  </si>
  <si>
    <t>Modernize customer service portal</t>
  </si>
  <si>
    <t>Cost Savings</t>
  </si>
  <si>
    <t>Maintain legacy purchasing system</t>
  </si>
  <si>
    <t>Committed</t>
  </si>
  <si>
    <t>&lt;ul&gt;&lt;li&gt;Be able to complete the purchase&lt;/li&gt;&lt;li&gt;Be able to search for an item&lt;/li&gt;&lt;li&gt;Spikes&lt;/li&gt;&lt;/ul&gt;</t>
  </si>
  <si>
    <t>Re-build primary web app to use API</t>
  </si>
  <si>
    <t>Integrate in-store and online experience</t>
  </si>
  <si>
    <t>Integrate into Facebook</t>
  </si>
  <si>
    <t>Integrate social into shopping experience</t>
  </si>
  <si>
    <t>Create a read-only API</t>
  </si>
  <si>
    <t>Business Case &lt;div&gt;&lt;br /&gt;&lt;/div&gt; &lt;div&gt;&lt;br /&gt;&lt;/div&gt; &lt;div&gt;Read-only API enables integrations with Google....&lt;/div&gt;</t>
  </si>
  <si>
    <t>Consolidate databases</t>
  </si>
  <si>
    <t>&lt;ul&gt;&lt;li&gt;Hardening for OM&lt;/li&gt;&lt;/ul&gt;</t>
  </si>
  <si>
    <t>Release</t>
  </si>
  <si>
    <t>Shopping Cart</t>
  </si>
  <si>
    <t>&lt;p class="rally-rte-class-03cb47fb2"&gt;&lt;span class="rally-rte-class-04dd18d0f"&gt;Build a shopping cart module to select items for eventual purchase. Provide basic navigation and shopping cart capabilities to mark items for purchase. Upon checkout, the Online Store will calculate a total for the order, including shipping and handling charges and the associated taxes, as applicable.&amp;nbsp; The following payment options should be provided:&lt;/span&gt;&lt;/p&gt;&lt;p class="rally-rte-class-03221dadb"&gt;&lt;span class="rally-rte-class-0b1c8cea2"&gt;&lt;img src="https://lh5.googleusercontent.com/R-2ZX8gA5GTrG8A2OzIRpBjUFx6_RNRSVoZQxOvo7gSmeP4Wjp6eIkWdOcv0s05-zf6Hm_L4OEfJLpvmjqiEUdC_b-bW-Xo9JkCqTFdYywCJvEueazAj3EfDrTxXUdGCpcAQeHM" width="500px;" height="138px;" class="CToWUd rally-rte-class-047830fe9" /&gt;&lt;/span&gt;&lt;/p&gt;&lt;p class="rally-rte-class-03cb47fb2"&gt;High-level functionality is expected to include:&lt;/p&gt;&lt;ul&gt;&lt;li&gt;Intake items from the Online Store Search &amp;amp; Browse functions&lt;/li&gt;&lt;li&gt;Viewing Recent Purchases to encourage repeat purchases&lt;/li&gt;&lt;li&gt;Persisting the Shopping Cart content between sessions&lt;/li&gt;&lt;li&gt;Clear calls to action for Purchasing Items&lt;/li&gt;&lt;li&gt;Reasonable scalability for initial roll-out and early growth (TBD)&lt;/li&gt;&lt;/ul&gt;</t>
  </si>
  <si>
    <t>M</t>
  </si>
  <si>
    <t>Support write API</t>
  </si>
  <si>
    <t>&lt;ul&gt;&lt;li&gt;Similar Products&lt;/li&gt;&lt;/ul&gt;</t>
  </si>
  <si>
    <t>S</t>
  </si>
  <si>
    <t>Extended Email-to-case integration</t>
  </si>
  <si>
    <t>Saving profile</t>
  </si>
  <si>
    <t>Maintenance</t>
  </si>
  <si>
    <t>Online chat support</t>
  </si>
  <si>
    <t>ScheduleState</t>
  </si>
  <si>
    <t>KanbanState</t>
  </si>
  <si>
    <t>Realtime notifications</t>
  </si>
  <si>
    <t>PortfolioItem</t>
  </si>
  <si>
    <t>Iteration</t>
  </si>
  <si>
    <t>PlanEstimate</t>
  </si>
  <si>
    <t>Blocked</t>
  </si>
  <si>
    <t>BlockedReason</t>
  </si>
  <si>
    <t>API for Basic Shipping</t>
  </si>
  <si>
    <t>Defined</t>
  </si>
  <si>
    <t>API for Shipping</t>
  </si>
  <si>
    <t>For users who want to track a single package, add the ability to see their results from outside systems.</t>
  </si>
  <si>
    <t>All users should be able to easily login, logout, and safely store their relevant information with us&lt;br /&gt;&lt;br /&gt;Acceptance Criteria &lt;ul&gt; &lt;li&gt;Login requires username in email format and password&lt;/li&gt; &lt;li&gt;One-click logout&lt;/li&gt; &lt;li&gt;Logout provides link to login again&lt;/li&gt; &lt;li&gt;&lt;b&gt;Non-functional: https data transfer&lt;/b&gt;&lt;/li&gt; &lt;li&gt;&lt;b&gt;Non-functional: passwords stored encrypted in database&lt;/b&gt;&lt;/li&gt; &lt;/ul&gt;</t>
  </si>
  <si>
    <t>API for Multi-Site Shipping</t>
  </si>
  <si>
    <t>Email-to-case integration</t>
  </si>
  <si>
    <t>Outbound SMS messages for support case updates</t>
  </si>
  <si>
    <t>For users who want to track multiple packages in a single order, add the ability to see their results from outside systems.</t>
  </si>
  <si>
    <t>Support USPS Shipping</t>
  </si>
  <si>
    <t>Copy Shopping Cart</t>
  </si>
  <si>
    <t>Creation of cart</t>
  </si>
  <si>
    <t>Credit card payments</t>
  </si>
  <si>
    <t>&lt;ul&gt;&lt;li&gt;Personal Shopping Assistant&lt;/li&gt;&lt;/ul&gt;</t>
  </si>
  <si>
    <t>Create Shopping Cart</t>
  </si>
  <si>
    <t>Delete Shopping Cart</t>
  </si>
  <si>
    <t>see business case attached</t>
  </si>
  <si>
    <t>Purchase path</t>
  </si>
  <si>
    <t>Save Shopping Cart</t>
  </si>
  <si>
    <t>Add error message if credit card number length is &amp;lt; 16</t>
  </si>
  <si>
    <t>Priority shipping</t>
  </si>
  <si>
    <t>Purchase Multiple Items</t>
  </si>
  <si>
    <t>Add order processing status on user profile page</t>
  </si>
  <si>
    <t>Add support for Discover card</t>
  </si>
  <si>
    <t>Apple Pay</t>
  </si>
  <si>
    <t>Order Status 2.0</t>
  </si>
  <si>
    <t>Batch multiple payments for single transaction</t>
  </si>
  <si>
    <t>Change Billing Address</t>
  </si>
  <si>
    <t>As a returning customer, I want to be able to change my billing address.</t>
  </si>
  <si>
    <t>Change Method of Payment</t>
  </si>
  <si>
    <t>Rearchitect User Management</t>
  </si>
  <si>
    <t>A customer should be able to change their method of payment for an order.</t>
  </si>
  <si>
    <t>Cross check purchases with fraud credit card list</t>
  </si>
  <si>
    <t>Demo Support</t>
  </si>
  <si>
    <t>The demonstration instance of the application should be updated to reflect recent changes.</t>
  </si>
  <si>
    <t>Design spike</t>
  </si>
  <si>
    <t>Generate audit report tempate for annual per-user purchase history.</t>
  </si>
  <si>
    <t>Handle out of limit errors on credit card charges</t>
  </si>
  <si>
    <t>Install new 2048bit encryption key</t>
  </si>
  <si>
    <t>Log unsuccessful payment attempts</t>
  </si>
  <si>
    <t>Pay with Points</t>
  </si>
  <si>
    <t>Special Offers</t>
  </si>
  <si>
    <t>&lt;ul&gt;&lt;li&gt;Custom Ordering&lt;/li&gt;&lt;/ul&gt;</t>
  </si>
  <si>
    <t>Payment - Supported Credit Cards</t>
  </si>
  <si>
    <t>Support a broad range of payment methods consistent with other e-commerce sites - including gift certificates</t>
  </si>
  <si>
    <t>align email 'importance field to case 'priority' field</t>
  </si>
  <si>
    <t>Shopping history</t>
  </si>
  <si>
    <t>new case creation for case@domain.com</t>
  </si>
  <si>
    <t>support case updates by matching subject line in reply emails</t>
  </si>
  <si>
    <t>Online refunds</t>
  </si>
  <si>
    <t>Upgrade to React v0.4</t>
  </si>
  <si>
    <t>Homepage</t>
  </si>
  <si>
    <t>Resolve Performance Issues</t>
  </si>
  <si>
    <t>Promotion codes</t>
  </si>
  <si>
    <t>configure base drupal server</t>
  </si>
  <si>
    <t>Knowledgebase</t>
  </si>
  <si>
    <t>enable external api access</t>
  </si>
  <si>
    <t>Integrate with Paypal</t>
  </si>
  <si>
    <t>implement cms portal</t>
  </si>
  <si>
    <t>Mauna Loa Hardening</t>
  </si>
  <si>
    <t>Patch #1 - Mauna Loa</t>
  </si>
  <si>
    <t>plugins for external feed management</t>
  </si>
  <si>
    <t>As a user I would like to create a chat</t>
  </si>
  <si>
    <t>Integrate with WePay</t>
  </si>
  <si>
    <t>As a user I would like to delete a chat</t>
  </si>
  <si>
    <t>&lt;ul&gt;&lt;li&gt;Enhanced notifications&lt;/li&gt;&lt;/ul&gt;</t>
  </si>
  <si>
    <t>As a user I would like to search for chat history</t>
  </si>
  <si>
    <t>Check the Status of Your Order</t>
  </si>
  <si>
    <t>As a customer, I want the status of my order to be presented to me in the form of a simple report that is easily accessed on entrance to the shopping cart.  The report should include details regarding shipping information (tracking numbers and estimated arrival dates), the number of items I purchased (quantity and unit price), as well as the total amount spent.</t>
  </si>
  <si>
    <t>Combine Orders</t>
  </si>
  <si>
    <t>For multiple orders with the same destination and expected ship dates within 24 hours of each other, the shipping department should combine the orders and ship them as one.</t>
  </si>
  <si>
    <t>Create Deployment Scripts</t>
  </si>
  <si>
    <t>Create Deployment scripts for the first release</t>
  </si>
  <si>
    <t>Customizing Product List</t>
  </si>
  <si>
    <t>Refund management</t>
  </si>
  <si>
    <t>The system should tailor product lists to each customer based on preferences and transaction history.</t>
  </si>
  <si>
    <t>Order Modification</t>
  </si>
  <si>
    <t>Within 24 hours of the expected shipping date, a customer should be able to modify his/her order with no repercussions.</t>
  </si>
  <si>
    <t>Provide connection to CSPAN verification service.</t>
  </si>
  <si>
    <t>Provide failover connection to G5 verification service.</t>
  </si>
  <si>
    <t xml:space="preserve"> ========^^^^ R2 ^^^^========</t>
  </si>
  <si>
    <t>None</t>
  </si>
  <si>
    <t>Return Items</t>
  </si>
  <si>
    <t>A customer should be able to return unwanted or defective items.</t>
  </si>
  <si>
    <t>Search for Items</t>
  </si>
  <si>
    <t>User Profile</t>
  </si>
  <si>
    <t>A user should able to search for items using a keyword.</t>
  </si>
  <si>
    <t>Send failure logs to CSPAN verification service nightly.</t>
  </si>
  <si>
    <t>Send success email notification after adding credit card to profile.</t>
  </si>
  <si>
    <t>Send user notification upon request for shipment.</t>
  </si>
  <si>
    <t>Song Streaming</t>
  </si>
  <si>
    <t>&lt;p class="MsoNormal rally-rte-class-0216101cf"&gt;&lt;span class="rally-rte-class-01340b017"&gt;User attempts to stream a song&lt;u&gt;&lt;/u&gt;&lt;u&gt;&lt;/u&gt;&lt;/span&gt;&lt;/p&gt;&lt;p class="MsoNormal rally-rte-class-0216101cf"&gt;&lt;span class="rally-rte-class-01340b017"&gt;Add song to download list&lt;u&gt;&lt;/u&gt;&lt;u&gt;&lt;/u&gt;&lt;/span&gt;&lt;/p&gt;&lt;p class="MsoNormal rally-rte-class-0216101cf"&gt;&lt;span class="rally-rte-class-01340b017"&gt;&lt;u&gt;&lt;/u&gt;&amp;nbsp;&lt;u&gt;&lt;/u&gt;&lt;/span&gt;&lt;/p&gt;&lt;p class="MsoNormal rally-rte-class-0216101cf"&gt;&lt;span class="rally-rte-class-01340b017"&gt;Wifi Capable?&lt;u&gt;&lt;/u&gt;&lt;u&gt;&lt;/u&gt;&lt;/span&gt;&lt;/p&gt;&lt;p class="MsoNormal rally-rte-class-0216101cf"&gt;&lt;span class="rally-rte-class-01340b017"&gt;Connected to Wifi?&lt;u&gt;&lt;/u&gt;&lt;u&gt;&lt;/u&gt;&lt;/span&gt;&lt;/p&gt;&lt;p class="MsoNormal rally-rte-class-0216101cf"&gt;&lt;span class="rally-rte-class-01340b017"&gt;Wifi connection fast enough?&lt;u&gt;&lt;/u&gt;&lt;u&gt;&lt;/u&gt;&lt;/span&gt;&lt;/p&gt;&lt;p class="MsoNormal rally-rte-class-0216101cf"&gt;&lt;span class="rally-rte-class-01340b017"&gt;&lt;u&gt;&lt;/u&gt;&amp;nbsp;&lt;u&gt;&lt;/u&gt;&lt;/span&gt;&lt;/p&gt;&lt;p class="MsoNormal rally-rte-class-0216101cf"&gt;&lt;span class="rally-rte-class-01340b017"&gt;Connected to 4g?&lt;u&gt;&lt;/u&gt;&lt;u&gt;&lt;/u&gt;&lt;/span&gt;&lt;/p&gt;&lt;p class="MsoNormal rally-rte-class-0216101cf"&gt;&lt;span class="rally-rte-class-01340b017"&gt;4g connected fast enough?&lt;u&gt;&lt;/u&gt;&lt;u&gt;&lt;/u&gt;&lt;/span&gt;&lt;/p&gt;&lt;p class="MsoNormal rally-rte-class-0216101cf"&gt;&lt;span class="rally-rte-class-01340b017"&gt;&lt;u&gt;&lt;/u&gt;&amp;nbsp;&lt;u&gt;&lt;/u&gt;&lt;/span&gt;&lt;/p&gt;&lt;p class="MsoNormal rally-rte-class-0216101cf"&gt;&lt;span class="rally-rte-class-01340b017"&gt;Connected to 3g?&lt;u&gt;&lt;/u&gt;&lt;u&gt;&lt;/u&gt;&lt;/span&gt;&lt;/p&gt;&lt;p class="MsoNormal rally-rte-class-0216101cf"&gt;&lt;span class="rally-rte-class-01340b017"&gt;3g connected fast enough?&lt;u&gt;&lt;/u&gt;&lt;u&gt;&lt;/u&gt;&lt;/span&gt;&lt;/p&gt;&lt;p class="MsoNormal rally-rte-class-0216101cf"&gt;&lt;span class="rally-rte-class-01340b017"&gt;&lt;u&gt;&lt;/u&gt;&amp;nbsp;&lt;u&gt;&lt;/u&gt;&lt;/span&gt;&lt;/p&gt;&lt;p class="MsoNormal rally-rte-class-0216101cf"&gt;&lt;span class="rally-rte-class-01340b017"&gt;Wait for buffer&lt;u&gt;&lt;/u&gt;&lt;u&gt;&lt;/u&gt;&lt;/span&gt;&lt;/p&gt;&lt;p class="MsoNormal rally-rte-class-0216101cf"&gt;&lt;span class="rally-rte-class-01340b017"&gt;Stream successful&lt;u&gt;&lt;/u&gt;&lt;u&gt;&lt;/u&gt;&lt;/span&gt;&lt;/p&gt;&lt;p class="MsoNormal rally-rte-class-0216101cf"&gt;&lt;span class="rally-rte-class-01340b017"&gt;Music plays&lt;u&gt;&lt;/u&gt;&lt;u&gt;&lt;/u&gt;&lt;/span&gt;&lt;/p&gt;&lt;p class="MsoNormal rally-rte-class-0216101cf"&gt;&lt;span class="rally-rte-class-01340b017"&gt;&lt;u&gt;&lt;/u&gt;&amp;nbsp;&lt;u&gt;&lt;/u&gt;&lt;/span&gt;&lt;/p&gt;&lt;p class="MsoNormal rally-rte-class-0216101cf"&gt;&lt;span class="rally-rte-class-01340b017"&gt;Return to home screen&lt;u&gt;&lt;/u&gt;&lt;u&gt;&lt;/u&gt;&lt;/span&gt;&lt;/p&gt;&lt;p class="MsoNormal rally-rte-class-0216101cf"&gt;&lt;span class="rally-rte-class-01340b017"&gt;&lt;u&gt;&lt;/u&gt;&amp;nbsp;&lt;u&gt;&lt;/u&gt;&lt;/span&gt;&lt;/p&gt;&lt;p class="MsoNormal rally-rte-class-0216101cf"&gt;&lt;span class="rally-rte-class-01340b017"&gt;Display error 'no connection fast enough available'&lt;u&gt;&lt;/u&gt;&lt;u&gt;&lt;/u&gt;&lt;/span&gt;&lt;/p&gt;&lt;p class="MsoNormal rally-rte-class-0216101cf"&gt;&lt;span class="rally-rte-class-01340b017"&gt;Display error 'stream interrupted'&lt;u&gt;&lt;/u&gt;&lt;u&gt;&lt;/u&gt;&lt;/span&gt;&lt;/p&gt;&lt;p class="MsoNormal rally-rte-class-0216101cf"&gt;&lt;span class="rally-rte-class-01340b017"&gt;&lt;u&gt;&lt;/u&gt;&amp;nbsp;&lt;u&gt;&lt;/u&gt;&lt;/span&gt;&lt;/p&gt;&lt;p class="MsoNormal rally-rte-class-0216101cf"&gt;&lt;span class="rally-rte-class-01340b017"&gt;Is the phone a Nokia?&lt;u&gt;&lt;/u&gt;&lt;u&gt;&lt;/u&gt;&lt;/span&gt;&lt;/p&gt;&lt;p class="MsoNormal rally-rte-class-0216101cf"&gt;&lt;span class="rally-rte-class-01340b017"&gt;Phone is destroyed&lt;u&gt;&lt;/u&gt;&lt;u&gt;&lt;/u&gt;&lt;/span&gt;&lt;/p&gt;&lt;p class="MsoNormal rally-rte-class-0216101cf"&gt;&lt;span class="rally-rte-class-01340b017"&gt;Wall is destroyed&lt;/span&gt;&lt;/p&gt;</t>
  </si>
  <si>
    <t>Cancel the Order</t>
  </si>
  <si>
    <t>Investigate architecture approaches to order cancellation process.&lt;br /&gt;&lt;br /&gt;&lt;u&gt;Acceptance Criteria&lt;/u&gt;:&lt;ul&gt;&lt;li&gt;Order must not be shipped&lt;/li&gt;&lt;li&gt;credit card refunded&lt;/li&gt;&lt;li&gt;Fulfillment process reversed&lt;/li&gt;&lt;li&gt;restocking fee applied&lt;/li&gt;&lt;li&gt;undo 'cancel' functionality&lt;/li&gt;&lt;/ul&gt;&lt;u&gt;Definition of Done&lt;/u&gt;:&lt;ul&gt;&lt;li&gt;2 POC approaches&lt;/li&gt;&lt;li&gt;Timebox approach to 8 hours each spike&lt;/li&gt;&lt;li&gt;Estimate for each approach at task level&lt;/li&gt;&lt;li&gt;demo simple scenario&lt;/li&gt;&lt;/ul&gt;</t>
  </si>
  <si>
    <t>Credit card error messaging</t>
  </si>
  <si>
    <t>Spike: Tax table/calculations</t>
  </si>
  <si>
    <t>The development team should research possible implementations and problems arising from integrating tax calculations into the purchasing system.</t>
  </si>
  <si>
    <t>Support backorder email notification</t>
  </si>
  <si>
    <t>Support out of stock email notification.</t>
  </si>
  <si>
    <t>Update user profile purchase history upon settlement.</t>
  </si>
  <si>
    <t>Add a single item to an Order</t>
  </si>
  <si>
    <t>Product Listings</t>
  </si>
  <si>
    <t>2-3 Day Shipping</t>
  </si>
  <si>
    <t>A user should be allowed to select 2-3 day shipping for their order.</t>
  </si>
  <si>
    <t>Calculate Split Shipping</t>
  </si>
  <si>
    <t>Completed</t>
  </si>
  <si>
    <t>For orders with multiple shipping destinations, adjust total shipping cost based on each destination and individual package size/weight.</t>
  </si>
  <si>
    <t>Data fields for Shipping information</t>
  </si>
  <si>
    <t>The customer should enter basic shipping information</t>
  </si>
  <si>
    <t>Overnight Shipping</t>
  </si>
  <si>
    <t>&lt;ul&gt;&lt;li&gt;Order Experience 2.0&lt;/li&gt;&lt;/ul&gt;</t>
  </si>
  <si>
    <t>A user should be allowed to select overnight shipping for their order.</t>
  </si>
  <si>
    <t>Ship Multi-Site Orders</t>
  </si>
  <si>
    <t>Realtime chat support</t>
  </si>
  <si>
    <t>In-Progress</t>
  </si>
  <si>
    <t>Ship Single-Site Order</t>
  </si>
  <si>
    <t>On completion of a transaction, the shipping department should ship the items to the appropriate destination</t>
  </si>
  <si>
    <t>Update Shipping System for Each Order</t>
  </si>
  <si>
    <t>In order to keep all of the shipping information consistent, implement link to our backend shipping system.</t>
  </si>
  <si>
    <t>Display confirmation code on checkout page</t>
  </si>
  <si>
    <t>Product purchase confirmation</t>
  </si>
  <si>
    <t>Send email receipt</t>
  </si>
  <si>
    <t>Add CVVC to checkout path</t>
  </si>
  <si>
    <t>Shopping preferences</t>
  </si>
  <si>
    <t>Purchase single product</t>
  </si>
  <si>
    <t>Combine by amount</t>
  </si>
  <si>
    <t>Combine by billing address</t>
  </si>
  <si>
    <t>Payment - Promotional Codes</t>
  </si>
  <si>
    <t>Once a user has entered a promotional code for an order, the discount should be reflected in the checkout total.</t>
  </si>
  <si>
    <t>Spike: Purchase Your Items</t>
  </si>
  <si>
    <t>As a user I want to store things in my shopping cart and see them next time I am logged in, so I can save an order for payday.&lt;br /&gt;&lt;br /&gt;Once a user enters an item into their shopping cart, persist that information in their profile so that it is available next time they login.&lt;br /&gt;&lt;br /&gt;&lt;u&gt;Acceptance Criteria&lt;/u&gt;: &lt;ul&gt; &lt;li&gt;User logged in adds to cart, these items stay associated with user until removed or purchased&lt;/li&gt; &lt;li&gt;User logs in with items in shopping cart and items before login are added to 'stored' cart&lt;/li&gt; &lt;li&gt;When user logins in after 7 days of inactivity they are prompted/notified about the items in their 'stored' cart&lt;/li&gt; &lt;/ul&gt; &lt;u&gt;Definition of Done&lt;/u&gt;: &lt;ul&gt; &lt;li&gt;Code Checked In&lt;/li&gt; &lt;li&gt;Unit Tested&lt;/li&gt; &lt;li&gt;Accept Test Passed&lt;/li&gt; &lt;li&gt;No Defects&lt;/li&gt; &lt;li&gt;Accept Tests added to automated framework&lt;/li&gt; &lt;li&gt;Online help docs  updated&lt;/li&gt; &lt;/ul&gt;</t>
  </si>
  <si>
    <t>Support $50 certificates</t>
  </si>
  <si>
    <t>Support increasing item count within cart</t>
  </si>
  <si>
    <t>Move Server Room</t>
  </si>
  <si>
    <t>In order to provide redundant power and network connections, move to an offsite hosting provider</t>
  </si>
  <si>
    <t>Move to Oracle</t>
  </si>
  <si>
    <t>To produce a stable and performant experience for our customers, move to an integrated Oracle database</t>
  </si>
  <si>
    <t>System should support 10,000 concurrent users</t>
  </si>
  <si>
    <t>Implement Fraud Detection</t>
  </si>
  <si>
    <t>In order to prepare for company growth, the system should perform appropriately for loads of up to 10,000 concurrent users.</t>
  </si>
  <si>
    <t>Website must be available 24x7</t>
  </si>
  <si>
    <t>In order for customers to be able to order any time they want, the website should be available 24 hours a day, 7 days a week.</t>
  </si>
  <si>
    <t>As a user I would like to clone a profile</t>
  </si>
  <si>
    <t>Create a Profile</t>
  </si>
  <si>
    <t>As a user I would like to delete a profile</t>
  </si>
  <si>
    <t>As a user I would like to save a profile</t>
  </si>
  <si>
    <t>As a user I would like to undelete a profile</t>
  </si>
  <si>
    <t>New patients</t>
  </si>
  <si>
    <t>Combine by date</t>
  </si>
  <si>
    <t>Search for products</t>
  </si>
  <si>
    <t>Combine by shipping address</t>
  </si>
  <si>
    <t>User administration</t>
  </si>
  <si>
    <t xml:space="preserve"> ========^^^^ R3 ^^^^========</t>
  </si>
  <si>
    <t>Provide public API to support 3rd party integrations</t>
  </si>
  <si>
    <t>Add Single Item</t>
  </si>
  <si>
    <t>Clone contents from previous cart</t>
  </si>
  <si>
    <t>Combine Multiple Items</t>
  </si>
  <si>
    <t>Customize product list</t>
  </si>
  <si>
    <t>Daily deals</t>
  </si>
  <si>
    <t>one-click checkout</t>
  </si>
  <si>
    <t>Payment - Gift Certificates</t>
  </si>
  <si>
    <t>A customer should be able to pay for selected items using a gift certificate.</t>
  </si>
  <si>
    <t>Recent Purchases View</t>
  </si>
  <si>
    <t>&lt;span style="color: rgb(0, 0, 0); font-family: arial, helvetica, sans-serif; font-size: 12px; font-style: normal; font-variant: normal; font-weight: normal; letter-spacing: normal; line-height: normal; orphans: auto; text-align: left; text-indent: 0px; text-transform: none; white-space: normal; widows: auto; word-spacing: 0px; -webkit-text-size-adjust: auto; -webkit-text-stroke-width: 0px; background-color: rgb(255, 255, 255); display: inline !important; float: none;"&gt;Allow 3rd party integrators to access our data.&lt;/span&gt;</t>
  </si>
  <si>
    <t>Provide link to twitter so users can tweet about products they are researching.</t>
  </si>
  <si>
    <t>As a user I should be allowed to select overnight shipping for their order so I can pay to get my stuff as fast as possible.&lt;br /&gt;&lt;br /&gt;&lt;u&gt;Acceptance Criteria&lt;/u&gt;:  &lt;ul&gt; &lt;li&gt;User is defaulted to standard First Class USPS shipping&lt;/li&gt; &lt;li&gt;User can change shipping options to Overnight (FEDEX)&lt;/li&gt; &lt;li&gt;User see's estimated arrival date of order when changing options&lt;/li&gt; &lt;li&gt;User sees a the calculated cost of Overnighting before moving to the payment screens&lt;/li&gt;   &lt;/ul&gt; &lt;u&gt;Definition of Done&lt;/u&gt;:  &lt;ul&gt; &lt;li&gt;Code Checked In&lt;/li&gt; &lt;li&gt;Unit Tested&lt;/li&gt; &lt;li&gt;Accept Test Passed&lt;/li&gt; &lt;li&gt;No Defects&lt;/li&gt; &lt;li&gt;Accept Tests added to automated framework&lt;/li&gt; &lt;li&gt;Online help docs  updated&lt;/li&gt; &lt;/ul&gt;</t>
  </si>
  <si>
    <t>Save cart for future checkout</t>
  </si>
  <si>
    <t>Shop for Items</t>
  </si>
  <si>
    <t>A customer should be able to browse the list of all available products to find the items they wish to purchase. The system should provide suggestions to the customer based on previous purchases and items currently in his/her shopping cart.</t>
  </si>
  <si>
    <t>Purchase Your Items</t>
  </si>
  <si>
    <t>&lt;p class="rally-rte-class-03221dadb"&gt;&lt;span class="rally-rte-class-0bb795425"&gt;As a customer, I want to be able to purchase items online and to be prompted to enter payment information as well as their preferred shipping method and destination, so that I can pay and have my stuff shipped to me.&lt;/span&gt;&lt;span class="rally-rte-class-0b1c8cea2"&gt;&amp;nbsp;&amp;nbsp;&lt;/span&gt;&lt;/p&gt;&lt;p class="rally-rte-class-03cb47fb2"&gt;&lt;span class="rally-rte-class-04dd18d0f"&gt;&lt;img src="https://lh3.googleusercontent.com/yHah82A1dxoT2DitB296WnXCCcUJDzz0QCAVQqBnVSul0QQyXBUoLVJLHGmS8DAzbYO_V8PuQXKPq1qZOggvVFY2u2_WYnQrUi_8_fLdimiqse3_aESN4pOVJzeIa_clOo10QOY" width="243px;" height="44px;" class="CToWUd rally-rte-class-0e6d61dd9" /&gt;&lt;/span&gt;&lt;/p&gt;&lt;div&gt;&lt;b&gt;&lt;span class="rally-rte-class-0bd330b21"&gt;Acceptance Criteria&lt;/span&gt;&lt;span class="rally-rte-class-0b1c8cea2"&gt;:&lt;/span&gt;&lt;/b&gt;&lt;/div&gt;&lt;ul&gt;&lt;li&gt;User logged in adds to cart, these items stay associated with user until removed or purchased&lt;/li&gt;&lt;li&gt;User logs in with items in shopping cart and items selected before login are added to 'stored' cart&lt;/li&gt;&lt;li&gt;When user logins in after 7 days of inactivity they are prompted/notified about the items in their 'stored' cart&lt;/li&gt;&lt;/ul&gt;&lt;p class="rally-rte-class-03221dadb"&gt;&lt;b&gt;&lt;span class="rally-rte-class-0bd330b21"&gt;Definition of Done&lt;/span&gt;&lt;span class="rally-rte-class-0b1c8cea2"&gt;:&lt;/span&gt;&lt;/b&gt;&lt;/p&gt;&lt;ul&gt;&lt;li&gt;Code Checked In&lt;/li&gt;&lt;li&gt;Unit Tested&lt;/li&gt;&lt;li&gt;Accept Test Passed&lt;/li&gt;&lt;li&gt;No Defects&lt;/li&gt;&lt;li&gt;Accept Tests added to automated framework&lt;/li&gt;&lt;li&gt;Online help docs updated&lt;/li&gt;&lt;/ul&gt;&lt;ul&gt; &lt;/ul&gt;</t>
  </si>
  <si>
    <t>Test server is down.  IT said it will be back up @ 4pm ET.</t>
  </si>
  <si>
    <t>Suggest products purchased by friends</t>
  </si>
  <si>
    <t>As a user I would like to delete history</t>
  </si>
  <si>
    <t>As a user I would like to save history</t>
  </si>
  <si>
    <t>As a user I would like to search for history</t>
  </si>
  <si>
    <t>As a user I would like to send history</t>
  </si>
  <si>
    <t>As a user I would like to sort history</t>
  </si>
  <si>
    <t>As a user I would like to undelete history</t>
  </si>
  <si>
    <t>As a user I would like to create preferences</t>
  </si>
  <si>
    <t>As a user I would like to save prefereneces</t>
  </si>
  <si>
    <t>Cross sell related products</t>
  </si>
  <si>
    <t>As a user I would like to search for preferences</t>
  </si>
  <si>
    <t>As a user I would like to reapply for offers</t>
  </si>
  <si>
    <t>As a user I would like to receive offers</t>
  </si>
  <si>
    <t>As a user I would like to remove offers</t>
  </si>
  <si>
    <t>As a user I would like to subscribe to offers</t>
  </si>
  <si>
    <t>As a user I would like to delete data</t>
  </si>
  <si>
    <t>Allow user to vote on products</t>
  </si>
  <si>
    <t>As a user I would like to post attributes</t>
  </si>
  <si>
    <t>As a user I would like to post tickets</t>
  </si>
  <si>
    <t>As a user I would like to update data</t>
  </si>
  <si>
    <t>Integrate with Amex Gateway</t>
  </si>
  <si>
    <t>As a user I would like to update tickets</t>
  </si>
  <si>
    <t>Spike: Basic profile form</t>
  </si>
  <si>
    <t>Find My Orders</t>
  </si>
  <si>
    <t>As a customer, I would like to be emailed with daily updates that contain package tracking information.</t>
  </si>
  <si>
    <t>Log-in to Secured Website</t>
  </si>
  <si>
    <t>Support cash/check by mail</t>
  </si>
  <si>
    <t>As a customer, I would like to be able to login to the shopping cart knowing that my personal information is private and secure</t>
  </si>
  <si>
    <t>Log-off Website</t>
  </si>
  <si>
    <t>Backorder fulfillment</t>
  </si>
  <si>
    <t>Show history of account access.</t>
  </si>
  <si>
    <t>Validate Customer Contact/Shipping info</t>
  </si>
  <si>
    <t>Requirement</t>
  </si>
  <si>
    <t>Duplcate order fulfillment</t>
  </si>
  <si>
    <t>Severity</t>
  </si>
  <si>
    <t>Environment</t>
  </si>
  <si>
    <t>Priority</t>
  </si>
  <si>
    <t>Resolution</t>
  </si>
  <si>
    <t>Logoff: No warning when user clicks Logout link</t>
  </si>
  <si>
    <t>Integrate with coupon.com site to match *popular* items in shopping cart</t>
  </si>
  <si>
    <t>As a customer, I want my email and shipping addresses validated to make me known to the system, and to add another layer of protection against fraud.&lt;br /&gt;&lt;br /&gt;&lt;u&gt;Acceptance Criteria&lt;/u&gt;:  &lt;ul&gt; &lt;li&gt; Email address validated  &lt;ul&gt; &lt;li&gt;validate format&lt;/li&gt; &lt;li&gt;email them a message then have them confirm by clicking a link&lt;/li&gt; &lt;/ul&gt; &lt;/li&gt; &lt;li&gt; Check Shipping  &lt;ul&gt; &lt;li&gt;Address must exist validate against USPS DFS2 Validation DB&lt;/li&gt; &lt;/ul&gt; &lt;/li&gt; &lt;li&gt;Perform Validation upon creation/change of info and each order placed&lt;/li&gt; &lt;/ul&gt; &lt;u&gt;Definition of Done&lt;/u&gt;:  &lt;ul&gt; &lt;li&gt;Code Checked In&lt;/li&gt; &lt;li&gt;Unit Tested&lt;/li&gt; &lt;li&gt;Accept Test Passed&lt;/li&gt; &lt;li&gt;No Defects&lt;/li&gt; &lt;li&gt;Accept Tests added to automated framework&lt;/li&gt; &lt;li&gt;Oneline help docs updated&lt;/li&gt; &lt;/ul&gt;</t>
  </si>
  <si>
    <t>Minor Problem</t>
  </si>
  <si>
    <t>View By Order</t>
  </si>
  <si>
    <t>Closed</t>
  </si>
  <si>
    <t>Production</t>
  </si>
  <si>
    <t>Normal</t>
  </si>
  <si>
    <t>As a customer, I want to be able to view and easily change my One-Click settings.</t>
  </si>
  <si>
    <t>When the Logout link is clicked, the application should display a message asking whether the user is sure he/she wants to continue logging out.</t>
  </si>
  <si>
    <t>View or Change your One-Click settings</t>
  </si>
  <si>
    <t>System Performance suffers for constant loads of only 1,000 users</t>
  </si>
  <si>
    <t>Search for packing slips</t>
  </si>
  <si>
    <t>Archive packing slips</t>
  </si>
  <si>
    <t>Major Problem</t>
  </si>
  <si>
    <t>High Attention</t>
  </si>
  <si>
    <t>Auto delete packing slips after 6 months</t>
  </si>
  <si>
    <t>The system experiences noticeable degradation in performance for loads of only 1,000 concurrent users.</t>
  </si>
  <si>
    <t>Language Support:  Special Characters</t>
  </si>
  <si>
    <t>Reactivate packing slips</t>
  </si>
  <si>
    <t>Development</t>
  </si>
  <si>
    <t>Return labels printing first/last name in wrong order.</t>
  </si>
  <si>
    <t>Special characters in both Japanese and French are not being displayed properly.</t>
  </si>
  <si>
    <t>Returned shipments</t>
  </si>
  <si>
    <t>Customer is not able to choose Japanese as their display language</t>
  </si>
  <si>
    <t>Implement barcode tracking for return items</t>
  </si>
  <si>
    <t>Japanese is not appearing in the 'Select Language' drop down.</t>
  </si>
  <si>
    <t>&lt;span class="rally-rte-class-0fdfe95d069988"&gt;Coupons.com is a premier supplier of coupons.&lt;/span&gt;  &lt;div class="rally-rte-class-0355e3c0ca0a138"&gt;&lt;br class="rally-rte-class-0655ac2f5dd0ba8" /&gt;&lt;/div&gt; &lt;div class="rally-rte-class-0355e3c0ca0a138"&gt;Match popular coupons with features in the users' cart.&lt;/div&gt;</t>
  </si>
  <si>
    <t>Apply credits to account from valid return items</t>
  </si>
  <si>
    <t>Login 404 Issue</t>
  </si>
  <si>
    <t>Order purchase API</t>
  </si>
  <si>
    <t>Update warehouse stock counts</t>
  </si>
  <si>
    <t>Email notifications upon successful return processing</t>
  </si>
  <si>
    <t>Implement self printed return receipts</t>
  </si>
  <si>
    <t>Crash/Data Loss</t>
  </si>
  <si>
    <t>Resolve Immediately</t>
  </si>
  <si>
    <t>Show return status on order history page</t>
  </si>
  <si>
    <t>Received an Error 404 warning on entrance to the application.</t>
  </si>
  <si>
    <t>Authentication Hyperlink is broken</t>
  </si>
  <si>
    <t>Mobile notification of return status</t>
  </si>
  <si>
    <t>Prescription Administration Updates</t>
  </si>
  <si>
    <t>Currently, the authentication hyperlink provided to the customer via email is broken.&amp;nbsp; Following the link brings the customer to the homepage, but the customer has not been validated.&lt;br /&gt;&lt;br /&gt;Steps:&lt;br /&gt; &lt;ul&gt;&lt;li&gt;Created a new customer account&lt;/li&gt;&lt;li&gt;Received an email that contained a hyperlink to complete authentication&lt;/li&gt;&lt;li&gt;Clicking the link brought me to the homepage of the app&lt;/li&gt;&lt;li&gt;On login, I had yet to be authenticated so shopping could proceed&lt;br /&gt;&lt;/li&gt;&lt;/ul&gt;</t>
  </si>
  <si>
    <t>404 on address page</t>
  </si>
  <si>
    <t>Order history API</t>
  </si>
  <si>
    <t>As a web site visitor, I want to browse through the inventory of available safaris so that I can pick one that fits my time, budget and interest.</t>
  </si>
  <si>
    <t>Physician Chat Environment</t>
  </si>
  <si>
    <t>Unable to check status of archived orders</t>
  </si>
  <si>
    <t>As a web site visitor, I want to view upcoming safari availability so that I can choose an available date.</t>
  </si>
  <si>
    <t>Register for New Patient Service</t>
  </si>
  <si>
    <t>As a safari-taker, I want to sign-up for a Frequent Adventurer Card so I can earn rewards.</t>
  </si>
  <si>
    <t>Test Server Failure</t>
  </si>
  <si>
    <t>Update Patient Records</t>
  </si>
  <si>
    <t>As a safari-taker, I want to view any pictures taken and be able to order reprints so that I can remember my trip.</t>
  </si>
  <si>
    <t>Admin - Accept new patients</t>
  </si>
  <si>
    <t>Unable to open an order from history</t>
  </si>
  <si>
    <t>Validate Patient Data for EU Patients</t>
  </si>
  <si>
    <t>Support for UK National Insurance Number Format</t>
  </si>
  <si>
    <t>Security layer for read-write API</t>
  </si>
  <si>
    <t>Physician Application - confirm prescription data</t>
  </si>
  <si>
    <t>Found an error when I tried to access my shopping cart</t>
  </si>
  <si>
    <t>Open</t>
  </si>
  <si>
    <t>I was taken to the checkout screen prematurely</t>
  </si>
  <si>
    <t>Problem with User Authentication</t>
  </si>
  <si>
    <t xml:space="preserve"> ========^^^^ UNSCHED ^^^^========</t>
  </si>
  <si>
    <t>More than one customer is reporting that they are being logged off of the system</t>
  </si>
  <si>
    <t>BZ: Could not login to app</t>
  </si>
  <si>
    <t>Staging</t>
  </si>
  <si>
    <t>Customer could not login.</t>
  </si>
  <si>
    <t>Application displays individual shipping costs but total is unchanged</t>
  </si>
  <si>
    <t>The individual estimated shipping costs for each package/destination are displayed, but the Total field only displays the shipping cost for the first destination in the list.&amp;nbsp; Also, once a customer checks out, the total for the entire order only reflects shipping for one destination.</t>
  </si>
  <si>
    <t>Tax totals for split shipping not calculated properly</t>
  </si>
  <si>
    <t>UI for split - need more separation on order sections</t>
  </si>
  <si>
    <t>Click on split shipping - nothing displays</t>
  </si>
  <si>
    <t>Priority shipping options not appearing for multiple destinations</t>
  </si>
  <si>
    <t>Having a shopping cart that contained 2 items, I chose to ship the items to two different destinations.&amp;nbsp; The individual destination buckets appeared appropriately, however there were no visible priority shipping options for either destination.</t>
  </si>
  <si>
    <t>No warning when MAX destinations has been reached</t>
  </si>
  <si>
    <t>Once a customer has elected to ship items to the maximum number of different destinations, the add destination button is disabled, but no warning is displayed explaining why.</t>
  </si>
  <si>
    <t>Too many digits appearing for updated shipping cost</t>
  </si>
  <si>
    <t>Total shipping cost should be displayed as '$XXX.XX', but currently the total has 5 digits after the decimal ($23.78352).</t>
  </si>
  <si>
    <t>Package Tracking Notifications are broken</t>
  </si>
  <si>
    <t>Only one tracking notification is being sent to the customer when they have packages being shipped to multiple destinations.&amp;nbsp; The system should send an email for packages being sent to each destination.</t>
  </si>
  <si>
    <t>Default selection is Express</t>
  </si>
  <si>
    <t>The default selection for priority shipping is currently Express, it should instead be Ground.</t>
  </si>
  <si>
    <t>Payment by e-Check failing on submit</t>
  </si>
  <si>
    <t>Error message indicating 'Gateway 502' problem.</t>
  </si>
  <si>
    <t>No warning when 18digits given for credit card</t>
  </si>
  <si>
    <t>Able to add 1 extra digit to credit card input box</t>
  </si>
  <si>
    <t>Browser shows non-validated security key on payment form page</t>
  </si>
  <si>
    <t>Browser prompts to confirm security exception.</t>
  </si>
  <si>
    <t>Only one selected item is being added to the cart</t>
  </si>
  <si>
    <t>Fixed</t>
  </si>
  <si>
    <t>Steps:&lt;br /&gt; &lt;ul&gt;&lt;li&gt;Logged in as a customer&lt;/li&gt;&lt;li&gt;Selected multiple items to add to cart at once&lt;/li&gt;&lt;li&gt;Clicked 'Add to Cart'&lt;/li&gt;&lt;li&gt;Clicked 'View My Cart'&lt;/li&gt;&lt;li&gt;Only the first item chosen was actually added to the cart&lt;br /&gt;&lt;/li&gt;&lt;/ul&gt;</t>
  </si>
  <si>
    <t>Recurring 'No Address' Warning</t>
  </si>
  <si>
    <t>Steps:&lt;br /&gt; &lt;ul&gt;&lt;li&gt;Created a new account, but didn't enter an address&lt;/li&gt;&lt;li&gt;Logged in as the new user, system displayed a message asking for address information&lt;/li&gt;&lt;li&gt;Enter a valid address and click save&lt;/li&gt;&lt;li&gt;For every following action within the same shopping session, the system warned that no address information had been entered, even though it was still saved and visible&lt;br /&gt;&lt;/li&gt;&lt;/ul&gt;</t>
  </si>
  <si>
    <t>Production Defect in accessing shopping cart</t>
  </si>
  <si>
    <t>Error 404 - Not Found when trying to navigate to the shopping cart.</t>
  </si>
  <si>
    <t>State drop down doesn't contain any items</t>
  </si>
  <si>
    <t>The customer should enter the following shipping information:&lt;br /&gt;&lt;br /&gt; &lt;ul&gt;&lt;li&gt;Name&lt;/li&gt;&lt;li&gt;Address&lt;/li&gt;&lt;li&gt;City&lt;/li&gt;&lt;li&gt;State (drop down)&lt;/li&gt;&lt;li&gt;Country (drop down)&lt;/li&gt;&lt;li&gt;Zip/Country Code&lt;/li&gt;&lt;/ul&gt;</t>
  </si>
  <si>
    <t>Code verification completely broken!</t>
  </si>
  <si>
    <t>The application accepts any 6 character long string as a valid promotional code and applies the maximum discount to the order!&lt;br /&gt;&lt;br /&gt;Steps:&lt;br /&gt; &lt;ul&gt;&lt;li&gt;Logged in as a customer, choose a few items to purchase&lt;/li&gt;&lt;li&gt;Enter an invalid promotional code (of correct length) in the editable field&lt;/li&gt;&lt;li&gt;Click update&lt;/li&gt;&lt;li&gt;Maximum discount is applied to the order&lt;/li&gt;&lt;/ul&gt;This occurs for any codes entered that contain 6 characters.</t>
  </si>
  <si>
    <t>(Auto) Fitnesse Test Failed for GUI - Checkout Button</t>
  </si>
  <si>
    <t>Please see Fitnesse Result Logs for more information.</t>
  </si>
  <si>
    <t>latest Promo Code is invalid.</t>
  </si>
  <si>
    <t>Cosmetic</t>
  </si>
  <si>
    <t>Low</t>
  </si>
  <si>
    <t>On the payment screen, the Promo Code field label formatting is incorrect.&amp;nbsp; Currently it is bold and italic, thought it should just be bold to match the rest of the field labels.&lt;br /&gt;&lt;br /&gt;&lt;i&gt;&lt;b&gt;Promo Code&lt;/b&gt;&lt;/i&gt; -&amp;gt; &lt;b&gt;Promo Code&lt;/b&gt;</t>
  </si>
  <si>
    <t>(Auto) Fitnesse Test Failed for Calculations</t>
  </si>
  <si>
    <t>Weird formatting -&gt; Totals GUI</t>
  </si>
  <si>
    <t>Submitted</t>
  </si>
  <si>
    <t>The formatting for the totals/costs GUI is distorted.&amp;nbsp; The total cost field is appearing on the very left side of the browser, when it should be beneath all of the other calculation fields on the right side of the browser.</t>
  </si>
  <si>
    <t>Unable to login after entering reset password</t>
  </si>
  <si>
    <t>User's password shown in plain text in recovery email</t>
  </si>
  <si>
    <t>Checkout</t>
  </si>
  <si>
    <t>Fulfillment</t>
  </si>
  <si>
    <t>Login/Authentication</t>
  </si>
  <si>
    <t>Order Status</t>
  </si>
  <si>
    <t>Shopping</t>
  </si>
  <si>
    <t>Button color on checkout page does not match blue hue per design specs</t>
  </si>
  <si>
    <t>Old font found on contact us page</t>
  </si>
  <si>
    <t>Unable to login after entering invalid password</t>
  </si>
  <si>
    <t>"Remember me" cookie not working</t>
  </si>
  <si>
    <t>Monthly product re-order is duplicating items</t>
  </si>
  <si>
    <t>Unable to check status of past orders</t>
  </si>
  <si>
    <t>Unable to undelete an order from history</t>
  </si>
  <si>
    <t>302 response code on /api page</t>
  </si>
  <si>
    <t>Unable to connect to staging server with 'v2.0' string</t>
  </si>
  <si>
    <t>CCV codes not being verified on checkout path</t>
  </si>
  <si>
    <t>Mastercard not showing in valid CC dropdown list on checkout path</t>
  </si>
  <si>
    <t>TestFolder</t>
  </si>
  <si>
    <t>WorkProduct</t>
  </si>
  <si>
    <t>Method</t>
  </si>
  <si>
    <t>Objective</t>
  </si>
  <si>
    <t>PostConditions</t>
  </si>
  <si>
    <t>Test routine for checkout path using Chrome browser</t>
  </si>
  <si>
    <t>PreConditions</t>
  </si>
  <si>
    <t>Chrome Browser Tests: Checkout Path</t>
  </si>
  <si>
    <t>Risk</t>
  </si>
  <si>
    <t>Type</t>
  </si>
  <si>
    <t>ValidationExpectedResult</t>
  </si>
  <si>
    <t>ValidationInput</t>
  </si>
  <si>
    <t>Calculate shipping costs for multiple destinations</t>
  </si>
  <si>
    <t>Manual</t>
  </si>
  <si>
    <t>Test routine for checkout path using Firefox browser</t>
  </si>
  <si>
    <t>Firefox Browser Tests: Checkout Path</t>
  </si>
  <si>
    <t>Critical</t>
  </si>
  <si>
    <t>Acceptance</t>
  </si>
  <si>
    <t>Check Invoice Creation</t>
  </si>
  <si>
    <t>Important</t>
  </si>
  <si>
    <t>Check the Status of Your Orders</t>
  </si>
  <si>
    <t>ExpectedResult</t>
  </si>
  <si>
    <t>Input</t>
  </si>
  <si>
    <t>StepIndex</t>
  </si>
  <si>
    <t>TestCase</t>
  </si>
  <si>
    <t>My account home page</t>
  </si>
  <si>
    <t>Useful</t>
  </si>
  <si>
    <t>Login to Shopping Site</t>
  </si>
  <si>
    <t>Purchase One Item</t>
  </si>
  <si>
    <t>Displayed Search results</t>
  </si>
  <si>
    <t>Validate data fields for Shipping information</t>
  </si>
  <si>
    <t>Search for items</t>
  </si>
  <si>
    <t>Checked Item</t>
  </si>
  <si>
    <t>Select one item for purchase</t>
  </si>
  <si>
    <t>Populated Cart with one item</t>
  </si>
  <si>
    <t>Choose to add one item to Cart</t>
  </si>
  <si>
    <t>Completed Purchase of One Item</t>
  </si>
  <si>
    <t>Purchase Items in Cart</t>
  </si>
  <si>
    <t>My Home Page</t>
  </si>
  <si>
    <t>Verify that the customer is logged out of the system when they click the 'Logout' link at the top of the screen.</t>
  </si>
  <si>
    <t>Checked Items</t>
  </si>
  <si>
    <t>Select multiple items for purchase (more than 1)</t>
  </si>
  <si>
    <t>Populated Cart with multiple items</t>
  </si>
  <si>
    <t>Default Shipping - Ground</t>
  </si>
  <si>
    <t>Choose to add multiple items to the Cart (more than 1)</t>
  </si>
  <si>
    <t>Completed Purchase of multiple items</t>
  </si>
  <si>
    <t>Purchase MAX Items</t>
  </si>
  <si>
    <t>Select 100 items for purchase (max)</t>
  </si>
  <si>
    <t>Populated Cart with max items</t>
  </si>
  <si>
    <t>Choose to add 100 items to Cart (max)</t>
  </si>
  <si>
    <t>GUI - Checkout Button</t>
  </si>
  <si>
    <t>Select MAX+1 Items</t>
  </si>
  <si>
    <t>Select 101 items for purchase (max +1)</t>
  </si>
  <si>
    <t>Error message that max +1 reached.</t>
  </si>
  <si>
    <t>Choose to add 101 items to Cart</t>
  </si>
  <si>
    <t>Error message purchasing over max not permitted.</t>
  </si>
  <si>
    <t>To test   the functionality of the purchase options in the shopping site.</t>
  </si>
  <si>
    <t>Logoff and   clear the browser cache so that no lingering test data gets saved.   &amp;nbsp;Reset the account history details in the shopping application.</t>
  </si>
  <si>
    <t>A browser   connection to the shopping site is required. &amp;nbsp;Please ensure that your   browser is updated to the latest version for your platform. &amp;nbsp;A   registered User ID is also required.</t>
  </si>
  <si>
    <t>GUI - Checkout Button for Empty Cart</t>
  </si>
  <si>
    <t>Show Cart</t>
  </si>
  <si>
    <t>Click GUI Checkout Button</t>
  </si>
  <si>
    <t>Show Empty Cart</t>
  </si>
  <si>
    <t>GUI - Multi-Site Shipping Options</t>
  </si>
  <si>
    <t>Invalid Promo Code</t>
  </si>
  <si>
    <t>Verify that entering a correct username/password combo on the login screen grants a user access to the application.</t>
  </si>
  <si>
    <t>Max Number of Shipping Destinations</t>
  </si>
  <si>
    <t>No Address Entered</t>
  </si>
  <si>
    <t>One Promo Code per order</t>
  </si>
  <si>
    <t>Order Verification</t>
  </si>
  <si>
    <t>Duration</t>
  </si>
  <si>
    <t>Verdict</t>
  </si>
  <si>
    <t>TestSet</t>
  </si>
  <si>
    <t>Tester</t>
  </si>
  <si>
    <t>Order Verification - Backordered Item Handling</t>
  </si>
  <si>
    <t>Pass</t>
  </si>
  <si>
    <t>Priority Shipping chosen on a per-package basis</t>
  </si>
  <si>
    <t>1.2.24</t>
  </si>
  <si>
    <t>Priority Shipping GUI</t>
  </si>
  <si>
    <t>Only showing 1 order, not 2.</t>
  </si>
  <si>
    <t>Fail</t>
  </si>
  <si>
    <t>Estimate</t>
  </si>
  <si>
    <t>2016-01-31T20:40:03.000Z</t>
  </si>
  <si>
    <t>2016-01-30T20:40:14.000Z</t>
  </si>
  <si>
    <t>2016-01-31T20:40:14.000Z</t>
  </si>
  <si>
    <t>Priority Shipping Options for each Destination</t>
  </si>
  <si>
    <t>2016-01-29T20:40:13.000Z</t>
  </si>
  <si>
    <t>2016-01-30T20:40:13.000Z</t>
  </si>
  <si>
    <t>ToDo</t>
  </si>
  <si>
    <t>Actuals</t>
  </si>
  <si>
    <t>TaskIndex</t>
  </si>
  <si>
    <t>Link to shipping backend</t>
  </si>
  <si>
    <t>Promo Code GUI</t>
  </si>
  <si>
    <t>2016-01-30T20:40:16.000Z</t>
  </si>
  <si>
    <t>GUI for shipping options</t>
  </si>
  <si>
    <t>2016-01-31T20:40:17.000Z</t>
  </si>
  <si>
    <t>Run Functional Tests</t>
  </si>
  <si>
    <t>Write Code</t>
  </si>
  <si>
    <t>2016-01-30T20:40:15.000Z</t>
  </si>
  <si>
    <t>API Test Harnesses</t>
  </si>
  <si>
    <t>An email   should be sent to your user id&amp;nbsp;summarizing&amp;nbsp;your completed purchase.</t>
  </si>
  <si>
    <t>2016-01-31T20:40:15.000Z</t>
  </si>
  <si>
    <t>The   purchase complete window should list your order details that were purchased.</t>
  </si>
  <si>
    <t>Automated Tests</t>
  </si>
  <si>
    <t>Create automated Tests</t>
  </si>
  <si>
    <t>Use Shipping Web Service for Calculation</t>
  </si>
  <si>
    <t>Filter only company supported shipping options</t>
  </si>
  <si>
    <t>To test the functionality of the purchase options in the shopping site.</t>
  </si>
  <si>
    <t>Logoff and clear the browser cache so that no lingering test data gets saved. &amp;nbsp;Reset the account history details in the shopping application.</t>
  </si>
  <si>
    <t>A browser connection to the shopping site is required. &amp;nbsp;Please ensure that your browser is updated to the latest version for your platform. &amp;nbsp;A registered User ID is also required.</t>
  </si>
  <si>
    <t>Automated Tests for Web Services API</t>
  </si>
  <si>
    <t>An email should be sent to your user id&amp;nbsp;summarizing&amp;nbsp;your completed purchase.</t>
  </si>
  <si>
    <t>The purchase complete window should list your order details that were purchased.</t>
  </si>
  <si>
    <t>Code</t>
  </si>
  <si>
    <t>Create Automated Tests</t>
  </si>
  <si>
    <t>2016-01-31T20:40:02.000Z</t>
  </si>
  <si>
    <t>Doc</t>
  </si>
  <si>
    <t>adjust stylesheet properties</t>
  </si>
  <si>
    <t>2016-01-31T20:40:16.000Z</t>
  </si>
  <si>
    <t>Shipping Address and Billing Address must match</t>
  </si>
  <si>
    <t>fix screenshots in online help</t>
  </si>
  <si>
    <t>2016-01-31T20:40:07.000Z</t>
  </si>
  <si>
    <t>Shipping Calculations</t>
  </si>
  <si>
    <t>Regression Testing</t>
  </si>
  <si>
    <t>Tracking Information</t>
  </si>
  <si>
    <t>Setup new Servers</t>
  </si>
  <si>
    <t>Move Code to new Servers</t>
  </si>
  <si>
    <t>Update SQL</t>
  </si>
  <si>
    <t>Setup Oracle</t>
  </si>
  <si>
    <t>Update Total Shipping Cost</t>
  </si>
  <si>
    <t>Database tables for order codes</t>
  </si>
  <si>
    <t>Updated Totals</t>
  </si>
  <si>
    <t>GUI for order pages</t>
  </si>
  <si>
    <t>&lt;b&gt;I am blocked on this task until dev2 has completed the UI changes I need in order to easily test.&lt;/b&gt;</t>
  </si>
  <si>
    <t>GUI for Purchase Your Items</t>
  </si>
  <si>
    <t>Validate Email Address - Email Authentication</t>
  </si>
  <si>
    <t>2016-01-31T04:14:51.000Z</t>
  </si>
  <si>
    <t>Validate Email Address - Invalid Address Handling</t>
  </si>
  <si>
    <t>2016-01-30T20:40:11.000Z</t>
  </si>
  <si>
    <t>!! FAILURE NOTE: Unable to purchase exactly MAX items. Error message indicates count exceeded.  Is this a &lt; vs. &lt;= condition?</t>
  </si>
  <si>
    <t>2016-01-31T20:40:12.000Z</t>
  </si>
  <si>
    <t>Implement Service Layer</t>
  </si>
  <si>
    <t>!! FAILURE NOTE: Set # of products to MAX but response email shows MAX minus 1.</t>
  </si>
  <si>
    <t>!! FAILURE NOTE: Error accessing purchase engine.</t>
  </si>
  <si>
    <t>Validate Email Address - Permissions</t>
  </si>
  <si>
    <t>!! FAILURE NOTE: All items are showing duplicates.</t>
  </si>
  <si>
    <t>Implement Credit Card Payment Service</t>
  </si>
  <si>
    <t>!! FAILURE NOTE: Entered one item but the cart was still empty.</t>
  </si>
  <si>
    <t>2016-01-30T20:40:10.000Z</t>
  </si>
  <si>
    <t>!! FAILURE NOTE: Entered one item and the cart showed duplicate entries.</t>
  </si>
  <si>
    <t>Validate GUI design</t>
  </si>
  <si>
    <t>Validate website must be available 24x7</t>
  </si>
  <si>
    <t>2016-01-30T20:40:09.000Z</t>
  </si>
  <si>
    <t>2016-01-30T20:40:12.000Z</t>
  </si>
  <si>
    <t>Run Manual Tests</t>
  </si>
  <si>
    <t>!! FAILURE NOTE: Purchased MAX+1 without any error conditions.</t>
  </si>
  <si>
    <t>Failed Test Case for Demonstration</t>
  </si>
  <si>
    <t>Automated</t>
  </si>
  <si>
    <t>Functional</t>
  </si>
  <si>
    <t>Test environment down.  IT says it'll be back up by 4pm ET.</t>
  </si>
  <si>
    <t>&lt;strong&gt;Blocked:&lt;/strong&gt; Test environment is down.</t>
  </si>
  <si>
    <t>CheckNewPatient-QA</t>
  </si>
  <si>
    <t>Store Data for Recent Purchases</t>
  </si>
  <si>
    <t>Validate GUI styles</t>
  </si>
  <si>
    <t>GUI for recent items list</t>
  </si>
  <si>
    <t>CheckExistingPatient-QA</t>
  </si>
  <si>
    <t>2016-01-31T20:40:04.000Z</t>
  </si>
  <si>
    <t>UI for splitting order</t>
  </si>
  <si>
    <t>Document Functionality</t>
  </si>
  <si>
    <t>Identify impact on removing order from server cache</t>
  </si>
  <si>
    <t>Review error conditions from payment gateway</t>
  </si>
  <si>
    <t>use new api version call</t>
  </si>
  <si>
    <t>2016-01-31T20:40:08.000Z</t>
  </si>
  <si>
    <t>replace renderer to show display value instead of internal value</t>
  </si>
  <si>
    <t>Backend Link to Shipping System</t>
  </si>
  <si>
    <t>Update Logic</t>
  </si>
  <si>
    <t>Write front-end validation code</t>
  </si>
  <si>
    <t>Call Web Service for Address Verification</t>
  </si>
  <si>
    <t>Document Validation Functionality</t>
  </si>
  <si>
    <t>Fix exception handling routing after failed login</t>
  </si>
  <si>
    <t>Run manual FF browser test</t>
  </si>
  <si>
    <t>Run automated FF browser test</t>
  </si>
  <si>
    <t>Run manual Chrome  browser test</t>
  </si>
  <si>
    <t>Run automated Chrome browser test</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</si>
</sst>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b/>
      <u/>
      <sz val="11.0"/>
      <color rgb="FF000000"/>
      <name val="Calibri"/>
    </font>
    <font>
      <i/>
      <sz val="11.0"/>
      <color rgb="FF000000"/>
      <name val="Calibri"/>
    </font>
    <font>
      <b/>
      <sz val="11.0"/>
      <color rgb="FFFFFFFF"/>
      <name val="Calibri"/>
    </font>
    <font>
      <b/>
      <sz val="11.0"/>
      <color rgb="FF000000"/>
      <name val="Calibri"/>
    </font>
    <font>
      <b/>
      <sz val="11.0"/>
      <color rgb="FF5B9BD5"/>
      <name val="Calibri"/>
    </font>
    <font>
      <b/>
      <sz val="11.0"/>
      <color rgb="FFFF0000"/>
      <name val="Calibri"/>
    </font>
    <font>
      <sz val="10.0"/>
      <color rgb="FF000000"/>
      <name val="Arial"/>
    </font>
    <font>
      <sz val="11.0"/>
      <name val="Calibri"/>
    </font>
    <font>
      <u/>
      <sz val="11.0"/>
      <color rgb="FF0563C1"/>
      <name val="Calibri"/>
    </font>
    <font>
      <u/>
      <sz val="11.0"/>
      <color rgb="FF0563C1"/>
      <name val="Calibri"/>
    </font>
    <font/>
    <font>
      <b/>
      <sz val="11.0"/>
      <name val="Calibri"/>
    </font>
  </fonts>
  <fills count="7">
    <fill>
      <patternFill patternType="none"/>
    </fill>
    <fill>
      <patternFill patternType="lightGray"/>
    </fill>
    <fill>
      <patternFill patternType="solid">
        <fgColor rgb="FFFF0000"/>
        <bgColor rgb="FFFF0000"/>
      </patternFill>
    </fill>
    <fill>
      <patternFill patternType="solid">
        <fgColor rgb="FF000000"/>
        <bgColor rgb="FF000000"/>
      </patternFill>
    </fill>
    <fill>
      <patternFill patternType="solid">
        <fgColor rgb="FFFFFFFF"/>
        <bgColor rgb="FFFFFFFF"/>
      </patternFill>
    </fill>
    <fill>
      <patternFill patternType="solid">
        <fgColor rgb="FF5B9BD5"/>
        <bgColor rgb="FF5B9BD5"/>
      </patternFill>
    </fill>
    <fill>
      <patternFill patternType="solid">
        <fgColor rgb="FFDEEAF6"/>
        <bgColor rgb="FFDEEAF6"/>
      </patternFill>
    </fill>
  </fills>
  <borders count="14">
    <border/>
    <border>
      <left/>
      <right/>
      <top/>
      <bottom/>
    </border>
    <border>
      <left style="thin">
        <color rgb="FF9CC2E5"/>
      </left>
      <right/>
      <top style="thin">
        <color rgb="FF9CC2E5"/>
      </top>
      <bottom/>
    </border>
    <border>
      <left/>
      <right/>
      <top style="thin">
        <color rgb="FF9CC2E5"/>
      </top>
      <bottom/>
    </border>
    <border>
      <left/>
      <right style="thin">
        <color rgb="FF9CC2E5"/>
      </right>
      <top style="thin">
        <color rgb="FF9CC2E5"/>
      </top>
      <bottom/>
    </border>
    <border>
      <left style="thin">
        <color rgb="FF9CC2E5"/>
      </left>
      <top style="thin">
        <color rgb="FF9CC2E5"/>
      </top>
    </border>
    <border>
      <top style="thin">
        <color rgb="FF9CC2E5"/>
      </top>
    </border>
    <border>
      <right style="thin">
        <color rgb="FF9CC2E5"/>
      </right>
      <top style="thin">
        <color rgb="FF9CC2E5"/>
      </top>
    </border>
    <border>
      <left style="thin">
        <color rgb="FF9CC2E5"/>
      </left>
      <right/>
      <top style="thin">
        <color rgb="FF9CC2E5"/>
      </top>
      <bottom style="thin">
        <color rgb="FF9CC2E5"/>
      </bottom>
    </border>
    <border>
      <left/>
      <right/>
      <top style="thin">
        <color rgb="FF9CC2E5"/>
      </top>
      <bottom style="thin">
        <color rgb="FF9CC2E5"/>
      </bottom>
    </border>
    <border>
      <left/>
      <right style="thin">
        <color rgb="FF9CC2E5"/>
      </right>
      <top style="thin">
        <color rgb="FF9CC2E5"/>
      </top>
      <bottom style="thin">
        <color rgb="FF9CC2E5"/>
      </bottom>
    </border>
    <border>
      <right style="thin">
        <color rgb="FF9CC2E5"/>
      </right>
      <top style="thin">
        <color rgb="FF9CC2E5"/>
      </top>
      <bottom style="thin">
        <color rgb="FF9CC2E5"/>
      </bottom>
    </border>
    <border>
      <top style="thin">
        <color rgb="FF9CC2E5"/>
      </top>
      <bottom style="thin">
        <color rgb="FF9CC2E5"/>
      </bottom>
    </border>
    <border>
      <left style="thin">
        <color rgb="FF9CC2E5"/>
      </left>
      <top style="thin">
        <color rgb="FF9CC2E5"/>
      </top>
      <bottom style="thin">
        <color rgb="FF9CC2E5"/>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0" numFmtId="0" xfId="0" applyAlignment="1" applyFont="1">
      <alignment vertical="top"/>
    </xf>
    <xf borderId="0" fillId="0" fontId="0" numFmtId="14" xfId="0" applyFont="1" applyNumberFormat="1"/>
    <xf borderId="0" fillId="0" fontId="1" numFmtId="0" xfId="0" applyFont="1"/>
    <xf borderId="0" fillId="0" fontId="2" numFmtId="0" xfId="0" applyFont="1"/>
    <xf borderId="0" fillId="0" fontId="0" numFmtId="22" xfId="0" applyAlignment="1" applyFont="1" applyNumberFormat="1">
      <alignment vertical="top"/>
    </xf>
    <xf borderId="1" fillId="2" fontId="3" numFmtId="0" xfId="0" applyBorder="1" applyFill="1" applyFont="1"/>
    <xf borderId="0" fillId="0" fontId="4" numFmtId="0" xfId="0" applyFont="1"/>
    <xf borderId="1" fillId="3" fontId="3" numFmtId="0" xfId="0" applyBorder="1" applyFill="1" applyFont="1"/>
    <xf borderId="0" fillId="0" fontId="5" numFmtId="0" xfId="0" applyFont="1"/>
    <xf borderId="0" fillId="0" fontId="6" numFmtId="0" xfId="0" applyFont="1"/>
    <xf borderId="0" fillId="0" fontId="0" numFmtId="22" xfId="0" applyFont="1" applyNumberFormat="1"/>
    <xf borderId="0" fillId="0" fontId="0" numFmtId="49" xfId="0" applyFont="1" applyNumberFormat="1"/>
    <xf borderId="0" fillId="0" fontId="7" numFmtId="0" xfId="0" applyAlignment="1" applyFont="1">
      <alignment horizontal="left" shrinkToFit="0" vertical="center" wrapText="1"/>
    </xf>
    <xf borderId="1" fillId="4" fontId="8" numFmtId="0" xfId="0" applyBorder="1" applyFill="1" applyFont="1"/>
    <xf borderId="0" fillId="0" fontId="4" numFmtId="0" xfId="0" applyAlignment="1" applyFont="1">
      <alignment horizontal="left"/>
    </xf>
    <xf borderId="0" fillId="0" fontId="0" numFmtId="0" xfId="0" applyAlignment="1" applyFont="1">
      <alignment vertical="top"/>
    </xf>
    <xf borderId="0" fillId="0" fontId="0" numFmtId="22" xfId="0" applyAlignment="1" applyFont="1" applyNumberFormat="1">
      <alignment vertical="top"/>
    </xf>
    <xf borderId="2" fillId="5" fontId="3" numFmtId="0" xfId="0" applyAlignment="1" applyBorder="1" applyFill="1" applyFont="1">
      <alignment vertical="top"/>
    </xf>
    <xf borderId="3" fillId="5" fontId="3" numFmtId="0" xfId="0" applyAlignment="1" applyBorder="1" applyFont="1">
      <alignment vertical="top"/>
    </xf>
    <xf borderId="4" fillId="5" fontId="3" numFmtId="0" xfId="0" applyAlignment="1" applyBorder="1" applyFont="1">
      <alignment vertical="top"/>
    </xf>
    <xf borderId="2" fillId="6" fontId="0" numFmtId="0" xfId="0" applyAlignment="1" applyBorder="1" applyFill="1" applyFont="1">
      <alignment vertical="top"/>
    </xf>
    <xf borderId="3" fillId="6" fontId="0" numFmtId="0" xfId="0" applyBorder="1" applyFont="1"/>
    <xf borderId="3" fillId="6" fontId="0" numFmtId="22" xfId="0" applyAlignment="1" applyBorder="1" applyFont="1" applyNumberFormat="1">
      <alignment vertical="top"/>
    </xf>
    <xf borderId="3" fillId="6" fontId="0" numFmtId="0" xfId="0" applyAlignment="1" applyBorder="1" applyFont="1">
      <alignment vertical="top"/>
    </xf>
    <xf borderId="4" fillId="6" fontId="0" numFmtId="0" xfId="0" applyAlignment="1" applyBorder="1" applyFont="1">
      <alignment vertical="top"/>
    </xf>
    <xf borderId="4" fillId="6" fontId="0" numFmtId="0" xfId="0" applyBorder="1" applyFont="1"/>
    <xf borderId="5" fillId="0" fontId="0" numFmtId="0" xfId="0" applyAlignment="1" applyBorder="1" applyFont="1">
      <alignment vertical="top"/>
    </xf>
    <xf borderId="6" fillId="0" fontId="0" numFmtId="22" xfId="0" applyAlignment="1" applyBorder="1" applyFont="1" applyNumberFormat="1">
      <alignment vertical="top"/>
    </xf>
    <xf borderId="6" fillId="0" fontId="0" numFmtId="0" xfId="0" applyBorder="1" applyFont="1"/>
    <xf borderId="6" fillId="0" fontId="0" numFmtId="0" xfId="0" applyAlignment="1" applyBorder="1" applyFont="1">
      <alignment vertical="top"/>
    </xf>
    <xf borderId="7" fillId="0" fontId="0" numFmtId="0" xfId="0" applyBorder="1" applyFont="1"/>
    <xf borderId="7" fillId="0" fontId="0" numFmtId="0" xfId="0" applyAlignment="1" applyBorder="1" applyFont="1">
      <alignment vertical="top"/>
    </xf>
    <xf borderId="8" fillId="6" fontId="0" numFmtId="0" xfId="0" applyAlignment="1" applyBorder="1" applyFont="1">
      <alignment vertical="top"/>
    </xf>
    <xf borderId="9" fillId="6" fontId="0" numFmtId="22" xfId="0" applyAlignment="1" applyBorder="1" applyFont="1" applyNumberFormat="1">
      <alignment vertical="top"/>
    </xf>
    <xf borderId="9" fillId="6" fontId="0" numFmtId="0" xfId="0" applyAlignment="1" applyBorder="1" applyFont="1">
      <alignment vertical="top"/>
    </xf>
    <xf borderId="10" fillId="6" fontId="0" numFmtId="0" xfId="0" applyBorder="1" applyFont="1"/>
    <xf borderId="4" fillId="6" fontId="0" numFmtId="22" xfId="0" applyAlignment="1" applyBorder="1" applyFont="1" applyNumberFormat="1">
      <alignment vertical="top"/>
    </xf>
    <xf borderId="7" fillId="0" fontId="0" numFmtId="22" xfId="0" applyAlignment="1" applyBorder="1" applyFont="1" applyNumberFormat="1">
      <alignment vertical="top"/>
    </xf>
    <xf borderId="1" fillId="5" fontId="3" numFmtId="0" xfId="0" applyAlignment="1" applyBorder="1" applyFont="1">
      <alignment vertical="top"/>
    </xf>
    <xf borderId="3" fillId="6" fontId="9" numFmtId="0" xfId="0" applyAlignment="1" applyBorder="1" applyFont="1">
      <alignment vertical="top"/>
    </xf>
    <xf borderId="6" fillId="0" fontId="10" numFmtId="0" xfId="0" applyAlignment="1" applyBorder="1" applyFont="1">
      <alignment vertical="top"/>
    </xf>
    <xf borderId="1" fillId="6" fontId="0" numFmtId="0" xfId="0" applyAlignment="1" applyBorder="1" applyFont="1">
      <alignment vertical="top"/>
    </xf>
    <xf borderId="11" fillId="0" fontId="0" numFmtId="22" xfId="0" applyAlignment="1" applyBorder="1" applyFont="1" applyNumberFormat="1">
      <alignment vertical="top"/>
    </xf>
    <xf borderId="10" fillId="6" fontId="0" numFmtId="22" xfId="0" applyAlignment="1" applyBorder="1" applyFont="1" applyNumberFormat="1">
      <alignment vertical="top"/>
    </xf>
    <xf borderId="10" fillId="6" fontId="0" numFmtId="0" xfId="0" applyAlignment="1" applyBorder="1" applyFont="1">
      <alignment vertical="top"/>
    </xf>
    <xf borderId="12" fillId="0" fontId="0" numFmtId="0" xfId="0" applyAlignment="1" applyBorder="1" applyFont="1">
      <alignment vertical="top"/>
    </xf>
    <xf borderId="13" fillId="0" fontId="0" numFmtId="0" xfId="0" applyAlignment="1" applyBorder="1" applyFont="1">
      <alignment vertical="top"/>
    </xf>
    <xf borderId="12" fillId="0" fontId="0" numFmtId="22" xfId="0" applyAlignment="1" applyBorder="1" applyFont="1" applyNumberFormat="1">
      <alignment vertical="top"/>
    </xf>
    <xf borderId="6" fillId="0" fontId="0" numFmtId="22" xfId="0" applyBorder="1" applyFont="1" applyNumberFormat="1"/>
    <xf borderId="0" fillId="0" fontId="11" numFmtId="0" xfId="0" applyFont="1"/>
    <xf borderId="3" fillId="5" fontId="12" numFmtId="0" xfId="0" applyAlignment="1" applyBorder="1" applyFont="1">
      <alignment vertical="top"/>
    </xf>
    <xf borderId="3" fillId="6" fontId="8" numFmtId="0" xfId="0" applyAlignment="1" applyBorder="1" applyFont="1">
      <alignment vertical="top"/>
    </xf>
    <xf borderId="6" fillId="0" fontId="8" numFmtId="0" xfId="0" applyAlignment="1" applyBorder="1" applyFont="1">
      <alignment vertical="top"/>
    </xf>
    <xf borderId="2" fillId="5" fontId="3" numFmtId="0" xfId="0" applyAlignment="1" applyBorder="1" applyFont="1">
      <alignment vertical="top"/>
    </xf>
    <xf borderId="12" fillId="0" fontId="8" numFmtId="0" xfId="0" applyAlignment="1" applyBorder="1" applyFont="1">
      <alignment vertical="top"/>
    </xf>
    <xf borderId="11" fillId="0" fontId="0" numFmtId="0" xfId="0" applyAlignment="1" applyBorder="1" applyFont="1">
      <alignment vertical="top"/>
    </xf>
    <xf borderId="0" fillId="0" fontId="8" numFmtId="0" xfId="0" applyAlignment="1" applyFont="1">
      <alignment vertical="top"/>
    </xf>
    <xf borderId="0" fillId="0" fontId="8" numFmtId="0" xfId="0" applyFont="1"/>
  </cellXfs>
  <cellStyles count="1">
    <cellStyle xfId="0" name="Normal" builtinId="0"/>
  </cellStyles>
  <dxfs count="3">
    <dxf>
      <font/>
      <fill>
        <patternFill patternType="none"/>
      </fill>
      <border/>
    </dxf>
    <dxf>
      <font/>
      <fill>
        <patternFill patternType="solid">
          <fgColor rgb="FF5B9BD5"/>
          <bgColor rgb="FF5B9BD5"/>
        </patternFill>
      </fill>
      <border/>
    </dxf>
    <dxf>
      <font/>
      <fill>
        <patternFill patternType="solid">
          <fgColor rgb="FFDEEAF6"/>
          <bgColor rgb="FFDEEAF6"/>
        </patternFill>
      </fill>
      <border/>
    </dxf>
  </dxfs>
  <tableStyles count="6">
    <tableStyle count="3" pivot="0" name="Releases-style">
      <tableStyleElement dxfId="1" type="headerRow"/>
      <tableStyleElement dxfId="2" type="firstRowStripe"/>
      <tableStyleElement dxfId="2" type="secondRowStripe"/>
    </tableStyle>
    <tableStyle count="3" pivot="0" name="Iterations-style">
      <tableStyleElement dxfId="1" type="headerRow"/>
      <tableStyleElement dxfId="2" type="firstRowStripe"/>
      <tableStyleElement dxfId="2" type="secondRowStripe"/>
    </tableStyle>
    <tableStyle count="3" pivot="0" name="Test Sets-style">
      <tableStyleElement dxfId="1" type="headerRow"/>
      <tableStyleElement dxfId="2" type="firstRowStripe"/>
      <tableStyleElement dxfId="2" type="secondRowStripe"/>
    </tableStyle>
    <tableStyle count="3" pivot="0" name="Test Case Steps-style">
      <tableStyleElement dxfId="1" type="headerRow"/>
      <tableStyleElement dxfId="2" type="firstRowStripe"/>
      <tableStyleElement dxfId="2" type="secondRowStripe"/>
    </tableStyle>
    <tableStyle count="3" pivot="0" name="Test Cases-style">
      <tableStyleElement dxfId="1" type="headerRow"/>
      <tableStyleElement dxfId="2" type="firstRowStripe"/>
      <tableStyleElement dxfId="2" type="secondRowStripe"/>
    </tableStyle>
    <tableStyle count="3" pivot="0" name="Test Case Results-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1" displayName="Table_1" id="1">
  <tableColumns count="8">
    <tableColumn name="Project" id="1"/>
    <tableColumn name="Name" id="2"/>
    <tableColumn name="PlannedVelocity" id="3"/>
    <tableColumn name="ReleaseDate" id="4"/>
    <tableColumn name="ReleaseStartDate" id="5"/>
    <tableColumn name="State" id="6"/>
    <tableColumn name="Theme" id="7"/>
    <tableColumn name="GrossEstimateConversionRatio" id="8"/>
  </tableColumns>
  <tableStyleInfo name="Releases-style" showColumnStripes="0" showFirstColumn="1" showLastColumn="1" showRowStripes="1"/>
</table>
</file>

<file path=xl/tables/table2.xml><?xml version="1.0" encoding="utf-8"?>
<table xmlns="http://schemas.openxmlformats.org/spreadsheetml/2006/main" ref="A1:H86" displayName="Table_2" id="2">
  <tableColumns count="8">
    <tableColumn name="Project" id="1"/>
    <tableColumn name="Name" id="2"/>
    <tableColumn name="StartDate" id="3"/>
    <tableColumn name="EndDate" id="4"/>
    <tableColumn name="PlannedVelocity" id="5"/>
    <tableColumn name="State" id="6"/>
    <tableColumn name="Theme" id="7"/>
    <tableColumn name="Notes" id="8"/>
  </tableColumns>
  <tableStyleInfo name="Iterations-style" showColumnStripes="0" showFirstColumn="1" showLastColumn="1" showRowStripes="1"/>
</table>
</file>

<file path=xl/tables/table3.xml><?xml version="1.0" encoding="utf-8"?>
<table xmlns="http://schemas.openxmlformats.org/spreadsheetml/2006/main" ref="A1:I3" displayName="Table_3" id="3">
  <tableColumns count="9">
    <tableColumn name="Description" id="1"/>
    <tableColumn name="Name" id="2"/>
    <tableColumn name="PlanEstimate" id="3"/>
    <tableColumn name="Ready" id="4"/>
    <tableColumn name="ScheduleState" id="5"/>
    <tableColumn name="Project" id="6"/>
    <tableColumn name="Iteration" id="7"/>
    <tableColumn name="Release" id="8"/>
    <tableColumn name="Owner" id="9"/>
  </tableColumns>
  <tableStyleInfo name="Test Sets-style" showColumnStripes="0" showFirstColumn="1" showLastColumn="1" showRowStripes="1"/>
</table>
</file>

<file path=xl/tables/table4.xml><?xml version="1.0" encoding="utf-8"?>
<table xmlns="http://schemas.openxmlformats.org/spreadsheetml/2006/main" ref="A1:P38" displayName="Table_5" id="5">
  <tableColumns count="16">
    <tableColumn name="Name" id="1"/>
    <tableColumn name="Owner" id="2"/>
    <tableColumn name="Project" id="3"/>
    <tableColumn name="TestFolder" id="4"/>
    <tableColumn name="WorkProduct" id="5"/>
    <tableColumn name="Method" id="6"/>
    <tableColumn name="Description" id="7"/>
    <tableColumn name="Objective" id="8"/>
    <tableColumn name="PostConditions" id="9"/>
    <tableColumn name="PreConditions" id="10"/>
    <tableColumn name="Priority" id="11"/>
    <tableColumn name="Ready" id="12"/>
    <tableColumn name="Risk" id="13"/>
    <tableColumn name="Type" id="14"/>
    <tableColumn name="ValidationExpectedResult" id="15"/>
    <tableColumn name="ValidationInput" id="16"/>
  </tableColumns>
  <tableStyleInfo name="Test Cases-style" showColumnStripes="0" showFirstColumn="1" showLastColumn="1" showRowStripes="1"/>
</table>
</file>

<file path=xl/tables/table5.xml><?xml version="1.0" encoding="utf-8"?>
<table xmlns="http://schemas.openxmlformats.org/spreadsheetml/2006/main" ref="A1:D27" displayName="Table_4" id="4">
  <tableColumns count="4">
    <tableColumn name="ExpectedResult" id="1"/>
    <tableColumn name="Input" id="2"/>
    <tableColumn name="StepIndex" id="3"/>
    <tableColumn name="TestCase" id="4"/>
  </tableColumns>
  <tableStyleInfo name="Test Case Steps-style" showColumnStripes="0" showFirstColumn="1" showLastColumn="1" showRowStripes="1"/>
</table>
</file>

<file path=xl/tables/table6.xml><?xml version="1.0" encoding="utf-8"?>
<table xmlns="http://schemas.openxmlformats.org/spreadsheetml/2006/main" ref="A1:H79" displayName="Table_6" id="6">
  <tableColumns count="8">
    <tableColumn name="Build" id="1"/>
    <tableColumn name="Date" id="2"/>
    <tableColumn name="Duration" id="3"/>
    <tableColumn name="Notes" id="4"/>
    <tableColumn name="Verdict" id="5"/>
    <tableColumn name="TestCase" id="6"/>
    <tableColumn name="TestSet" id="7"/>
    <tableColumn name="Tester" id="8"/>
  </tableColumns>
  <tableStyleInfo name="Test Case Resul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86"/>
    <col customWidth="1" min="11" max="11" width="10.71"/>
    <col customWidth="1" min="12" max="13" width="8.86"/>
    <col customWidth="1" min="14" max="14" width="3.71"/>
    <col customWidth="1" min="15" max="15" width="15.29"/>
    <col customWidth="1" min="16" max="17" width="18.43"/>
    <col customWidth="1" min="18" max="26" width="8.86"/>
  </cols>
  <sheetData>
    <row r="1">
      <c r="A1" s="3" t="s">
        <v>1</v>
      </c>
    </row>
    <row r="3">
      <c r="A3" s="7" t="s">
        <v>12</v>
      </c>
    </row>
    <row r="5">
      <c r="A5" t="s">
        <v>19</v>
      </c>
    </row>
    <row r="6">
      <c r="A6" t="s">
        <v>20</v>
      </c>
    </row>
    <row r="7">
      <c r="A7" t="s">
        <v>22</v>
      </c>
    </row>
    <row r="8">
      <c r="A8" s="4" t="s">
        <v>23</v>
      </c>
    </row>
    <row r="9">
      <c r="A9" s="4" t="s">
        <v>24</v>
      </c>
    </row>
    <row r="11">
      <c r="A11" s="7" t="s">
        <v>25</v>
      </c>
      <c r="I11" s="9" t="s">
        <v>27</v>
      </c>
      <c r="N11" s="9" t="s">
        <v>29</v>
      </c>
    </row>
    <row r="12">
      <c r="E12" s="10"/>
      <c r="I12" t="s">
        <v>9</v>
      </c>
      <c r="N12" t="s">
        <v>31</v>
      </c>
    </row>
    <row r="13">
      <c r="B13" t="s">
        <v>32</v>
      </c>
      <c r="J13" t="s">
        <v>18</v>
      </c>
      <c r="O13" t="s">
        <v>33</v>
      </c>
      <c r="P13" t="s">
        <v>34</v>
      </c>
      <c r="Q13" t="s">
        <v>35</v>
      </c>
    </row>
    <row r="14">
      <c r="K14" t="s">
        <v>16</v>
      </c>
      <c r="O14" t="s">
        <v>36</v>
      </c>
      <c r="P14">
        <v>3.0</v>
      </c>
      <c r="Q14" t="s">
        <v>37</v>
      </c>
    </row>
    <row r="15">
      <c r="A15" s="7" t="s">
        <v>38</v>
      </c>
      <c r="K15" t="s">
        <v>30</v>
      </c>
      <c r="O15" t="s">
        <v>39</v>
      </c>
      <c r="P15">
        <v>5.0</v>
      </c>
      <c r="Q15" t="s">
        <v>40</v>
      </c>
    </row>
    <row r="16">
      <c r="B16" t="s">
        <v>42</v>
      </c>
      <c r="K16" t="s">
        <v>43</v>
      </c>
      <c r="O16" t="s">
        <v>44</v>
      </c>
      <c r="P16">
        <v>5.0</v>
      </c>
      <c r="Q16" t="s">
        <v>45</v>
      </c>
    </row>
    <row r="17">
      <c r="E17" s="10"/>
      <c r="J17" t="s">
        <v>41</v>
      </c>
      <c r="O17" t="s">
        <v>46</v>
      </c>
      <c r="P17" t="s">
        <v>34</v>
      </c>
      <c r="Q17" t="s">
        <v>47</v>
      </c>
    </row>
    <row r="18">
      <c r="A18" s="7" t="s">
        <v>48</v>
      </c>
      <c r="K18" t="s">
        <v>26</v>
      </c>
      <c r="O18" t="s">
        <v>51</v>
      </c>
      <c r="P18" t="s">
        <v>34</v>
      </c>
    </row>
    <row r="19">
      <c r="B19" t="s">
        <v>52</v>
      </c>
      <c r="K19" t="s">
        <v>53</v>
      </c>
    </row>
    <row r="20">
      <c r="J20" t="s">
        <v>54</v>
      </c>
      <c r="N20" t="s">
        <v>55</v>
      </c>
    </row>
    <row r="21" ht="15.75" customHeight="1">
      <c r="K21" t="s">
        <v>28</v>
      </c>
      <c r="O21" t="s">
        <v>56</v>
      </c>
      <c r="P21" t="s">
        <v>34</v>
      </c>
    </row>
    <row r="22" ht="15.75" customHeight="1">
      <c r="O22" t="s">
        <v>57</v>
      </c>
      <c r="P22">
        <v>12.0</v>
      </c>
      <c r="Q22" t="s">
        <v>58</v>
      </c>
    </row>
    <row r="23" ht="15.75" customHeight="1">
      <c r="A23" s="7"/>
      <c r="I23" s="9"/>
      <c r="O23" t="s">
        <v>59</v>
      </c>
      <c r="P23">
        <v>12.0</v>
      </c>
      <c r="Q23" t="s">
        <v>60</v>
      </c>
    </row>
    <row r="24" ht="15.75" customHeight="1">
      <c r="O24" t="s">
        <v>63</v>
      </c>
      <c r="P24">
        <v>10.0</v>
      </c>
      <c r="Q24" t="s">
        <v>66</v>
      </c>
    </row>
    <row r="25" ht="15.75" customHeight="1">
      <c r="O25" t="s">
        <v>69</v>
      </c>
      <c r="P25">
        <v>4.0</v>
      </c>
      <c r="Q25" t="s">
        <v>70</v>
      </c>
    </row>
    <row r="26" ht="15.75" customHeight="1">
      <c r="O26" t="s">
        <v>71</v>
      </c>
      <c r="P26">
        <v>3.0</v>
      </c>
      <c r="Q26" t="s">
        <v>72</v>
      </c>
    </row>
    <row r="27" ht="15.75" customHeight="1">
      <c r="O27" t="s">
        <v>73</v>
      </c>
      <c r="P27" t="s">
        <v>34</v>
      </c>
      <c r="Q27" t="s">
        <v>74</v>
      </c>
    </row>
    <row r="28" ht="15.75" customHeight="1">
      <c r="J28" s="2"/>
      <c r="O28" t="s">
        <v>75</v>
      </c>
      <c r="P28" t="s">
        <v>34</v>
      </c>
    </row>
    <row r="29" ht="15.75" customHeight="1"/>
    <row r="30" ht="15.75" customHeight="1">
      <c r="K30" s="2"/>
      <c r="O30" s="9" t="s">
        <v>76</v>
      </c>
    </row>
    <row r="31" ht="15.75" customHeight="1">
      <c r="O31" s="13" t="s">
        <v>77</v>
      </c>
    </row>
    <row r="32" ht="15.75" customHeight="1">
      <c r="A32" s="7" t="s">
        <v>80</v>
      </c>
      <c r="K32" s="2"/>
      <c r="O32" s="13" t="s">
        <v>81</v>
      </c>
    </row>
    <row r="33" ht="15.75" customHeight="1">
      <c r="B33" t="s">
        <v>82</v>
      </c>
      <c r="O33" s="13" t="s">
        <v>83</v>
      </c>
    </row>
    <row r="34" ht="15.75" customHeight="1">
      <c r="B34" t="s">
        <v>84</v>
      </c>
      <c r="O34" s="13" t="s">
        <v>85</v>
      </c>
    </row>
    <row r="35" ht="15.75" customHeight="1">
      <c r="B35" t="s">
        <v>86</v>
      </c>
      <c r="O35" s="13" t="s">
        <v>87</v>
      </c>
    </row>
    <row r="36" ht="15.75" customHeight="1">
      <c r="B36" t="s">
        <v>88</v>
      </c>
      <c r="O36" s="13" t="s">
        <v>89</v>
      </c>
    </row>
    <row r="37" ht="15.75" customHeight="1">
      <c r="B37" t="s">
        <v>90</v>
      </c>
      <c r="O37" s="13" t="s">
        <v>91</v>
      </c>
    </row>
    <row r="38" ht="15.75" customHeight="1">
      <c r="B38" t="s">
        <v>92</v>
      </c>
    </row>
    <row r="39" ht="15.75" customHeight="1">
      <c r="B39" t="s">
        <v>93</v>
      </c>
    </row>
    <row r="40" ht="15.75" customHeight="1">
      <c r="B40" t="s">
        <v>94</v>
      </c>
    </row>
    <row r="41" ht="15.75" customHeight="1"/>
    <row r="42" ht="15.75" customHeight="1"/>
    <row r="43" ht="15.75" customHeight="1"/>
    <row r="44" ht="15.75" customHeight="1">
      <c r="A44" t="s">
        <v>96</v>
      </c>
    </row>
    <row r="45" ht="15.75" customHeight="1">
      <c r="B45" t="s">
        <v>97</v>
      </c>
    </row>
    <row r="46" ht="15.75" customHeight="1">
      <c r="B46" t="s">
        <v>98</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6" width="8.86"/>
  </cols>
  <sheetData>
    <row r="1">
      <c r="A1" t="s">
        <v>2</v>
      </c>
      <c r="B1" t="s">
        <v>0</v>
      </c>
    </row>
    <row r="2">
      <c r="A2" s="35" t="s">
        <v>536</v>
      </c>
      <c r="B2" t="s">
        <v>16</v>
      </c>
    </row>
    <row r="3">
      <c r="A3" s="46" t="s">
        <v>537</v>
      </c>
      <c r="B3" t="s">
        <v>16</v>
      </c>
    </row>
    <row r="4">
      <c r="A4" s="46" t="s">
        <v>538</v>
      </c>
      <c r="B4" t="s">
        <v>16</v>
      </c>
    </row>
    <row r="5">
      <c r="A5" s="35" t="s">
        <v>539</v>
      </c>
      <c r="B5" t="s">
        <v>16</v>
      </c>
    </row>
    <row r="6">
      <c r="A6" s="46" t="s">
        <v>540</v>
      </c>
      <c r="B6" t="s">
        <v>16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29"/>
    <col customWidth="1" min="2" max="2" width="33.86"/>
    <col customWidth="1" min="3" max="3" width="14.86"/>
    <col customWidth="1" min="4" max="4" width="8.71"/>
    <col customWidth="1" min="5" max="5" width="16.14"/>
    <col customWidth="1" min="6" max="6" width="14.71"/>
    <col customWidth="1" min="7" max="7" width="14.29"/>
    <col customWidth="1" min="8" max="8" width="8.86"/>
    <col customWidth="1" min="9" max="9" width="15.43"/>
    <col customWidth="1" min="10" max="26" width="8.86"/>
  </cols>
  <sheetData>
    <row r="1">
      <c r="A1" s="1" t="s">
        <v>158</v>
      </c>
      <c r="B1" s="1" t="s">
        <v>2</v>
      </c>
      <c r="C1" s="1" t="s">
        <v>211</v>
      </c>
      <c r="D1" s="1" t="s">
        <v>161</v>
      </c>
      <c r="E1" s="1" t="s">
        <v>206</v>
      </c>
      <c r="F1" s="1" t="s">
        <v>0</v>
      </c>
      <c r="G1" s="1" t="s">
        <v>210</v>
      </c>
      <c r="H1" s="1" t="s">
        <v>195</v>
      </c>
      <c r="I1" s="1" t="s">
        <v>155</v>
      </c>
    </row>
    <row r="2">
      <c r="A2" s="1" t="s">
        <v>557</v>
      </c>
      <c r="B2" s="1" t="s">
        <v>559</v>
      </c>
      <c r="C2" s="1">
        <v>3.0</v>
      </c>
      <c r="D2" s="1" t="b">
        <v>0</v>
      </c>
      <c r="E2" s="1" t="s">
        <v>215</v>
      </c>
      <c r="F2" s="1" t="s">
        <v>16</v>
      </c>
      <c r="G2" s="1" t="s">
        <v>119</v>
      </c>
      <c r="H2" s="1" t="s">
        <v>95</v>
      </c>
      <c r="I2" s="50" t="str">
        <f>VLOOKUP("tara",Data!I$8:Data!J$30,2,0)</f>
        <v>tara@acme.com</v>
      </c>
    </row>
    <row r="3">
      <c r="A3" s="1" t="s">
        <v>566</v>
      </c>
      <c r="B3" s="1" t="s">
        <v>567</v>
      </c>
      <c r="C3" s="1">
        <v>3.0</v>
      </c>
      <c r="D3" s="1" t="b">
        <v>0</v>
      </c>
      <c r="E3" s="1" t="s">
        <v>215</v>
      </c>
      <c r="F3" s="1" t="s">
        <v>16</v>
      </c>
      <c r="G3" s="1" t="s">
        <v>119</v>
      </c>
      <c r="H3" s="1" t="s">
        <v>95</v>
      </c>
      <c r="I3" s="50" t="str">
        <f>VLOOKUP("tara",Data!I$8:Data!J$30,2,0)</f>
        <v>tara@acme.com</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86"/>
    <col customWidth="1" min="2" max="2" width="18.14"/>
    <col customWidth="1" min="3" max="3" width="16.29"/>
    <col customWidth="1" min="4" max="4" width="20.14"/>
    <col customWidth="1" min="5" max="5" width="106.14"/>
    <col customWidth="1" min="6" max="6" width="8.86"/>
    <col customWidth="1" min="7" max="7" width="23.86"/>
    <col customWidth="1" min="8" max="8" width="133.86"/>
    <col customWidth="1" min="9" max="9" width="19.43"/>
    <col customWidth="1" min="10" max="10" width="9.86"/>
    <col customWidth="1" min="11" max="11" width="8.71"/>
    <col customWidth="1" min="12" max="12" width="6.86"/>
    <col customWidth="1" min="13" max="13" width="11.14"/>
    <col customWidth="1" min="14" max="14" width="26.71"/>
    <col customWidth="1" min="15" max="26" width="8.86"/>
  </cols>
  <sheetData>
    <row r="1">
      <c r="A1" s="1" t="s">
        <v>2</v>
      </c>
      <c r="B1" s="1" t="s">
        <v>155</v>
      </c>
      <c r="C1" s="1" t="s">
        <v>0</v>
      </c>
      <c r="D1" s="1" t="s">
        <v>552</v>
      </c>
      <c r="E1" s="1" t="s">
        <v>553</v>
      </c>
      <c r="F1" s="1" t="s">
        <v>554</v>
      </c>
      <c r="G1" s="1" t="s">
        <v>158</v>
      </c>
      <c r="H1" s="1" t="s">
        <v>555</v>
      </c>
      <c r="I1" s="1" t="s">
        <v>556</v>
      </c>
      <c r="J1" s="1" t="s">
        <v>558</v>
      </c>
      <c r="K1" s="1" t="s">
        <v>422</v>
      </c>
      <c r="L1" s="1" t="s">
        <v>161</v>
      </c>
      <c r="M1" s="1" t="s">
        <v>560</v>
      </c>
      <c r="N1" s="1" t="s">
        <v>561</v>
      </c>
      <c r="O1" s="1" t="s">
        <v>562</v>
      </c>
      <c r="P1" s="1" t="s">
        <v>563</v>
      </c>
    </row>
    <row r="2">
      <c r="A2" s="1" t="s">
        <v>564</v>
      </c>
      <c r="B2" s="50" t="str">
        <f>VLOOKUP("tony",Data!I$8:Data!J$30,2,0)</f>
        <v>tony@acme.com</v>
      </c>
      <c r="C2" s="1" t="s">
        <v>30</v>
      </c>
      <c r="D2" s="1"/>
      <c r="E2" s="1" t="s">
        <v>318</v>
      </c>
      <c r="F2" s="1" t="s">
        <v>565</v>
      </c>
      <c r="G2" s="1"/>
      <c r="H2" s="1"/>
      <c r="I2" s="1"/>
      <c r="J2" s="1"/>
      <c r="K2" s="1" t="s">
        <v>568</v>
      </c>
      <c r="L2" s="1" t="b">
        <v>0</v>
      </c>
      <c r="M2" s="1" t="s">
        <v>528</v>
      </c>
      <c r="N2" s="1" t="s">
        <v>569</v>
      </c>
      <c r="O2" s="1"/>
      <c r="P2" s="1"/>
    </row>
    <row r="3">
      <c r="A3" s="1" t="s">
        <v>570</v>
      </c>
      <c r="B3" s="50" t="str">
        <f>VLOOKUP("tony",Data!I$8:Data!J$30,2,0)</f>
        <v>tony@acme.com</v>
      </c>
      <c r="C3" s="1" t="s">
        <v>30</v>
      </c>
      <c r="D3" s="1"/>
      <c r="E3" s="1" t="s">
        <v>326</v>
      </c>
      <c r="F3" s="1" t="s">
        <v>565</v>
      </c>
      <c r="G3" s="1"/>
      <c r="H3" s="1"/>
      <c r="I3" s="1"/>
      <c r="J3" s="1"/>
      <c r="K3" s="1" t="s">
        <v>571</v>
      </c>
      <c r="L3" s="1" t="b">
        <v>0</v>
      </c>
      <c r="M3" s="1" t="s">
        <v>528</v>
      </c>
      <c r="N3" s="1" t="s">
        <v>569</v>
      </c>
      <c r="O3" s="1"/>
      <c r="P3" s="1"/>
    </row>
    <row r="4">
      <c r="A4" s="1" t="s">
        <v>572</v>
      </c>
      <c r="B4" s="50" t="str">
        <f>VLOOKUP("tara",Data!I$8:Data!J$30,2,0)</f>
        <v>tara@acme.com</v>
      </c>
      <c r="C4" s="1" t="s">
        <v>16</v>
      </c>
      <c r="D4" s="1" t="s">
        <v>539</v>
      </c>
      <c r="E4" s="1" t="s">
        <v>281</v>
      </c>
      <c r="F4" s="1" t="s">
        <v>565</v>
      </c>
      <c r="G4" s="1"/>
      <c r="H4" s="1"/>
      <c r="I4" s="1"/>
      <c r="J4" s="1"/>
      <c r="K4" s="1" t="s">
        <v>578</v>
      </c>
      <c r="L4" s="1" t="b">
        <v>0</v>
      </c>
      <c r="M4" s="1" t="s">
        <v>528</v>
      </c>
      <c r="N4" s="1" t="s">
        <v>569</v>
      </c>
      <c r="O4" s="1"/>
      <c r="P4" s="1"/>
    </row>
    <row r="5">
      <c r="A5" s="1" t="s">
        <v>582</v>
      </c>
      <c r="B5" s="50" t="str">
        <f>VLOOKUP("tara",Data!I$8:Data!J$30,2,0)</f>
        <v>tara@acme.com</v>
      </c>
      <c r="C5" s="1" t="s">
        <v>16</v>
      </c>
      <c r="D5" s="1"/>
      <c r="E5" s="1" t="s">
        <v>321</v>
      </c>
      <c r="F5" s="1" t="s">
        <v>565</v>
      </c>
      <c r="G5" s="1" t="s">
        <v>591</v>
      </c>
      <c r="H5" s="1"/>
      <c r="I5" s="1"/>
      <c r="J5" s="1"/>
      <c r="K5" s="1" t="s">
        <v>571</v>
      </c>
      <c r="L5" s="1" t="b">
        <v>0</v>
      </c>
      <c r="M5" s="1" t="s">
        <v>528</v>
      </c>
      <c r="N5" s="1" t="s">
        <v>569</v>
      </c>
      <c r="O5" s="1"/>
      <c r="P5" s="1"/>
    </row>
    <row r="6">
      <c r="A6" s="1" t="s">
        <v>595</v>
      </c>
      <c r="B6" s="50" t="str">
        <f>VLOOKUP("tara",Data!I$8:Data!J$30,2,0)</f>
        <v>tara@acme.com</v>
      </c>
      <c r="C6" s="1" t="s">
        <v>16</v>
      </c>
      <c r="D6" s="1"/>
      <c r="E6" s="1"/>
      <c r="F6" s="1" t="s">
        <v>565</v>
      </c>
      <c r="G6" s="1"/>
      <c r="H6" s="1"/>
      <c r="I6" s="1"/>
      <c r="J6" s="1"/>
      <c r="K6" s="1" t="s">
        <v>578</v>
      </c>
      <c r="L6" s="1" t="b">
        <v>0</v>
      </c>
      <c r="M6" s="1" t="s">
        <v>528</v>
      </c>
      <c r="N6" s="1" t="s">
        <v>569</v>
      </c>
      <c r="O6" s="1"/>
      <c r="P6" s="1"/>
    </row>
    <row r="7">
      <c r="A7" s="1" t="s">
        <v>602</v>
      </c>
      <c r="B7" s="50" t="str">
        <f>VLOOKUP("tara",Data!I$8:Data!J$30,2,0)</f>
        <v>tara@acme.com</v>
      </c>
      <c r="C7" s="1" t="s">
        <v>16</v>
      </c>
      <c r="D7" s="1" t="s">
        <v>536</v>
      </c>
      <c r="E7" s="1" t="s">
        <v>383</v>
      </c>
      <c r="F7" s="1" t="s">
        <v>565</v>
      </c>
      <c r="G7" s="1"/>
      <c r="H7" s="1" t="s">
        <v>608</v>
      </c>
      <c r="I7" s="1" t="s">
        <v>609</v>
      </c>
      <c r="J7" s="1" t="s">
        <v>610</v>
      </c>
      <c r="K7" s="1" t="s">
        <v>568</v>
      </c>
      <c r="L7" s="1" t="b">
        <v>0</v>
      </c>
      <c r="M7" s="1" t="s">
        <v>528</v>
      </c>
      <c r="N7" s="1" t="s">
        <v>569</v>
      </c>
      <c r="O7" s="1"/>
      <c r="P7" s="1"/>
    </row>
    <row r="8">
      <c r="A8" s="1" t="s">
        <v>611</v>
      </c>
      <c r="B8" s="50" t="str">
        <f>VLOOKUP("tara",Data!I$8:Data!J$30,2,0)</f>
        <v>tara@acme.com</v>
      </c>
      <c r="C8" s="1" t="s">
        <v>16</v>
      </c>
      <c r="D8" s="1" t="s">
        <v>536</v>
      </c>
      <c r="E8" s="1" t="s">
        <v>383</v>
      </c>
      <c r="F8" s="1" t="s">
        <v>565</v>
      </c>
      <c r="G8" s="1"/>
      <c r="H8" s="1" t="s">
        <v>608</v>
      </c>
      <c r="I8" s="1" t="s">
        <v>609</v>
      </c>
      <c r="J8" s="1" t="s">
        <v>610</v>
      </c>
      <c r="K8" s="1" t="s">
        <v>578</v>
      </c>
      <c r="L8" s="1" t="b">
        <v>0</v>
      </c>
      <c r="M8" s="1" t="s">
        <v>528</v>
      </c>
      <c r="N8" s="1" t="s">
        <v>569</v>
      </c>
      <c r="O8" s="1"/>
      <c r="P8" s="1"/>
    </row>
    <row r="9">
      <c r="A9" s="1" t="s">
        <v>615</v>
      </c>
      <c r="B9" s="50" t="str">
        <f>VLOOKUP("tara",Data!I$8:Data!J$30,2,0)</f>
        <v>tara@acme.com</v>
      </c>
      <c r="C9" s="1" t="s">
        <v>16</v>
      </c>
      <c r="D9" s="1"/>
      <c r="E9" s="1"/>
      <c r="F9" s="1" t="s">
        <v>565</v>
      </c>
      <c r="G9" s="1"/>
      <c r="H9" s="1"/>
      <c r="I9" s="1"/>
      <c r="J9" s="1"/>
      <c r="K9" s="1" t="s">
        <v>568</v>
      </c>
      <c r="L9" s="1" t="b">
        <v>0</v>
      </c>
      <c r="M9" s="1" t="s">
        <v>528</v>
      </c>
      <c r="N9" s="1" t="s">
        <v>569</v>
      </c>
      <c r="O9" s="1"/>
      <c r="P9" s="1"/>
    </row>
    <row r="10">
      <c r="A10" s="1" t="s">
        <v>616</v>
      </c>
      <c r="B10" s="50" t="str">
        <f>VLOOKUP("tara",Data!I$8:Data!J$30,2,0)</f>
        <v>tara@acme.com</v>
      </c>
      <c r="C10" s="1" t="s">
        <v>16</v>
      </c>
      <c r="D10" s="1"/>
      <c r="E10" s="1"/>
      <c r="F10" s="1" t="s">
        <v>565</v>
      </c>
      <c r="G10" s="1"/>
      <c r="H10" s="1"/>
      <c r="I10" s="1"/>
      <c r="J10" s="1"/>
      <c r="K10" s="1" t="s">
        <v>578</v>
      </c>
      <c r="L10" s="1" t="b">
        <v>0</v>
      </c>
      <c r="M10" s="1" t="s">
        <v>528</v>
      </c>
      <c r="N10" s="1" t="s">
        <v>569</v>
      </c>
      <c r="O10" s="1"/>
      <c r="P10" s="1"/>
    </row>
    <row r="11">
      <c r="A11" s="1" t="s">
        <v>411</v>
      </c>
      <c r="B11" s="50" t="str">
        <f>VLOOKUP("tara",Data!I$8:Data!J$30,2,0)</f>
        <v>tara@acme.com</v>
      </c>
      <c r="C11" s="1" t="s">
        <v>16</v>
      </c>
      <c r="D11" s="1" t="s">
        <v>538</v>
      </c>
      <c r="E11" s="1" t="s">
        <v>411</v>
      </c>
      <c r="F11" s="1" t="s">
        <v>565</v>
      </c>
      <c r="G11" s="1" t="s">
        <v>617</v>
      </c>
      <c r="H11" s="1"/>
      <c r="I11" s="1"/>
      <c r="J11" s="1"/>
      <c r="K11" s="1" t="s">
        <v>571</v>
      </c>
      <c r="L11" s="1" t="b">
        <v>0</v>
      </c>
      <c r="M11" s="1" t="s">
        <v>528</v>
      </c>
      <c r="N11" s="1" t="s">
        <v>569</v>
      </c>
      <c r="O11" s="1"/>
      <c r="P11" s="1"/>
    </row>
    <row r="12">
      <c r="A12" s="1" t="s">
        <v>414</v>
      </c>
      <c r="B12" s="50" t="str">
        <f>VLOOKUP("tara",Data!I$8:Data!J$30,2,0)</f>
        <v>tara@acme.com</v>
      </c>
      <c r="C12" s="1" t="s">
        <v>16</v>
      </c>
      <c r="D12" s="1" t="s">
        <v>538</v>
      </c>
      <c r="E12" s="1" t="s">
        <v>414</v>
      </c>
      <c r="F12" s="1" t="s">
        <v>565</v>
      </c>
      <c r="G12" s="1" t="s">
        <v>591</v>
      </c>
      <c r="H12" s="1"/>
      <c r="I12" s="1"/>
      <c r="J12" s="1"/>
      <c r="K12" s="1" t="s">
        <v>571</v>
      </c>
      <c r="L12" s="1" t="b">
        <v>0</v>
      </c>
      <c r="M12" s="1" t="s">
        <v>528</v>
      </c>
      <c r="N12" s="1" t="s">
        <v>569</v>
      </c>
      <c r="O12" s="1"/>
      <c r="P12" s="1"/>
    </row>
    <row r="13">
      <c r="A13" s="1" t="s">
        <v>618</v>
      </c>
      <c r="B13" s="50" t="str">
        <f>VLOOKUP("tara",Data!I$8:Data!J$30,2,0)</f>
        <v>tara@acme.com</v>
      </c>
      <c r="C13" s="1" t="s">
        <v>16</v>
      </c>
      <c r="D13" s="1"/>
      <c r="E13" s="1"/>
      <c r="F13" s="1" t="s">
        <v>565</v>
      </c>
      <c r="G13" s="1"/>
      <c r="H13" s="1"/>
      <c r="I13" s="1"/>
      <c r="J13" s="1"/>
      <c r="K13" s="1" t="s">
        <v>578</v>
      </c>
      <c r="L13" s="1" t="b">
        <v>0</v>
      </c>
      <c r="M13" s="1" t="s">
        <v>528</v>
      </c>
      <c r="N13" s="1" t="s">
        <v>569</v>
      </c>
      <c r="O13" s="1"/>
      <c r="P13" s="1"/>
    </row>
    <row r="14">
      <c r="A14" s="1" t="s">
        <v>619</v>
      </c>
      <c r="B14" s="50" t="str">
        <f>VLOOKUP("tara",Data!I$8:Data!J$30,2,0)</f>
        <v>tara@acme.com</v>
      </c>
      <c r="C14" s="1" t="s">
        <v>16</v>
      </c>
      <c r="D14" s="1"/>
      <c r="E14" s="1" t="s">
        <v>417</v>
      </c>
      <c r="F14" s="1" t="s">
        <v>565</v>
      </c>
      <c r="G14" s="1"/>
      <c r="H14" s="1"/>
      <c r="I14" s="1"/>
      <c r="J14" s="1"/>
      <c r="K14" s="1" t="s">
        <v>571</v>
      </c>
      <c r="L14" s="1" t="b">
        <v>0</v>
      </c>
      <c r="M14" s="1" t="s">
        <v>528</v>
      </c>
      <c r="N14" s="1" t="s">
        <v>569</v>
      </c>
      <c r="O14" s="1"/>
      <c r="P14" s="1"/>
    </row>
    <row r="15">
      <c r="A15" s="1" t="s">
        <v>620</v>
      </c>
      <c r="B15" s="50" t="str">
        <f>VLOOKUP("tina",Data!I$8:Data!J$30,2,0)</f>
        <v>tina@acme.com</v>
      </c>
      <c r="C15" s="1" t="s">
        <v>43</v>
      </c>
      <c r="D15" s="1"/>
      <c r="E15" s="1" t="s">
        <v>341</v>
      </c>
      <c r="F15" s="1" t="s">
        <v>565</v>
      </c>
      <c r="G15" s="1"/>
      <c r="H15" s="1"/>
      <c r="I15" s="1"/>
      <c r="J15" s="1"/>
      <c r="K15" s="1" t="s">
        <v>571</v>
      </c>
      <c r="L15" s="1" t="b">
        <v>0</v>
      </c>
      <c r="M15" s="1" t="s">
        <v>528</v>
      </c>
      <c r="N15" s="1" t="s">
        <v>569</v>
      </c>
      <c r="O15" s="1"/>
      <c r="P15" s="1"/>
    </row>
    <row r="16">
      <c r="A16" s="1" t="s">
        <v>621</v>
      </c>
      <c r="B16" s="50" t="str">
        <f>VLOOKUP("tony",Data!I$8:Data!J$30,2,0)</f>
        <v>tony@acme.com</v>
      </c>
      <c r="C16" s="1" t="s">
        <v>30</v>
      </c>
      <c r="D16" s="1"/>
      <c r="E16" s="1" t="s">
        <v>326</v>
      </c>
      <c r="F16" s="1" t="s">
        <v>565</v>
      </c>
      <c r="G16" s="1"/>
      <c r="H16" s="1"/>
      <c r="I16" s="1"/>
      <c r="J16" s="1"/>
      <c r="K16" s="1" t="s">
        <v>568</v>
      </c>
      <c r="L16" s="1" t="b">
        <v>0</v>
      </c>
      <c r="M16" s="1" t="s">
        <v>528</v>
      </c>
      <c r="N16" s="1" t="s">
        <v>569</v>
      </c>
      <c r="O16" s="1"/>
      <c r="P16" s="1"/>
    </row>
    <row r="17">
      <c r="A17" s="1" t="s">
        <v>626</v>
      </c>
      <c r="B17" s="50" t="str">
        <f>VLOOKUP("tara",Data!I$8:Data!J$30,2,0)</f>
        <v>tara@acme.com</v>
      </c>
      <c r="C17" s="1" t="s">
        <v>16</v>
      </c>
      <c r="D17" s="1" t="s">
        <v>539</v>
      </c>
      <c r="E17" s="1"/>
      <c r="F17" s="1" t="s">
        <v>565</v>
      </c>
      <c r="G17" s="1"/>
      <c r="H17" s="1"/>
      <c r="I17" s="1"/>
      <c r="J17" s="1"/>
      <c r="K17" s="1" t="s">
        <v>568</v>
      </c>
      <c r="L17" s="1" t="b">
        <v>0</v>
      </c>
      <c r="M17" s="1" t="s">
        <v>528</v>
      </c>
      <c r="N17" s="1" t="s">
        <v>569</v>
      </c>
      <c r="O17" s="1"/>
      <c r="P17" s="1"/>
    </row>
    <row r="18">
      <c r="A18" s="1" t="s">
        <v>628</v>
      </c>
      <c r="B18" s="50" t="str">
        <f>VLOOKUP("tony",Data!I$8:Data!J$30,2,0)</f>
        <v>tony@acme.com</v>
      </c>
      <c r="C18" s="1" t="s">
        <v>30</v>
      </c>
      <c r="D18" s="1"/>
      <c r="E18" s="1" t="s">
        <v>326</v>
      </c>
      <c r="F18" s="1" t="s">
        <v>565</v>
      </c>
      <c r="G18" s="1"/>
      <c r="H18" s="1"/>
      <c r="I18" s="1"/>
      <c r="J18" s="1"/>
      <c r="K18" s="1" t="s">
        <v>571</v>
      </c>
      <c r="L18" s="1" t="b">
        <v>0</v>
      </c>
      <c r="M18" s="1" t="s">
        <v>528</v>
      </c>
      <c r="N18" s="1" t="s">
        <v>569</v>
      </c>
      <c r="O18" s="1"/>
      <c r="P18" s="1"/>
    </row>
    <row r="19">
      <c r="A19" s="1" t="s">
        <v>630</v>
      </c>
      <c r="B19" s="50" t="str">
        <f>VLOOKUP("tara",Data!I$8:Data!J$30,2,0)</f>
        <v>tara@acme.com</v>
      </c>
      <c r="C19" s="1" t="s">
        <v>16</v>
      </c>
      <c r="D19" s="1" t="s">
        <v>537</v>
      </c>
      <c r="E19" s="1"/>
      <c r="F19" s="1" t="s">
        <v>565</v>
      </c>
      <c r="G19" s="1"/>
      <c r="H19" s="1"/>
      <c r="I19" s="1"/>
      <c r="J19" s="1"/>
      <c r="K19" s="1" t="s">
        <v>568</v>
      </c>
      <c r="L19" s="1" t="b">
        <v>0</v>
      </c>
      <c r="M19" s="1" t="s">
        <v>528</v>
      </c>
      <c r="N19" s="1" t="s">
        <v>569</v>
      </c>
      <c r="O19" s="1"/>
      <c r="P19" s="1"/>
    </row>
    <row r="20">
      <c r="A20" s="1" t="s">
        <v>637</v>
      </c>
      <c r="B20" s="50" t="str">
        <f>VLOOKUP("tara",Data!I$8:Data!J$30,2,0)</f>
        <v>tara@acme.com</v>
      </c>
      <c r="C20" s="1" t="s">
        <v>16</v>
      </c>
      <c r="D20" s="1"/>
      <c r="E20" s="1"/>
      <c r="F20" s="1" t="s">
        <v>565</v>
      </c>
      <c r="G20" s="1"/>
      <c r="H20" s="1"/>
      <c r="I20" s="1"/>
      <c r="J20" s="1"/>
      <c r="K20" s="1" t="s">
        <v>568</v>
      </c>
      <c r="L20" s="1" t="b">
        <v>0</v>
      </c>
      <c r="M20" s="1" t="s">
        <v>528</v>
      </c>
      <c r="N20" s="1" t="s">
        <v>569</v>
      </c>
      <c r="O20" s="1"/>
      <c r="P20" s="1"/>
    </row>
    <row r="21" ht="15.75" customHeight="1">
      <c r="A21" s="1" t="s">
        <v>644</v>
      </c>
      <c r="B21" s="50" t="str">
        <f>VLOOKUP("tara",Data!I$8:Data!J$30,2,0)</f>
        <v>tara@acme.com</v>
      </c>
      <c r="C21" s="1" t="s">
        <v>16</v>
      </c>
      <c r="D21" s="1"/>
      <c r="E21" s="1"/>
      <c r="F21" s="1" t="s">
        <v>565</v>
      </c>
      <c r="G21" s="1"/>
      <c r="H21" s="1"/>
      <c r="I21" s="1"/>
      <c r="J21" s="1"/>
      <c r="K21" s="1" t="s">
        <v>571</v>
      </c>
      <c r="L21" s="1" t="b">
        <v>0</v>
      </c>
      <c r="M21" s="1" t="s">
        <v>528</v>
      </c>
      <c r="N21" s="1" t="s">
        <v>569</v>
      </c>
      <c r="O21" s="1"/>
      <c r="P21" s="1"/>
    </row>
    <row r="22" ht="15.75" customHeight="1">
      <c r="A22" s="1" t="s">
        <v>598</v>
      </c>
      <c r="B22" s="50" t="str">
        <f>VLOOKUP("tara",Data!I$8:Data!J$30,2,0)</f>
        <v>tara@acme.com</v>
      </c>
      <c r="C22" s="1" t="s">
        <v>16</v>
      </c>
      <c r="D22" s="1" t="s">
        <v>536</v>
      </c>
      <c r="E22" s="1" t="s">
        <v>383</v>
      </c>
      <c r="F22" s="1" t="s">
        <v>565</v>
      </c>
      <c r="G22" s="1"/>
      <c r="H22" s="1" t="s">
        <v>608</v>
      </c>
      <c r="I22" s="1" t="s">
        <v>609</v>
      </c>
      <c r="J22" s="1" t="s">
        <v>610</v>
      </c>
      <c r="K22" s="1" t="s">
        <v>571</v>
      </c>
      <c r="L22" s="1" t="b">
        <v>0</v>
      </c>
      <c r="M22" s="1" t="s">
        <v>528</v>
      </c>
      <c r="N22" s="1" t="s">
        <v>569</v>
      </c>
      <c r="O22" s="1" t="s">
        <v>652</v>
      </c>
      <c r="P22" s="1" t="s">
        <v>654</v>
      </c>
    </row>
    <row r="23" ht="15.75" customHeight="1">
      <c r="A23" s="1" t="s">
        <v>235</v>
      </c>
      <c r="B23" s="50" t="str">
        <f>VLOOKUP("tara",Data!I$8:Data!J$30,2,0)</f>
        <v>tara@acme.com</v>
      </c>
      <c r="C23" s="1" t="s">
        <v>16</v>
      </c>
      <c r="D23" s="1" t="s">
        <v>536</v>
      </c>
      <c r="E23" s="1" t="s">
        <v>383</v>
      </c>
      <c r="F23" s="1" t="s">
        <v>565</v>
      </c>
      <c r="G23" s="1"/>
      <c r="H23" s="1" t="s">
        <v>608</v>
      </c>
      <c r="I23" s="1" t="s">
        <v>609</v>
      </c>
      <c r="J23" s="1" t="s">
        <v>610</v>
      </c>
      <c r="K23" s="1" t="s">
        <v>571</v>
      </c>
      <c r="L23" s="1" t="b">
        <v>0</v>
      </c>
      <c r="M23" s="1" t="s">
        <v>528</v>
      </c>
      <c r="N23" s="1" t="s">
        <v>569</v>
      </c>
      <c r="O23" s="1" t="s">
        <v>652</v>
      </c>
      <c r="P23" s="1" t="s">
        <v>654</v>
      </c>
    </row>
    <row r="24" ht="15.75" customHeight="1">
      <c r="A24" s="1" t="s">
        <v>580</v>
      </c>
      <c r="B24" s="50" t="str">
        <f>VLOOKUP("tara",Data!I$8:Data!J$30,2,0)</f>
        <v>tara@acme.com</v>
      </c>
      <c r="C24" s="1" t="s">
        <v>16</v>
      </c>
      <c r="D24" s="1" t="s">
        <v>536</v>
      </c>
      <c r="E24" s="1" t="s">
        <v>383</v>
      </c>
      <c r="F24" s="1" t="s">
        <v>565</v>
      </c>
      <c r="G24" s="1"/>
      <c r="H24" s="1" t="s">
        <v>659</v>
      </c>
      <c r="I24" s="1" t="s">
        <v>660</v>
      </c>
      <c r="J24" s="1" t="s">
        <v>661</v>
      </c>
      <c r="K24" s="1" t="s">
        <v>571</v>
      </c>
      <c r="L24" s="1" t="b">
        <v>0</v>
      </c>
      <c r="M24" s="1" t="s">
        <v>528</v>
      </c>
      <c r="N24" s="1" t="s">
        <v>569</v>
      </c>
      <c r="O24" s="1" t="s">
        <v>663</v>
      </c>
      <c r="P24" s="1" t="s">
        <v>664</v>
      </c>
    </row>
    <row r="25" ht="15.75" customHeight="1">
      <c r="A25" s="1" t="s">
        <v>298</v>
      </c>
      <c r="B25" s="50" t="str">
        <f>VLOOKUP("tara",Data!I$8:Data!J$30,2,0)</f>
        <v>tara@acme.com</v>
      </c>
      <c r="C25" s="1" t="s">
        <v>16</v>
      </c>
      <c r="D25" s="1" t="s">
        <v>540</v>
      </c>
      <c r="E25" s="1" t="s">
        <v>298</v>
      </c>
      <c r="F25" s="1" t="s">
        <v>565</v>
      </c>
      <c r="G25" s="1"/>
      <c r="H25" s="1"/>
      <c r="I25" s="1"/>
      <c r="J25" s="1"/>
      <c r="K25" s="1" t="s">
        <v>571</v>
      </c>
      <c r="L25" s="1" t="b">
        <v>0</v>
      </c>
      <c r="M25" s="1" t="s">
        <v>528</v>
      </c>
      <c r="N25" s="1" t="s">
        <v>569</v>
      </c>
      <c r="O25" s="1"/>
      <c r="P25" s="1"/>
    </row>
    <row r="26" ht="15.75" customHeight="1">
      <c r="A26" s="1" t="s">
        <v>603</v>
      </c>
      <c r="B26" s="50" t="str">
        <f>VLOOKUP("tara",Data!I$8:Data!J$30,2,0)</f>
        <v>tara@acme.com</v>
      </c>
      <c r="C26" s="1" t="s">
        <v>16</v>
      </c>
      <c r="D26" s="1" t="s">
        <v>536</v>
      </c>
      <c r="E26" s="1" t="s">
        <v>383</v>
      </c>
      <c r="F26" s="1" t="s">
        <v>565</v>
      </c>
      <c r="G26" s="1"/>
      <c r="H26" s="1" t="s">
        <v>608</v>
      </c>
      <c r="I26" s="1" t="s">
        <v>609</v>
      </c>
      <c r="J26" s="1" t="s">
        <v>610</v>
      </c>
      <c r="K26" s="1" t="s">
        <v>571</v>
      </c>
      <c r="L26" s="1" t="b">
        <v>0</v>
      </c>
      <c r="M26" s="1" t="s">
        <v>528</v>
      </c>
      <c r="N26" s="1" t="s">
        <v>569</v>
      </c>
      <c r="O26" s="1" t="s">
        <v>652</v>
      </c>
      <c r="P26" s="1" t="s">
        <v>654</v>
      </c>
    </row>
    <row r="27" ht="15.75" customHeight="1">
      <c r="A27" s="1" t="s">
        <v>671</v>
      </c>
      <c r="B27" s="50" t="str">
        <f>VLOOKUP("tara",Data!I$8:Data!J$30,2,0)</f>
        <v>tara@acme.com</v>
      </c>
      <c r="C27" s="1" t="s">
        <v>16</v>
      </c>
      <c r="D27" s="1"/>
      <c r="E27" s="1" t="s">
        <v>417</v>
      </c>
      <c r="F27" s="1" t="s">
        <v>565</v>
      </c>
      <c r="G27" s="1"/>
      <c r="H27" s="1"/>
      <c r="I27" s="1"/>
      <c r="J27" s="1"/>
      <c r="K27" s="1" t="s">
        <v>571</v>
      </c>
      <c r="L27" s="1" t="b">
        <v>0</v>
      </c>
      <c r="M27" s="1" t="s">
        <v>528</v>
      </c>
      <c r="N27" s="1" t="s">
        <v>569</v>
      </c>
      <c r="O27" s="1"/>
      <c r="P27" s="1"/>
    </row>
    <row r="28" ht="15.75" customHeight="1">
      <c r="A28" s="1" t="s">
        <v>674</v>
      </c>
      <c r="B28" s="50" t="str">
        <f>VLOOKUP("tony",Data!I$8:Data!J$30,2,0)</f>
        <v>tony@acme.com</v>
      </c>
      <c r="C28" s="1" t="s">
        <v>30</v>
      </c>
      <c r="D28" s="1"/>
      <c r="E28" s="1" t="s">
        <v>318</v>
      </c>
      <c r="F28" s="1" t="s">
        <v>565</v>
      </c>
      <c r="G28" s="1"/>
      <c r="H28" s="1"/>
      <c r="I28" s="1"/>
      <c r="J28" s="1"/>
      <c r="K28" s="1" t="s">
        <v>571</v>
      </c>
      <c r="L28" s="1" t="b">
        <v>0</v>
      </c>
      <c r="M28" s="1" t="s">
        <v>528</v>
      </c>
      <c r="N28" s="1" t="s">
        <v>569</v>
      </c>
      <c r="O28" s="1"/>
      <c r="P28" s="1"/>
    </row>
    <row r="29" ht="15.75" customHeight="1">
      <c r="A29" s="1" t="s">
        <v>351</v>
      </c>
      <c r="B29" s="50" t="str">
        <f>VLOOKUP("tara",Data!I$8:Data!J$30,2,0)</f>
        <v>tara@acme.com</v>
      </c>
      <c r="C29" s="1" t="s">
        <v>16</v>
      </c>
      <c r="D29" s="1"/>
      <c r="E29" s="1" t="s">
        <v>351</v>
      </c>
      <c r="F29" s="1" t="s">
        <v>565</v>
      </c>
      <c r="G29" s="1"/>
      <c r="H29" s="1"/>
      <c r="I29" s="1"/>
      <c r="J29" s="1"/>
      <c r="K29" s="1" t="s">
        <v>571</v>
      </c>
      <c r="L29" s="1" t="b">
        <v>0</v>
      </c>
      <c r="M29" s="1" t="s">
        <v>528</v>
      </c>
      <c r="N29" s="1" t="s">
        <v>569</v>
      </c>
      <c r="O29" s="1"/>
      <c r="P29" s="1"/>
    </row>
    <row r="30" ht="15.75" customHeight="1">
      <c r="A30" s="1" t="s">
        <v>676</v>
      </c>
      <c r="B30" s="50" t="str">
        <f>VLOOKUP("tara",Data!I$8:Data!J$30,2,0)</f>
        <v>tara@acme.com</v>
      </c>
      <c r="C30" s="1" t="s">
        <v>16</v>
      </c>
      <c r="D30" s="1" t="s">
        <v>539</v>
      </c>
      <c r="E30" s="1"/>
      <c r="F30" s="1" t="s">
        <v>565</v>
      </c>
      <c r="G30" s="1"/>
      <c r="H30" s="1"/>
      <c r="I30" s="1"/>
      <c r="J30" s="1"/>
      <c r="K30" s="1" t="s">
        <v>571</v>
      </c>
      <c r="L30" s="1" t="b">
        <v>0</v>
      </c>
      <c r="M30" s="1" t="s">
        <v>528</v>
      </c>
      <c r="N30" s="1" t="s">
        <v>569</v>
      </c>
      <c r="O30" s="1"/>
      <c r="P30" s="1"/>
    </row>
    <row r="31" ht="15.75" customHeight="1">
      <c r="A31" s="1" t="s">
        <v>681</v>
      </c>
      <c r="B31" s="50" t="str">
        <f>VLOOKUP("tony",Data!I$8:Data!J$30,2,0)</f>
        <v>tony@acme.com</v>
      </c>
      <c r="C31" s="1" t="s">
        <v>30</v>
      </c>
      <c r="D31" s="1"/>
      <c r="E31" s="1" t="s">
        <v>318</v>
      </c>
      <c r="F31" s="1" t="s">
        <v>565</v>
      </c>
      <c r="G31" s="1"/>
      <c r="H31" s="1"/>
      <c r="I31" s="1"/>
      <c r="J31" s="1"/>
      <c r="K31" s="1" t="s">
        <v>571</v>
      </c>
      <c r="L31" s="1" t="b">
        <v>0</v>
      </c>
      <c r="M31" s="1" t="s">
        <v>528</v>
      </c>
      <c r="N31" s="1" t="s">
        <v>569</v>
      </c>
      <c r="O31" s="1"/>
      <c r="P31" s="1"/>
    </row>
    <row r="32" ht="15.75" customHeight="1">
      <c r="A32" s="1" t="s">
        <v>683</v>
      </c>
      <c r="B32" s="50" t="str">
        <f>VLOOKUP("tony",Data!I$8:Data!J$30,2,0)</f>
        <v>tony@acme.com</v>
      </c>
      <c r="C32" s="1" t="s">
        <v>30</v>
      </c>
      <c r="D32" s="1"/>
      <c r="E32" s="1" t="s">
        <v>318</v>
      </c>
      <c r="F32" s="1" t="s">
        <v>565</v>
      </c>
      <c r="G32" s="1"/>
      <c r="H32" s="1"/>
      <c r="I32" s="1"/>
      <c r="J32" s="1"/>
      <c r="K32" s="1" t="s">
        <v>578</v>
      </c>
      <c r="L32" s="1" t="b">
        <v>0</v>
      </c>
      <c r="M32" s="1" t="s">
        <v>528</v>
      </c>
      <c r="N32" s="1" t="s">
        <v>569</v>
      </c>
      <c r="O32" s="1"/>
      <c r="P32" s="1"/>
    </row>
    <row r="33" ht="15.75" customHeight="1">
      <c r="A33" s="1" t="s">
        <v>687</v>
      </c>
      <c r="B33" s="50" t="str">
        <f>VLOOKUP("tara",Data!I$8:Data!J$30,2,0)</f>
        <v>tara@acme.com</v>
      </c>
      <c r="C33" s="1" t="s">
        <v>16</v>
      </c>
      <c r="D33" s="1" t="s">
        <v>538</v>
      </c>
      <c r="E33" s="1" t="s">
        <v>417</v>
      </c>
      <c r="F33" s="1" t="s">
        <v>565</v>
      </c>
      <c r="G33" s="1"/>
      <c r="H33" s="1"/>
      <c r="I33" s="1"/>
      <c r="J33" s="1"/>
      <c r="K33" s="1" t="s">
        <v>571</v>
      </c>
      <c r="L33" s="1" t="b">
        <v>0</v>
      </c>
      <c r="M33" s="1" t="s">
        <v>528</v>
      </c>
      <c r="N33" s="1" t="s">
        <v>569</v>
      </c>
      <c r="O33" s="1"/>
      <c r="P33" s="1"/>
    </row>
    <row r="34" ht="15.75" customHeight="1">
      <c r="A34" s="1" t="s">
        <v>689</v>
      </c>
      <c r="B34" s="50" t="str">
        <f>VLOOKUP("tara",Data!I$8:Data!J$30,2,0)</f>
        <v>tara@acme.com</v>
      </c>
      <c r="C34" s="1" t="s">
        <v>16</v>
      </c>
      <c r="D34" s="1" t="s">
        <v>538</v>
      </c>
      <c r="E34" s="1" t="s">
        <v>417</v>
      </c>
      <c r="F34" s="1" t="s">
        <v>565</v>
      </c>
      <c r="G34" s="1"/>
      <c r="H34" s="1"/>
      <c r="I34" s="1"/>
      <c r="J34" s="1"/>
      <c r="K34" s="1" t="s">
        <v>578</v>
      </c>
      <c r="L34" s="1" t="b">
        <v>0</v>
      </c>
      <c r="M34" s="1" t="s">
        <v>528</v>
      </c>
      <c r="N34" s="1" t="s">
        <v>569</v>
      </c>
      <c r="O34" s="1"/>
      <c r="P34" s="1"/>
    </row>
    <row r="35" ht="15.75" customHeight="1">
      <c r="A35" s="1" t="s">
        <v>696</v>
      </c>
      <c r="B35" s="50" t="str">
        <f>VLOOKUP("tara",Data!I$8:Data!J$30,2,0)</f>
        <v>tara@acme.com</v>
      </c>
      <c r="C35" s="1" t="s">
        <v>16</v>
      </c>
      <c r="D35" s="1" t="s">
        <v>538</v>
      </c>
      <c r="E35" s="1" t="s">
        <v>417</v>
      </c>
      <c r="F35" s="1" t="s">
        <v>565</v>
      </c>
      <c r="G35" s="1"/>
      <c r="H35" s="1"/>
      <c r="I35" s="1"/>
      <c r="J35" s="1"/>
      <c r="K35" s="1" t="s">
        <v>571</v>
      </c>
      <c r="L35" s="1" t="b">
        <v>0</v>
      </c>
      <c r="M35" s="1" t="s">
        <v>528</v>
      </c>
      <c r="N35" s="1" t="s">
        <v>569</v>
      </c>
      <c r="O35" s="1"/>
      <c r="P35" s="1"/>
    </row>
    <row r="36" ht="15.75" customHeight="1">
      <c r="A36" s="1" t="s">
        <v>703</v>
      </c>
      <c r="B36" s="50" t="str">
        <f>VLOOKUP("tara",Data!I$8:Data!J$30,2,0)</f>
        <v>tara@acme.com</v>
      </c>
      <c r="C36" s="1" t="s">
        <v>16</v>
      </c>
      <c r="D36" s="1"/>
      <c r="E36" s="1" t="s">
        <v>354</v>
      </c>
      <c r="F36" s="1" t="s">
        <v>565</v>
      </c>
      <c r="G36" s="1"/>
      <c r="H36" s="1"/>
      <c r="I36" s="1"/>
      <c r="J36" s="1"/>
      <c r="K36" s="1" t="s">
        <v>568</v>
      </c>
      <c r="L36" s="1" t="b">
        <v>0</v>
      </c>
      <c r="M36" s="1" t="s">
        <v>528</v>
      </c>
      <c r="N36" s="1" t="s">
        <v>569</v>
      </c>
      <c r="O36" s="1"/>
      <c r="P36" s="1"/>
    </row>
    <row r="37" ht="15.75" customHeight="1">
      <c r="A37" s="1" t="s">
        <v>708</v>
      </c>
      <c r="B37" s="1"/>
      <c r="C37" s="1" t="s">
        <v>148</v>
      </c>
      <c r="D37" s="1"/>
      <c r="E37" s="1" t="s">
        <v>464</v>
      </c>
      <c r="F37" s="1" t="s">
        <v>709</v>
      </c>
      <c r="G37" s="1"/>
      <c r="H37" s="1"/>
      <c r="I37" s="1"/>
      <c r="J37" s="1"/>
      <c r="K37" s="1"/>
      <c r="L37" s="1" t="b">
        <v>0</v>
      </c>
      <c r="M37" s="1"/>
      <c r="N37" s="1" t="s">
        <v>710</v>
      </c>
      <c r="O37" s="1"/>
      <c r="P37" s="1"/>
    </row>
    <row r="38" ht="15.75" customHeight="1">
      <c r="A38" s="1" t="s">
        <v>713</v>
      </c>
      <c r="B38" s="1"/>
      <c r="C38" s="1" t="s">
        <v>148</v>
      </c>
      <c r="D38" s="1"/>
      <c r="E38" s="54" t="s">
        <v>477</v>
      </c>
      <c r="F38" s="1" t="s">
        <v>565</v>
      </c>
      <c r="G38" s="1"/>
      <c r="H38" s="1"/>
      <c r="I38" s="1"/>
      <c r="J38" s="1"/>
      <c r="K38" s="1"/>
      <c r="L38" s="1" t="b">
        <v>0</v>
      </c>
      <c r="M38" s="1"/>
      <c r="N38" s="1" t="s">
        <v>569</v>
      </c>
      <c r="O38" s="1"/>
      <c r="P38" s="1"/>
    </row>
    <row r="39" ht="15.75" customHeight="1">
      <c r="A39" s="16" t="s">
        <v>717</v>
      </c>
      <c r="B39" s="16"/>
      <c r="C39" s="16" t="s">
        <v>148</v>
      </c>
      <c r="D39" s="16"/>
      <c r="E39" s="18" t="s">
        <v>477</v>
      </c>
      <c r="F39" s="16" t="s">
        <v>565</v>
      </c>
      <c r="G39" s="16"/>
      <c r="H39" s="16"/>
      <c r="I39" s="16"/>
      <c r="J39" s="16"/>
      <c r="K39" s="16"/>
      <c r="L39" s="16" t="b">
        <v>0</v>
      </c>
      <c r="M39" s="16"/>
      <c r="N39" s="16" t="s">
        <v>569</v>
      </c>
      <c r="O39" s="16"/>
      <c r="P39" s="16"/>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6.71"/>
    <col customWidth="1" min="2" max="2" width="50.43"/>
    <col customWidth="1" min="3" max="3" width="12.29"/>
    <col customWidth="1" min="4" max="4" width="34.29"/>
    <col customWidth="1" min="5" max="26" width="8.86"/>
  </cols>
  <sheetData>
    <row r="1">
      <c r="A1" s="1" t="s">
        <v>573</v>
      </c>
      <c r="B1" s="1" t="s">
        <v>574</v>
      </c>
      <c r="C1" s="1" t="s">
        <v>575</v>
      </c>
      <c r="D1" s="1" t="s">
        <v>576</v>
      </c>
    </row>
    <row r="2">
      <c r="A2" s="1" t="s">
        <v>577</v>
      </c>
      <c r="B2" s="1" t="s">
        <v>579</v>
      </c>
      <c r="C2" s="1">
        <v>0.0</v>
      </c>
      <c r="D2" s="1" t="s">
        <v>580</v>
      </c>
    </row>
    <row r="3">
      <c r="A3" s="1" t="s">
        <v>581</v>
      </c>
      <c r="B3" s="1" t="s">
        <v>583</v>
      </c>
      <c r="C3" s="1">
        <v>1.0</v>
      </c>
      <c r="D3" s="1" t="s">
        <v>580</v>
      </c>
    </row>
    <row r="4">
      <c r="A4" s="1" t="s">
        <v>584</v>
      </c>
      <c r="B4" s="1" t="s">
        <v>585</v>
      </c>
      <c r="C4" s="1">
        <v>2.0</v>
      </c>
      <c r="D4" s="1" t="s">
        <v>580</v>
      </c>
    </row>
    <row r="5">
      <c r="A5" s="1" t="s">
        <v>586</v>
      </c>
      <c r="B5" s="1" t="s">
        <v>587</v>
      </c>
      <c r="C5" s="1">
        <v>3.0</v>
      </c>
      <c r="D5" s="1" t="s">
        <v>580</v>
      </c>
    </row>
    <row r="6">
      <c r="A6" s="1" t="s">
        <v>588</v>
      </c>
      <c r="B6" s="1" t="s">
        <v>589</v>
      </c>
      <c r="C6" s="1">
        <v>4.0</v>
      </c>
      <c r="D6" s="1" t="s">
        <v>580</v>
      </c>
    </row>
    <row r="7">
      <c r="A7" s="1" t="s">
        <v>590</v>
      </c>
      <c r="B7" s="1" t="s">
        <v>579</v>
      </c>
      <c r="C7" s="1">
        <v>0.0</v>
      </c>
      <c r="D7" s="1" t="s">
        <v>235</v>
      </c>
    </row>
    <row r="8">
      <c r="A8" s="1" t="s">
        <v>581</v>
      </c>
      <c r="B8" s="1" t="s">
        <v>583</v>
      </c>
      <c r="C8" s="1">
        <v>1.0</v>
      </c>
      <c r="D8" s="1" t="s">
        <v>235</v>
      </c>
    </row>
    <row r="9">
      <c r="A9" s="1" t="s">
        <v>592</v>
      </c>
      <c r="B9" s="1" t="s">
        <v>593</v>
      </c>
      <c r="C9" s="1">
        <v>2.0</v>
      </c>
      <c r="D9" s="1" t="s">
        <v>235</v>
      </c>
    </row>
    <row r="10">
      <c r="A10" s="1" t="s">
        <v>594</v>
      </c>
      <c r="B10" s="1" t="s">
        <v>596</v>
      </c>
      <c r="C10" s="1">
        <v>3.0</v>
      </c>
      <c r="D10" s="1" t="s">
        <v>235</v>
      </c>
    </row>
    <row r="11">
      <c r="A11" s="1" t="s">
        <v>597</v>
      </c>
      <c r="B11" s="1" t="s">
        <v>589</v>
      </c>
      <c r="C11" s="1">
        <v>4.0</v>
      </c>
      <c r="D11" s="1" t="s">
        <v>235</v>
      </c>
    </row>
    <row r="12">
      <c r="A12" s="1" t="s">
        <v>590</v>
      </c>
      <c r="B12" s="1" t="s">
        <v>579</v>
      </c>
      <c r="C12" s="1">
        <v>0.0</v>
      </c>
      <c r="D12" s="1" t="s">
        <v>598</v>
      </c>
    </row>
    <row r="13">
      <c r="A13" s="1" t="s">
        <v>581</v>
      </c>
      <c r="B13" s="1" t="s">
        <v>583</v>
      </c>
      <c r="C13" s="1">
        <v>1.0</v>
      </c>
      <c r="D13" s="1" t="s">
        <v>598</v>
      </c>
    </row>
    <row r="14">
      <c r="A14" s="1" t="s">
        <v>584</v>
      </c>
      <c r="B14" s="1" t="s">
        <v>599</v>
      </c>
      <c r="C14" s="1">
        <v>2.0</v>
      </c>
      <c r="D14" s="1" t="s">
        <v>598</v>
      </c>
    </row>
    <row r="15">
      <c r="A15" s="1" t="s">
        <v>600</v>
      </c>
      <c r="B15" s="1" t="s">
        <v>601</v>
      </c>
      <c r="C15" s="1">
        <v>3.0</v>
      </c>
      <c r="D15" s="1" t="s">
        <v>598</v>
      </c>
    </row>
    <row r="16">
      <c r="A16" s="1" t="s">
        <v>588</v>
      </c>
      <c r="B16" s="1" t="s">
        <v>589</v>
      </c>
      <c r="C16" s="1">
        <v>4.0</v>
      </c>
      <c r="D16" s="1" t="s">
        <v>598</v>
      </c>
    </row>
    <row r="17">
      <c r="A17" s="1" t="s">
        <v>590</v>
      </c>
      <c r="B17" s="1" t="s">
        <v>579</v>
      </c>
      <c r="C17" s="1">
        <v>0.0</v>
      </c>
      <c r="D17" s="1" t="s">
        <v>603</v>
      </c>
    </row>
    <row r="18">
      <c r="A18" s="1" t="s">
        <v>581</v>
      </c>
      <c r="B18" s="1" t="s">
        <v>583</v>
      </c>
      <c r="C18" s="1">
        <v>1.0</v>
      </c>
      <c r="D18" s="1" t="s">
        <v>603</v>
      </c>
    </row>
    <row r="19">
      <c r="A19" s="1" t="s">
        <v>592</v>
      </c>
      <c r="B19" s="1" t="s">
        <v>604</v>
      </c>
      <c r="C19" s="1">
        <v>2.0</v>
      </c>
      <c r="D19" s="1" t="s">
        <v>603</v>
      </c>
    </row>
    <row r="20">
      <c r="A20" s="1" t="s">
        <v>605</v>
      </c>
      <c r="B20" s="1" t="s">
        <v>606</v>
      </c>
      <c r="C20" s="1">
        <v>3.0</v>
      </c>
      <c r="D20" s="1" t="s">
        <v>603</v>
      </c>
    </row>
    <row r="21" ht="15.75" customHeight="1">
      <c r="A21" s="1" t="s">
        <v>607</v>
      </c>
      <c r="B21" s="1" t="s">
        <v>589</v>
      </c>
      <c r="C21" s="1">
        <v>4.0</v>
      </c>
      <c r="D21" s="1" t="s">
        <v>603</v>
      </c>
    </row>
    <row r="22" ht="15.75" customHeight="1">
      <c r="A22" s="1" t="s">
        <v>590</v>
      </c>
      <c r="B22" s="1" t="s">
        <v>579</v>
      </c>
      <c r="C22" s="1">
        <v>0.0</v>
      </c>
      <c r="D22" s="1" t="s">
        <v>602</v>
      </c>
    </row>
    <row r="23" ht="15.75" customHeight="1">
      <c r="A23" s="1" t="s">
        <v>581</v>
      </c>
      <c r="B23" s="1" t="s">
        <v>583</v>
      </c>
      <c r="C23" s="1">
        <v>1.0</v>
      </c>
      <c r="D23" s="1" t="s">
        <v>602</v>
      </c>
    </row>
    <row r="24" ht="15.75" customHeight="1">
      <c r="A24" s="1" t="s">
        <v>584</v>
      </c>
      <c r="B24" s="1" t="s">
        <v>585</v>
      </c>
      <c r="C24" s="1">
        <v>2.0</v>
      </c>
      <c r="D24" s="1" t="s">
        <v>602</v>
      </c>
    </row>
    <row r="25" ht="15.75" customHeight="1">
      <c r="A25" s="1" t="s">
        <v>612</v>
      </c>
      <c r="B25" s="1" t="s">
        <v>613</v>
      </c>
      <c r="C25" s="1">
        <v>3.0</v>
      </c>
      <c r="D25" s="1" t="s">
        <v>602</v>
      </c>
    </row>
    <row r="26" ht="15.75" customHeight="1">
      <c r="A26" s="1" t="s">
        <v>590</v>
      </c>
      <c r="B26" s="1" t="s">
        <v>579</v>
      </c>
      <c r="C26" s="1">
        <v>0.0</v>
      </c>
      <c r="D26" s="1" t="s">
        <v>611</v>
      </c>
    </row>
    <row r="27" ht="15.75" customHeight="1">
      <c r="A27" s="1" t="s">
        <v>614</v>
      </c>
      <c r="B27" s="1" t="s">
        <v>613</v>
      </c>
      <c r="C27" s="1">
        <v>1.0</v>
      </c>
      <c r="D27" s="1" t="s">
        <v>611</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3.43"/>
    <col customWidth="1" min="3" max="3" width="11.0"/>
    <col customWidth="1" min="4" max="4" width="114.43"/>
    <col customWidth="1" min="5" max="5" width="9.71"/>
    <col customWidth="1" min="6" max="6" width="45.86"/>
    <col customWidth="1" min="7" max="7" width="21.0"/>
    <col customWidth="1" min="8" max="26" width="8.86"/>
  </cols>
  <sheetData>
    <row r="1">
      <c r="A1" s="1" t="s">
        <v>44</v>
      </c>
      <c r="B1" s="1" t="s">
        <v>65</v>
      </c>
      <c r="C1" s="1" t="s">
        <v>622</v>
      </c>
      <c r="D1" s="1" t="s">
        <v>136</v>
      </c>
      <c r="E1" s="1" t="s">
        <v>623</v>
      </c>
      <c r="F1" s="1" t="s">
        <v>576</v>
      </c>
      <c r="G1" s="1" t="s">
        <v>624</v>
      </c>
      <c r="H1" s="1" t="s">
        <v>625</v>
      </c>
    </row>
    <row r="2">
      <c r="A2" s="1">
        <v>113.0</v>
      </c>
      <c r="B2" s="5">
        <f>Data!C5</f>
        <v>43619</v>
      </c>
      <c r="C2" s="1">
        <v>0.0</v>
      </c>
      <c r="D2" s="1"/>
      <c r="E2" s="1" t="s">
        <v>627</v>
      </c>
      <c r="F2" s="1" t="s">
        <v>570</v>
      </c>
      <c r="G2" s="1"/>
      <c r="H2" s="1"/>
    </row>
    <row r="3">
      <c r="A3" s="1">
        <v>114.0</v>
      </c>
      <c r="B3" s="5">
        <f>Data!C5</f>
        <v>43619</v>
      </c>
      <c r="C3" s="1">
        <v>0.0</v>
      </c>
      <c r="D3" s="1"/>
      <c r="E3" s="1" t="s">
        <v>627</v>
      </c>
      <c r="F3" s="1" t="s">
        <v>570</v>
      </c>
      <c r="G3" s="1"/>
      <c r="H3" s="1"/>
    </row>
    <row r="4">
      <c r="A4" s="1" t="s">
        <v>629</v>
      </c>
      <c r="B4" s="5">
        <f>Data!C5</f>
        <v>43619</v>
      </c>
      <c r="C4" s="1">
        <v>1.0</v>
      </c>
      <c r="D4" s="1" t="s">
        <v>631</v>
      </c>
      <c r="E4" s="1" t="s">
        <v>632</v>
      </c>
      <c r="F4" s="1" t="s">
        <v>572</v>
      </c>
      <c r="G4" s="1"/>
      <c r="H4" s="1"/>
    </row>
    <row r="5">
      <c r="A5" s="1">
        <v>112.0</v>
      </c>
      <c r="B5" s="5">
        <f>Data!C5</f>
        <v>43619</v>
      </c>
      <c r="C5" s="1">
        <v>0.0</v>
      </c>
      <c r="D5" s="1"/>
      <c r="E5" s="1" t="s">
        <v>627</v>
      </c>
      <c r="F5" s="1" t="s">
        <v>572</v>
      </c>
      <c r="G5" s="1"/>
      <c r="H5" s="1"/>
    </row>
    <row r="6">
      <c r="A6" s="1">
        <v>115.0</v>
      </c>
      <c r="B6" s="1" t="s">
        <v>634</v>
      </c>
      <c r="C6" s="1">
        <v>0.0</v>
      </c>
      <c r="D6" s="1"/>
      <c r="E6" s="1" t="s">
        <v>627</v>
      </c>
      <c r="F6" s="1" t="s">
        <v>572</v>
      </c>
      <c r="G6" s="1"/>
      <c r="H6" s="1"/>
    </row>
    <row r="7">
      <c r="A7" s="1">
        <v>117.0</v>
      </c>
      <c r="B7" s="1" t="s">
        <v>635</v>
      </c>
      <c r="C7" s="1">
        <v>0.0</v>
      </c>
      <c r="D7" s="1"/>
      <c r="E7" s="1" t="s">
        <v>632</v>
      </c>
      <c r="F7" s="1" t="s">
        <v>595</v>
      </c>
      <c r="G7" s="1"/>
      <c r="H7" s="1"/>
    </row>
    <row r="8">
      <c r="A8" s="1">
        <v>118.0</v>
      </c>
      <c r="B8" s="1" t="s">
        <v>636</v>
      </c>
      <c r="C8" s="1">
        <v>0.0</v>
      </c>
      <c r="D8" s="1"/>
      <c r="E8" s="1" t="s">
        <v>632</v>
      </c>
      <c r="F8" s="1" t="s">
        <v>595</v>
      </c>
      <c r="G8" s="1"/>
      <c r="H8" s="1"/>
    </row>
    <row r="9">
      <c r="A9" s="1">
        <v>118.0</v>
      </c>
      <c r="B9" s="1" t="s">
        <v>638</v>
      </c>
      <c r="C9" s="1">
        <v>0.0</v>
      </c>
      <c r="D9" s="1"/>
      <c r="E9" s="1" t="s">
        <v>627</v>
      </c>
      <c r="F9" s="1" t="s">
        <v>602</v>
      </c>
      <c r="G9" s="1"/>
      <c r="H9" s="1"/>
    </row>
    <row r="10">
      <c r="A10" s="1">
        <v>119.0</v>
      </c>
      <c r="B10" s="1" t="s">
        <v>639</v>
      </c>
      <c r="C10" s="1">
        <v>0.0</v>
      </c>
      <c r="D10" s="1"/>
      <c r="E10" s="1" t="s">
        <v>627</v>
      </c>
      <c r="F10" s="1" t="s">
        <v>602</v>
      </c>
      <c r="G10" s="1"/>
      <c r="H10" s="1"/>
    </row>
    <row r="11">
      <c r="A11" s="1">
        <v>113.0</v>
      </c>
      <c r="B11" s="5">
        <f>Data!C5</f>
        <v>43619</v>
      </c>
      <c r="C11" s="1">
        <v>0.0</v>
      </c>
      <c r="D11" s="1"/>
      <c r="E11" s="1" t="s">
        <v>627</v>
      </c>
      <c r="F11" s="1" t="s">
        <v>611</v>
      </c>
      <c r="G11" s="1"/>
      <c r="H11" s="1"/>
    </row>
    <row r="12">
      <c r="A12" s="1">
        <v>114.0</v>
      </c>
      <c r="B12" s="1" t="s">
        <v>635</v>
      </c>
      <c r="C12" s="1">
        <v>0.0</v>
      </c>
      <c r="D12" s="1"/>
      <c r="E12" s="1" t="s">
        <v>627</v>
      </c>
      <c r="F12" s="1" t="s">
        <v>611</v>
      </c>
      <c r="G12" s="1"/>
      <c r="H12" s="1"/>
    </row>
    <row r="13">
      <c r="A13" s="1">
        <v>115.0</v>
      </c>
      <c r="B13" s="1" t="s">
        <v>636</v>
      </c>
      <c r="C13" s="1">
        <v>0.0</v>
      </c>
      <c r="D13" s="1"/>
      <c r="E13" s="1" t="s">
        <v>627</v>
      </c>
      <c r="F13" s="1" t="s">
        <v>611</v>
      </c>
      <c r="G13" s="1"/>
      <c r="H13" s="1"/>
    </row>
    <row r="14">
      <c r="A14" s="1">
        <v>113.0</v>
      </c>
      <c r="B14" s="5">
        <f>Data!C5</f>
        <v>43619</v>
      </c>
      <c r="C14" s="1">
        <v>0.0</v>
      </c>
      <c r="D14" s="1"/>
      <c r="E14" s="1" t="s">
        <v>627</v>
      </c>
      <c r="F14" s="1" t="s">
        <v>615</v>
      </c>
      <c r="G14" s="1"/>
      <c r="H14" s="1"/>
    </row>
    <row r="15">
      <c r="A15" s="1">
        <v>114.0</v>
      </c>
      <c r="B15" s="1" t="s">
        <v>645</v>
      </c>
      <c r="C15" s="1">
        <v>0.0</v>
      </c>
      <c r="D15" s="1"/>
      <c r="E15" s="1" t="s">
        <v>627</v>
      </c>
      <c r="F15" s="1" t="s">
        <v>615</v>
      </c>
      <c r="G15" s="1"/>
      <c r="H15" s="1"/>
    </row>
    <row r="16">
      <c r="A16" s="1">
        <v>115.0</v>
      </c>
      <c r="B16" s="1" t="s">
        <v>647</v>
      </c>
      <c r="C16" s="1">
        <v>0.0</v>
      </c>
      <c r="D16" s="1"/>
      <c r="E16" s="1" t="s">
        <v>632</v>
      </c>
      <c r="F16" s="1" t="s">
        <v>615</v>
      </c>
      <c r="G16" s="1"/>
      <c r="H16" s="1"/>
    </row>
    <row r="17">
      <c r="A17" s="1">
        <v>113.0</v>
      </c>
      <c r="B17" s="5">
        <f>Data!C5</f>
        <v>43619</v>
      </c>
      <c r="C17" s="1">
        <v>0.0</v>
      </c>
      <c r="D17" s="1"/>
      <c r="E17" s="1" t="s">
        <v>627</v>
      </c>
      <c r="F17" s="1" t="s">
        <v>616</v>
      </c>
      <c r="G17" s="1"/>
      <c r="H17" s="1"/>
    </row>
    <row r="18">
      <c r="A18" s="1">
        <v>114.0</v>
      </c>
      <c r="B18" s="1" t="s">
        <v>650</v>
      </c>
      <c r="C18" s="1">
        <v>0.0</v>
      </c>
      <c r="D18" s="1"/>
      <c r="E18" s="1" t="s">
        <v>627</v>
      </c>
      <c r="F18" s="1" t="s">
        <v>616</v>
      </c>
      <c r="G18" s="1"/>
      <c r="H18" s="1"/>
    </row>
    <row r="19">
      <c r="A19" s="1">
        <v>115.0</v>
      </c>
      <c r="B19" s="1" t="s">
        <v>653</v>
      </c>
      <c r="C19" s="1">
        <v>0.0</v>
      </c>
      <c r="D19" s="1"/>
      <c r="E19" s="1" t="s">
        <v>632</v>
      </c>
      <c r="F19" s="1" t="s">
        <v>616</v>
      </c>
      <c r="G19" s="1"/>
      <c r="H19" s="1"/>
    </row>
    <row r="20">
      <c r="A20" s="1" t="s">
        <v>629</v>
      </c>
      <c r="B20" s="5">
        <f>Data!C5</f>
        <v>43619</v>
      </c>
      <c r="C20" s="1">
        <v>2.0</v>
      </c>
      <c r="D20" s="1"/>
      <c r="E20" s="1" t="s">
        <v>627</v>
      </c>
      <c r="F20" s="1" t="s">
        <v>411</v>
      </c>
      <c r="G20" s="1"/>
      <c r="H20" s="1"/>
    </row>
    <row r="21" ht="15.75" customHeight="1">
      <c r="A21" s="1">
        <v>112.0</v>
      </c>
      <c r="B21" s="5">
        <f>Data!C5</f>
        <v>43619</v>
      </c>
      <c r="C21" s="1">
        <v>0.0</v>
      </c>
      <c r="D21" s="1"/>
      <c r="E21" s="1" t="s">
        <v>632</v>
      </c>
      <c r="F21" s="1" t="s">
        <v>411</v>
      </c>
      <c r="G21" s="1"/>
      <c r="H21" s="1"/>
    </row>
    <row r="22" ht="15.75" customHeight="1">
      <c r="A22" s="1">
        <v>113.0</v>
      </c>
      <c r="B22" s="5">
        <f>Data!C5</f>
        <v>43619</v>
      </c>
      <c r="C22" s="1">
        <v>0.0</v>
      </c>
      <c r="D22" s="1"/>
      <c r="E22" s="1" t="s">
        <v>627</v>
      </c>
      <c r="F22" s="1" t="s">
        <v>411</v>
      </c>
      <c r="G22" s="1"/>
      <c r="H22" s="1"/>
    </row>
    <row r="23" ht="15.75" customHeight="1">
      <c r="A23" s="1">
        <v>114.0</v>
      </c>
      <c r="B23" s="5">
        <f>Data!C5</f>
        <v>43619</v>
      </c>
      <c r="C23" s="1">
        <v>0.0</v>
      </c>
      <c r="D23" s="1"/>
      <c r="E23" s="1" t="s">
        <v>627</v>
      </c>
      <c r="F23" s="1" t="s">
        <v>411</v>
      </c>
      <c r="G23" s="1"/>
      <c r="H23" s="1"/>
    </row>
    <row r="24" ht="15.75" customHeight="1">
      <c r="A24" s="1" t="s">
        <v>629</v>
      </c>
      <c r="B24" s="5">
        <f>Data!C5</f>
        <v>43619</v>
      </c>
      <c r="C24" s="1">
        <v>1.0</v>
      </c>
      <c r="D24" s="1"/>
      <c r="E24" s="1" t="s">
        <v>627</v>
      </c>
      <c r="F24" s="1" t="s">
        <v>414</v>
      </c>
      <c r="G24" s="1"/>
      <c r="H24" s="1"/>
    </row>
    <row r="25" ht="15.75" customHeight="1">
      <c r="A25" s="1">
        <v>112.0</v>
      </c>
      <c r="B25" s="5">
        <f>Data!C5</f>
        <v>43619</v>
      </c>
      <c r="C25" s="1">
        <v>0.0</v>
      </c>
      <c r="D25" s="1"/>
      <c r="E25" s="1" t="s">
        <v>632</v>
      </c>
      <c r="F25" s="1" t="s">
        <v>414</v>
      </c>
      <c r="G25" s="1"/>
      <c r="H25" s="1"/>
    </row>
    <row r="26" ht="15.75" customHeight="1">
      <c r="A26" s="1">
        <v>115.0</v>
      </c>
      <c r="B26" s="1" t="s">
        <v>667</v>
      </c>
      <c r="C26" s="1">
        <v>0.0</v>
      </c>
      <c r="D26" s="1"/>
      <c r="E26" s="1" t="s">
        <v>627</v>
      </c>
      <c r="F26" s="1" t="s">
        <v>414</v>
      </c>
      <c r="G26" s="1"/>
      <c r="H26" s="1"/>
    </row>
    <row r="27" ht="15.75" customHeight="1">
      <c r="A27" s="1">
        <v>113.0</v>
      </c>
      <c r="B27" s="5">
        <f>Data!C5</f>
        <v>43619</v>
      </c>
      <c r="C27" s="1">
        <v>0.0</v>
      </c>
      <c r="D27" s="1"/>
      <c r="E27" s="1" t="s">
        <v>627</v>
      </c>
      <c r="F27" s="1" t="s">
        <v>618</v>
      </c>
      <c r="G27" s="1"/>
      <c r="H27" s="1"/>
    </row>
    <row r="28" ht="15.75" customHeight="1">
      <c r="A28" s="1">
        <v>114.0</v>
      </c>
      <c r="B28" s="1" t="s">
        <v>645</v>
      </c>
      <c r="C28" s="1">
        <v>0.0</v>
      </c>
      <c r="D28" s="1"/>
      <c r="E28" s="1" t="s">
        <v>627</v>
      </c>
      <c r="F28" s="1" t="s">
        <v>618</v>
      </c>
      <c r="G28" s="1"/>
      <c r="H28" s="1"/>
    </row>
    <row r="29" ht="15.75" customHeight="1">
      <c r="A29" s="1">
        <v>115.0</v>
      </c>
      <c r="B29" s="1" t="s">
        <v>670</v>
      </c>
      <c r="C29" s="1">
        <v>0.0</v>
      </c>
      <c r="D29" s="1"/>
      <c r="E29" s="1" t="s">
        <v>632</v>
      </c>
      <c r="F29" s="1" t="s">
        <v>618</v>
      </c>
      <c r="G29" s="1"/>
      <c r="H29" s="1"/>
    </row>
    <row r="30" ht="15.75" customHeight="1">
      <c r="A30" s="1">
        <v>113.0</v>
      </c>
      <c r="B30" s="5">
        <f>Data!C5</f>
        <v>43619</v>
      </c>
      <c r="C30" s="1">
        <v>0.0</v>
      </c>
      <c r="D30" s="1"/>
      <c r="E30" s="1" t="s">
        <v>627</v>
      </c>
      <c r="F30" s="1" t="s">
        <v>619</v>
      </c>
      <c r="G30" s="1"/>
      <c r="H30" s="1"/>
    </row>
    <row r="31" ht="15.75" customHeight="1">
      <c r="A31" s="1">
        <v>114.0</v>
      </c>
      <c r="B31" s="5">
        <f>Data!C5</f>
        <v>43619</v>
      </c>
      <c r="C31" s="1">
        <v>0.0</v>
      </c>
      <c r="D31" s="1"/>
      <c r="E31" s="1" t="s">
        <v>627</v>
      </c>
      <c r="F31" s="1" t="s">
        <v>619</v>
      </c>
      <c r="G31" s="1"/>
      <c r="H31" s="1"/>
    </row>
    <row r="32" ht="15.75" customHeight="1">
      <c r="A32" s="1">
        <v>115.0</v>
      </c>
      <c r="B32" s="1" t="s">
        <v>673</v>
      </c>
      <c r="C32" s="1">
        <v>0.0</v>
      </c>
      <c r="D32" s="1"/>
      <c r="E32" s="1" t="s">
        <v>627</v>
      </c>
      <c r="F32" s="1" t="s">
        <v>619</v>
      </c>
      <c r="G32" s="1"/>
      <c r="H32" s="1"/>
    </row>
    <row r="33" ht="15.75" customHeight="1">
      <c r="A33" s="1">
        <v>113.0</v>
      </c>
      <c r="B33" s="5">
        <f>Data!C5</f>
        <v>43619</v>
      </c>
      <c r="C33" s="1">
        <v>0.0</v>
      </c>
      <c r="D33" s="1"/>
      <c r="E33" s="1" t="s">
        <v>627</v>
      </c>
      <c r="F33" s="1" t="s">
        <v>620</v>
      </c>
      <c r="G33" s="1"/>
      <c r="H33" s="1"/>
    </row>
    <row r="34" ht="15.75" customHeight="1">
      <c r="A34" s="1">
        <v>114.0</v>
      </c>
      <c r="B34" s="1" t="s">
        <v>645</v>
      </c>
      <c r="C34" s="1">
        <v>0.0</v>
      </c>
      <c r="D34" s="1"/>
      <c r="E34" s="1" t="s">
        <v>627</v>
      </c>
      <c r="F34" s="1" t="s">
        <v>620</v>
      </c>
      <c r="G34" s="1"/>
      <c r="H34" s="1"/>
    </row>
    <row r="35" ht="15.75" customHeight="1">
      <c r="A35" s="1">
        <v>115.0</v>
      </c>
      <c r="B35" s="1" t="s">
        <v>670</v>
      </c>
      <c r="C35" s="1">
        <v>0.0</v>
      </c>
      <c r="D35" s="1"/>
      <c r="E35" s="1" t="s">
        <v>632</v>
      </c>
      <c r="F35" s="1" t="s">
        <v>620</v>
      </c>
      <c r="G35" s="1"/>
      <c r="H35" s="1"/>
    </row>
    <row r="36" ht="15.75" customHeight="1">
      <c r="A36" s="1">
        <v>113.0</v>
      </c>
      <c r="B36" s="5">
        <f>Data!C5</f>
        <v>43619</v>
      </c>
      <c r="C36" s="1">
        <v>0.0</v>
      </c>
      <c r="D36" s="1"/>
      <c r="E36" s="1" t="s">
        <v>627</v>
      </c>
      <c r="F36" s="1" t="s">
        <v>621</v>
      </c>
      <c r="G36" s="1"/>
      <c r="H36" s="1"/>
    </row>
    <row r="37" ht="15.75" customHeight="1">
      <c r="A37" s="1">
        <v>114.0</v>
      </c>
      <c r="B37" s="5">
        <f>Data!C5</f>
        <v>43619</v>
      </c>
      <c r="C37" s="1">
        <v>0.0</v>
      </c>
      <c r="D37" s="1"/>
      <c r="E37" s="1" t="s">
        <v>627</v>
      </c>
      <c r="F37" s="1" t="s">
        <v>621</v>
      </c>
      <c r="G37" s="1"/>
      <c r="H37" s="1"/>
    </row>
    <row r="38" ht="15.75" customHeight="1">
      <c r="A38" s="1">
        <v>113.0</v>
      </c>
      <c r="B38" s="5">
        <f>Data!C5</f>
        <v>43619</v>
      </c>
      <c r="C38" s="1">
        <v>0.0</v>
      </c>
      <c r="D38" s="1"/>
      <c r="E38" s="1" t="s">
        <v>632</v>
      </c>
      <c r="F38" s="1" t="s">
        <v>626</v>
      </c>
      <c r="G38" s="1"/>
      <c r="H38" s="1"/>
    </row>
    <row r="39" ht="15.75" customHeight="1">
      <c r="A39" s="1">
        <v>114.0</v>
      </c>
      <c r="B39" s="5">
        <f>Data!C5</f>
        <v>43619</v>
      </c>
      <c r="C39" s="1">
        <v>0.0</v>
      </c>
      <c r="D39" s="1"/>
      <c r="E39" s="1" t="s">
        <v>632</v>
      </c>
      <c r="F39" s="1" t="s">
        <v>626</v>
      </c>
      <c r="G39" s="1"/>
      <c r="H39" s="1"/>
    </row>
    <row r="40" ht="15.75" customHeight="1">
      <c r="A40" s="1">
        <v>113.0</v>
      </c>
      <c r="B40" s="5">
        <f>Data!C5</f>
        <v>43619</v>
      </c>
      <c r="C40" s="1">
        <v>0.0</v>
      </c>
      <c r="D40" s="1"/>
      <c r="E40" s="1" t="s">
        <v>632</v>
      </c>
      <c r="F40" s="1" t="s">
        <v>628</v>
      </c>
      <c r="G40" s="1"/>
      <c r="H40" s="1"/>
    </row>
    <row r="41" ht="15.75" customHeight="1">
      <c r="A41" s="1">
        <v>114.0</v>
      </c>
      <c r="B41" s="5">
        <f>Data!C5</f>
        <v>43619</v>
      </c>
      <c r="C41" s="1">
        <v>0.0</v>
      </c>
      <c r="D41" s="1"/>
      <c r="E41" s="1" t="s">
        <v>632</v>
      </c>
      <c r="F41" s="1" t="s">
        <v>628</v>
      </c>
      <c r="G41" s="1"/>
      <c r="H41" s="1"/>
    </row>
    <row r="42" ht="15.75" customHeight="1">
      <c r="A42" s="1">
        <v>113.0</v>
      </c>
      <c r="B42" s="5">
        <f>Data!C5</f>
        <v>43619</v>
      </c>
      <c r="C42" s="1">
        <v>0.0</v>
      </c>
      <c r="D42" s="1"/>
      <c r="E42" s="1" t="s">
        <v>627</v>
      </c>
      <c r="F42" s="1" t="s">
        <v>630</v>
      </c>
      <c r="G42" s="1"/>
      <c r="H42" s="1"/>
    </row>
    <row r="43" ht="15.75" customHeight="1">
      <c r="A43" s="1">
        <v>114.0</v>
      </c>
      <c r="B43" s="1" t="s">
        <v>635</v>
      </c>
      <c r="C43" s="1">
        <v>0.0</v>
      </c>
      <c r="D43" s="1"/>
      <c r="E43" s="1" t="s">
        <v>627</v>
      </c>
      <c r="F43" s="1" t="s">
        <v>630</v>
      </c>
      <c r="G43" s="1"/>
      <c r="H43" s="1"/>
    </row>
    <row r="44" ht="15.75" customHeight="1">
      <c r="A44" s="1">
        <v>115.0</v>
      </c>
      <c r="B44" s="1" t="s">
        <v>636</v>
      </c>
      <c r="C44" s="1">
        <v>0.0</v>
      </c>
      <c r="D44" s="1"/>
      <c r="E44" s="1" t="s">
        <v>627</v>
      </c>
      <c r="F44" s="1" t="s">
        <v>630</v>
      </c>
      <c r="G44" s="1"/>
      <c r="H44" s="1"/>
    </row>
    <row r="45" ht="15.75" customHeight="1">
      <c r="A45" s="1">
        <v>117.0</v>
      </c>
      <c r="B45" s="1" t="s">
        <v>670</v>
      </c>
      <c r="C45" s="1">
        <v>0.0</v>
      </c>
      <c r="D45" s="1"/>
      <c r="E45" s="1" t="s">
        <v>627</v>
      </c>
      <c r="F45" s="1" t="s">
        <v>637</v>
      </c>
      <c r="G45" s="1"/>
      <c r="H45" s="1"/>
    </row>
    <row r="46" ht="15.75" customHeight="1">
      <c r="A46" s="1">
        <v>118.0</v>
      </c>
      <c r="B46" s="1" t="s">
        <v>688</v>
      </c>
      <c r="C46" s="1">
        <v>0.0</v>
      </c>
      <c r="D46" s="1"/>
      <c r="E46" s="1" t="s">
        <v>627</v>
      </c>
      <c r="F46" s="1" t="s">
        <v>637</v>
      </c>
      <c r="G46" s="1"/>
      <c r="H46" s="1"/>
    </row>
    <row r="47" ht="15.75" customHeight="1">
      <c r="A47" s="1">
        <v>113.0</v>
      </c>
      <c r="B47" s="5">
        <f>Data!C5</f>
        <v>43619</v>
      </c>
      <c r="C47" s="1">
        <v>0.0</v>
      </c>
      <c r="D47" s="1"/>
      <c r="E47" s="1" t="s">
        <v>627</v>
      </c>
      <c r="F47" s="1" t="s">
        <v>644</v>
      </c>
      <c r="G47" s="1"/>
      <c r="H47" s="1"/>
    </row>
    <row r="48" ht="15.75" customHeight="1">
      <c r="A48" s="1">
        <v>114.0</v>
      </c>
      <c r="B48" s="1" t="s">
        <v>650</v>
      </c>
      <c r="C48" s="1">
        <v>0.0</v>
      </c>
      <c r="D48" s="1"/>
      <c r="E48" s="1" t="s">
        <v>627</v>
      </c>
      <c r="F48" s="1" t="s">
        <v>644</v>
      </c>
      <c r="G48" s="1"/>
      <c r="H48" s="1"/>
    </row>
    <row r="49" ht="15.75" customHeight="1">
      <c r="A49" s="1">
        <v>115.0</v>
      </c>
      <c r="B49" s="1" t="s">
        <v>653</v>
      </c>
      <c r="C49" s="1">
        <v>0.0</v>
      </c>
      <c r="D49" s="1"/>
      <c r="E49" s="1" t="s">
        <v>632</v>
      </c>
      <c r="F49" s="1" t="s">
        <v>644</v>
      </c>
      <c r="G49" s="1"/>
      <c r="H49" s="1"/>
    </row>
    <row r="50" ht="15.75" customHeight="1">
      <c r="A50" s="1">
        <v>117.0</v>
      </c>
      <c r="B50" s="1" t="s">
        <v>690</v>
      </c>
      <c r="C50" s="1">
        <v>2.0</v>
      </c>
      <c r="D50" s="1" t="s">
        <v>691</v>
      </c>
      <c r="E50" s="1" t="s">
        <v>632</v>
      </c>
      <c r="F50" s="1" t="s">
        <v>598</v>
      </c>
      <c r="G50" s="1"/>
      <c r="H50" s="1"/>
    </row>
    <row r="51" ht="15.75" customHeight="1">
      <c r="A51" s="1">
        <v>118.0</v>
      </c>
      <c r="B51" s="1" t="s">
        <v>692</v>
      </c>
      <c r="C51" s="1">
        <v>1.5</v>
      </c>
      <c r="D51" s="1" t="s">
        <v>694</v>
      </c>
      <c r="E51" s="1" t="s">
        <v>632</v>
      </c>
      <c r="F51" s="1" t="s">
        <v>598</v>
      </c>
      <c r="G51" s="1"/>
      <c r="H51" s="1"/>
    </row>
    <row r="52" ht="15.75" customHeight="1">
      <c r="A52" s="1">
        <v>113.0</v>
      </c>
      <c r="B52" s="5">
        <f>Data!C5</f>
        <v>43619</v>
      </c>
      <c r="C52" s="1">
        <v>4.0</v>
      </c>
      <c r="D52" s="1" t="s">
        <v>695</v>
      </c>
      <c r="E52" s="1" t="s">
        <v>632</v>
      </c>
      <c r="F52" s="1" t="s">
        <v>235</v>
      </c>
      <c r="G52" s="1"/>
      <c r="H52" s="1"/>
    </row>
    <row r="53" ht="15.75" customHeight="1">
      <c r="A53" s="1">
        <v>114.0</v>
      </c>
      <c r="B53" s="1" t="s">
        <v>690</v>
      </c>
      <c r="C53" s="1">
        <v>4.5</v>
      </c>
      <c r="D53" s="1" t="s">
        <v>697</v>
      </c>
      <c r="E53" s="1" t="s">
        <v>632</v>
      </c>
      <c r="F53" s="1" t="s">
        <v>235</v>
      </c>
      <c r="G53" s="1"/>
      <c r="H53" s="1"/>
    </row>
    <row r="54" ht="15.75" customHeight="1">
      <c r="A54" s="1">
        <v>113.0</v>
      </c>
      <c r="B54" s="5">
        <f>Data!C5</f>
        <v>43619</v>
      </c>
      <c r="C54" s="1">
        <v>0.5</v>
      </c>
      <c r="D54" s="1" t="s">
        <v>699</v>
      </c>
      <c r="E54" s="1" t="s">
        <v>632</v>
      </c>
      <c r="F54" s="1" t="s">
        <v>580</v>
      </c>
      <c r="G54" s="1"/>
      <c r="H54" s="1"/>
    </row>
    <row r="55" ht="15.75" customHeight="1">
      <c r="A55" s="1">
        <v>114.0</v>
      </c>
      <c r="B55" s="1" t="s">
        <v>700</v>
      </c>
      <c r="C55" s="1">
        <v>1.5</v>
      </c>
      <c r="D55" s="1" t="s">
        <v>701</v>
      </c>
      <c r="E55" s="1" t="s">
        <v>632</v>
      </c>
      <c r="F55" s="1" t="s">
        <v>580</v>
      </c>
      <c r="G55" s="1"/>
      <c r="H55" s="1"/>
    </row>
    <row r="56" ht="15.75" customHeight="1">
      <c r="A56" s="1">
        <v>113.0</v>
      </c>
      <c r="B56" s="5">
        <f>Data!C5</f>
        <v>43619</v>
      </c>
      <c r="C56" s="1">
        <v>0.0</v>
      </c>
      <c r="D56" s="1"/>
      <c r="E56" s="1" t="s">
        <v>632</v>
      </c>
      <c r="F56" s="1" t="s">
        <v>298</v>
      </c>
      <c r="G56" s="1"/>
      <c r="H56" s="1"/>
    </row>
    <row r="57" ht="15.75" customHeight="1">
      <c r="A57" s="1">
        <v>114.0</v>
      </c>
      <c r="B57" s="1" t="s">
        <v>704</v>
      </c>
      <c r="C57" s="1">
        <v>0.0</v>
      </c>
      <c r="D57" s="1"/>
      <c r="E57" s="1" t="s">
        <v>627</v>
      </c>
      <c r="F57" s="1" t="s">
        <v>298</v>
      </c>
      <c r="G57" s="1"/>
      <c r="H57" s="1"/>
    </row>
    <row r="58" ht="15.75" customHeight="1">
      <c r="A58" s="1">
        <v>117.0</v>
      </c>
      <c r="B58" s="1" t="s">
        <v>705</v>
      </c>
      <c r="C58" s="1">
        <v>1.5</v>
      </c>
      <c r="D58" s="1" t="s">
        <v>707</v>
      </c>
      <c r="E58" s="1" t="s">
        <v>632</v>
      </c>
      <c r="F58" s="1" t="s">
        <v>603</v>
      </c>
      <c r="G58" s="1"/>
      <c r="H58" s="1"/>
    </row>
    <row r="59" ht="15.75" customHeight="1">
      <c r="A59" s="1">
        <v>118.0</v>
      </c>
      <c r="B59" s="1" t="s">
        <v>692</v>
      </c>
      <c r="C59" s="1">
        <v>1.5</v>
      </c>
      <c r="D59" s="1" t="s">
        <v>707</v>
      </c>
      <c r="E59" s="1" t="s">
        <v>632</v>
      </c>
      <c r="F59" s="1" t="s">
        <v>603</v>
      </c>
      <c r="G59" s="1"/>
      <c r="H59" s="1"/>
    </row>
    <row r="60" ht="15.75" customHeight="1">
      <c r="A60" s="1">
        <v>113.0</v>
      </c>
      <c r="B60" s="5">
        <f>Data!C5</f>
        <v>43619</v>
      </c>
      <c r="C60" s="1">
        <v>0.0</v>
      </c>
      <c r="D60" s="1"/>
      <c r="E60" s="1" t="s">
        <v>627</v>
      </c>
      <c r="F60" s="1" t="s">
        <v>671</v>
      </c>
      <c r="G60" s="1"/>
      <c r="H60" s="1"/>
    </row>
    <row r="61" ht="15.75" customHeight="1">
      <c r="A61" s="1">
        <v>114.0</v>
      </c>
      <c r="B61" s="5">
        <f>Data!C5</f>
        <v>43619</v>
      </c>
      <c r="C61" s="1">
        <v>0.0</v>
      </c>
      <c r="D61" s="1"/>
      <c r="E61" s="1" t="s">
        <v>627</v>
      </c>
      <c r="F61" s="1" t="s">
        <v>671</v>
      </c>
      <c r="G61" s="1"/>
      <c r="H61" s="1"/>
    </row>
    <row r="62" ht="15.75" customHeight="1">
      <c r="A62" s="1">
        <v>115.0</v>
      </c>
      <c r="B62" s="1" t="s">
        <v>673</v>
      </c>
      <c r="C62" s="1">
        <v>0.0</v>
      </c>
      <c r="D62" s="1"/>
      <c r="E62" s="1" t="s">
        <v>627</v>
      </c>
      <c r="F62" s="1" t="s">
        <v>671</v>
      </c>
      <c r="G62" s="1"/>
      <c r="H62" s="1"/>
    </row>
    <row r="63" ht="15.75" customHeight="1">
      <c r="A63" s="1">
        <v>113.0</v>
      </c>
      <c r="B63" s="5">
        <f>Data!C5</f>
        <v>43619</v>
      </c>
      <c r="C63" s="1">
        <v>0.0</v>
      </c>
      <c r="D63" s="1"/>
      <c r="E63" s="1" t="s">
        <v>627</v>
      </c>
      <c r="F63" s="1" t="s">
        <v>351</v>
      </c>
      <c r="G63" s="1"/>
      <c r="H63" s="1"/>
    </row>
    <row r="64" ht="15.75" customHeight="1">
      <c r="A64" s="1">
        <v>114.0</v>
      </c>
      <c r="B64" s="5">
        <f>Data!C5</f>
        <v>43619</v>
      </c>
      <c r="C64" s="1">
        <v>0.0</v>
      </c>
      <c r="D64" s="1"/>
      <c r="E64" s="1" t="s">
        <v>627</v>
      </c>
      <c r="F64" s="1" t="s">
        <v>351</v>
      </c>
      <c r="G64" s="1"/>
      <c r="H64" s="1"/>
    </row>
    <row r="65" ht="15.75" customHeight="1">
      <c r="A65" s="1">
        <v>115.0</v>
      </c>
      <c r="B65" s="1" t="s">
        <v>718</v>
      </c>
      <c r="C65" s="1">
        <v>0.0</v>
      </c>
      <c r="D65" s="1"/>
      <c r="E65" s="1" t="s">
        <v>627</v>
      </c>
      <c r="F65" s="1" t="s">
        <v>351</v>
      </c>
      <c r="G65" s="1"/>
      <c r="H65" s="1"/>
    </row>
    <row r="66" ht="15.75" customHeight="1">
      <c r="A66" s="1" t="s">
        <v>629</v>
      </c>
      <c r="B66" s="5">
        <f>Data!C5</f>
        <v>43619</v>
      </c>
      <c r="C66" s="1">
        <v>1.0</v>
      </c>
      <c r="D66" s="1"/>
      <c r="E66" s="1" t="s">
        <v>627</v>
      </c>
      <c r="F66" s="1" t="s">
        <v>676</v>
      </c>
      <c r="G66" s="1"/>
      <c r="H66" s="1"/>
    </row>
    <row r="67" ht="15.75" customHeight="1">
      <c r="A67" s="1">
        <v>113.0</v>
      </c>
      <c r="B67" s="5">
        <f>Data!C5</f>
        <v>43619</v>
      </c>
      <c r="C67" s="1">
        <v>0.0</v>
      </c>
      <c r="D67" s="1"/>
      <c r="E67" s="1" t="s">
        <v>627</v>
      </c>
      <c r="F67" s="1" t="s">
        <v>676</v>
      </c>
      <c r="G67" s="1"/>
      <c r="H67" s="1"/>
    </row>
    <row r="68" ht="15.75" customHeight="1">
      <c r="A68" s="1">
        <v>114.0</v>
      </c>
      <c r="B68" s="5">
        <f>Data!C5</f>
        <v>43619</v>
      </c>
      <c r="C68" s="1">
        <v>0.0</v>
      </c>
      <c r="D68" s="1"/>
      <c r="E68" s="1" t="s">
        <v>632</v>
      </c>
      <c r="F68" s="1" t="s">
        <v>676</v>
      </c>
      <c r="G68" s="1"/>
      <c r="H68" s="1"/>
    </row>
    <row r="69" ht="15.75" customHeight="1">
      <c r="A69" s="1">
        <v>113.0</v>
      </c>
      <c r="B69" s="5">
        <f>Data!C5</f>
        <v>43619</v>
      </c>
      <c r="C69" s="1">
        <v>0.0</v>
      </c>
      <c r="D69" s="1"/>
      <c r="E69" s="1" t="s">
        <v>632</v>
      </c>
      <c r="F69" s="1" t="s">
        <v>687</v>
      </c>
      <c r="G69" s="1"/>
      <c r="H69" s="1"/>
    </row>
    <row r="70" ht="15.75" customHeight="1">
      <c r="A70" s="1">
        <v>114.0</v>
      </c>
      <c r="B70" s="1" t="s">
        <v>688</v>
      </c>
      <c r="C70" s="1">
        <v>0.0</v>
      </c>
      <c r="D70" s="1"/>
      <c r="E70" s="1" t="s">
        <v>627</v>
      </c>
      <c r="F70" s="1" t="s">
        <v>687</v>
      </c>
      <c r="G70" s="1"/>
      <c r="H70" s="1"/>
    </row>
    <row r="71" ht="15.75" customHeight="1">
      <c r="A71" s="1">
        <v>113.0</v>
      </c>
      <c r="B71" s="5">
        <f>Data!C5</f>
        <v>43619</v>
      </c>
      <c r="C71" s="1">
        <v>0.0</v>
      </c>
      <c r="D71" s="1"/>
      <c r="E71" s="1" t="s">
        <v>632</v>
      </c>
      <c r="F71" s="1" t="s">
        <v>689</v>
      </c>
      <c r="G71" s="1"/>
      <c r="H71" s="1"/>
    </row>
    <row r="72" ht="15.75" customHeight="1">
      <c r="A72" s="1">
        <v>114.0</v>
      </c>
      <c r="B72" s="1" t="s">
        <v>724</v>
      </c>
      <c r="C72" s="1">
        <v>0.0</v>
      </c>
      <c r="D72" s="1"/>
      <c r="E72" s="1" t="s">
        <v>627</v>
      </c>
      <c r="F72" s="1" t="s">
        <v>689</v>
      </c>
      <c r="G72" s="1"/>
      <c r="H72" s="1"/>
    </row>
    <row r="73" ht="15.75" customHeight="1">
      <c r="A73" s="1">
        <v>113.0</v>
      </c>
      <c r="B73" s="5">
        <f>Data!C5</f>
        <v>43619</v>
      </c>
      <c r="C73" s="1">
        <v>0.0</v>
      </c>
      <c r="D73" s="1"/>
      <c r="E73" s="1" t="s">
        <v>632</v>
      </c>
      <c r="F73" s="1" t="s">
        <v>696</v>
      </c>
      <c r="G73" s="1"/>
      <c r="H73" s="1"/>
    </row>
    <row r="74" ht="15.75" customHeight="1">
      <c r="A74" s="1">
        <v>114.0</v>
      </c>
      <c r="B74" s="1" t="s">
        <v>704</v>
      </c>
      <c r="C74" s="1">
        <v>0.0</v>
      </c>
      <c r="D74" s="1"/>
      <c r="E74" s="1" t="s">
        <v>627</v>
      </c>
      <c r="F74" s="1" t="s">
        <v>696</v>
      </c>
      <c r="G74" s="1"/>
      <c r="H74" s="1"/>
    </row>
    <row r="75" ht="15.75" customHeight="1">
      <c r="A75" s="1">
        <v>113.0</v>
      </c>
      <c r="B75" s="5">
        <f>Data!C5</f>
        <v>43619</v>
      </c>
      <c r="C75" s="1">
        <v>0.0</v>
      </c>
      <c r="D75" s="1"/>
      <c r="E75" s="1" t="s">
        <v>627</v>
      </c>
      <c r="F75" s="1" t="s">
        <v>703</v>
      </c>
      <c r="G75" s="1"/>
      <c r="H75" s="1"/>
    </row>
    <row r="76" ht="15.75" customHeight="1">
      <c r="A76" s="1">
        <v>114.0</v>
      </c>
      <c r="B76" s="5">
        <f>Data!C5</f>
        <v>43619</v>
      </c>
      <c r="C76" s="1">
        <v>0.0</v>
      </c>
      <c r="D76" s="1"/>
      <c r="E76" s="1" t="s">
        <v>627</v>
      </c>
      <c r="F76" s="1" t="s">
        <v>703</v>
      </c>
      <c r="G76" s="1"/>
      <c r="H76" s="1"/>
    </row>
    <row r="77" ht="15.75" customHeight="1">
      <c r="A77" s="1">
        <v>115.0</v>
      </c>
      <c r="B77" s="1" t="s">
        <v>718</v>
      </c>
      <c r="C77" s="1">
        <v>0.0</v>
      </c>
      <c r="D77" s="1"/>
      <c r="E77" s="1" t="s">
        <v>632</v>
      </c>
      <c r="F77" s="1" t="s">
        <v>703</v>
      </c>
      <c r="G77" s="1"/>
      <c r="H77" s="1"/>
    </row>
    <row r="78" ht="15.75" customHeight="1">
      <c r="A78" s="1">
        <v>200.0</v>
      </c>
      <c r="B78" s="5">
        <f>Data!C5</f>
        <v>43619</v>
      </c>
      <c r="C78" s="1">
        <v>1.0</v>
      </c>
      <c r="D78" s="1"/>
      <c r="E78" s="1" t="s">
        <v>632</v>
      </c>
      <c r="F78" s="1" t="s">
        <v>708</v>
      </c>
      <c r="G78" s="1"/>
      <c r="H78" s="1"/>
    </row>
    <row r="79" ht="15.75" customHeight="1">
      <c r="A79" s="1">
        <v>201.0</v>
      </c>
      <c r="B79" s="5">
        <f>Data!C5</f>
        <v>43619</v>
      </c>
      <c r="C79" s="1">
        <v>1.0</v>
      </c>
      <c r="D79" s="1"/>
      <c r="E79" s="1" t="s">
        <v>627</v>
      </c>
      <c r="F79" s="1" t="s">
        <v>713</v>
      </c>
      <c r="G79" s="1"/>
      <c r="H79" s="1"/>
    </row>
    <row r="80" ht="15.75" customHeight="1">
      <c r="A80" s="16">
        <v>202.0</v>
      </c>
      <c r="B80" s="48">
        <f>Data!C5</f>
        <v>43619</v>
      </c>
      <c r="C80" s="16">
        <v>1.0</v>
      </c>
      <c r="D80" s="16"/>
      <c r="E80" s="16" t="s">
        <v>627</v>
      </c>
      <c r="F80" s="16" t="s">
        <v>717</v>
      </c>
      <c r="G80" s="16"/>
      <c r="H80" s="16"/>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14"/>
    <col customWidth="1" min="2" max="2" width="42.0"/>
    <col customWidth="1" min="3" max="3" width="8.86"/>
    <col customWidth="1" min="4" max="4" width="21.86"/>
    <col customWidth="1" min="5" max="5" width="12.43"/>
    <col customWidth="1" min="6" max="6" width="13.43"/>
    <col customWidth="1" min="7" max="7" width="14.29"/>
    <col customWidth="1" min="8" max="8" width="23.0"/>
    <col customWidth="1" min="9" max="9" width="20.43"/>
    <col customWidth="1" min="10" max="10" width="19.14"/>
    <col customWidth="1" min="11" max="26" width="8.86"/>
  </cols>
  <sheetData>
    <row r="1">
      <c r="A1" s="18" t="s">
        <v>2</v>
      </c>
      <c r="B1" s="19" t="s">
        <v>553</v>
      </c>
      <c r="C1" s="19" t="s">
        <v>6</v>
      </c>
      <c r="D1" s="19" t="s">
        <v>155</v>
      </c>
      <c r="E1" s="51" t="s">
        <v>633</v>
      </c>
      <c r="F1" s="19" t="s">
        <v>640</v>
      </c>
      <c r="G1" s="19" t="s">
        <v>641</v>
      </c>
      <c r="H1" s="19" t="s">
        <v>212</v>
      </c>
      <c r="I1" s="19" t="s">
        <v>213</v>
      </c>
      <c r="J1" s="19" t="s">
        <v>158</v>
      </c>
      <c r="K1" s="19" t="s">
        <v>159</v>
      </c>
      <c r="L1" s="19" t="s">
        <v>161</v>
      </c>
      <c r="M1" s="20" t="s">
        <v>642</v>
      </c>
    </row>
    <row r="2">
      <c r="A2" s="21" t="s">
        <v>643</v>
      </c>
      <c r="B2" s="24" t="s">
        <v>316</v>
      </c>
      <c r="C2" s="24" t="s">
        <v>215</v>
      </c>
      <c r="D2" s="24"/>
      <c r="E2" s="52">
        <v>6.0</v>
      </c>
      <c r="F2" s="52">
        <v>6.0</v>
      </c>
      <c r="G2" s="24"/>
      <c r="H2" s="24" t="b">
        <v>0</v>
      </c>
      <c r="I2" s="24"/>
      <c r="J2" s="24"/>
      <c r="K2" s="24"/>
      <c r="L2" s="24" t="b">
        <v>0</v>
      </c>
      <c r="M2" s="25">
        <v>0.0</v>
      </c>
    </row>
    <row r="3">
      <c r="A3" s="27" t="s">
        <v>646</v>
      </c>
      <c r="B3" s="30" t="s">
        <v>316</v>
      </c>
      <c r="C3" s="30" t="s">
        <v>215</v>
      </c>
      <c r="D3" s="30"/>
      <c r="E3" s="53">
        <v>5.0</v>
      </c>
      <c r="F3" s="53">
        <v>5.0</v>
      </c>
      <c r="G3" s="30"/>
      <c r="H3" s="30" t="b">
        <v>0</v>
      </c>
      <c r="I3" s="30"/>
      <c r="J3" s="30"/>
      <c r="K3" s="30"/>
      <c r="L3" s="30" t="b">
        <v>0</v>
      </c>
      <c r="M3" s="32">
        <v>1.0</v>
      </c>
    </row>
    <row r="4">
      <c r="A4" s="21" t="s">
        <v>648</v>
      </c>
      <c r="B4" s="24" t="s">
        <v>316</v>
      </c>
      <c r="C4" s="24" t="s">
        <v>215</v>
      </c>
      <c r="D4" s="24"/>
      <c r="E4" s="52">
        <v>15.0</v>
      </c>
      <c r="F4" s="52">
        <v>15.0</v>
      </c>
      <c r="G4" s="24"/>
      <c r="H4" s="24" t="b">
        <v>0</v>
      </c>
      <c r="I4" s="24"/>
      <c r="J4" s="24"/>
      <c r="K4" s="24"/>
      <c r="L4" s="24" t="b">
        <v>0</v>
      </c>
      <c r="M4" s="25">
        <v>2.0</v>
      </c>
    </row>
    <row r="5">
      <c r="A5" s="27" t="s">
        <v>649</v>
      </c>
      <c r="B5" s="30" t="s">
        <v>214</v>
      </c>
      <c r="C5" s="24" t="s">
        <v>215</v>
      </c>
      <c r="D5" s="30"/>
      <c r="E5" s="53">
        <v>12.0</v>
      </c>
      <c r="F5" s="53">
        <v>12.0</v>
      </c>
      <c r="G5" s="30"/>
      <c r="H5" s="30" t="b">
        <v>0</v>
      </c>
      <c r="I5" s="30"/>
      <c r="J5" s="30"/>
      <c r="K5" s="30"/>
      <c r="L5" s="30" t="b">
        <v>0</v>
      </c>
      <c r="M5" s="32">
        <v>0.0</v>
      </c>
    </row>
    <row r="6">
      <c r="A6" s="21" t="s">
        <v>651</v>
      </c>
      <c r="B6" s="24" t="s">
        <v>214</v>
      </c>
      <c r="C6" s="24" t="s">
        <v>215</v>
      </c>
      <c r="D6" s="24"/>
      <c r="E6" s="52">
        <v>8.0</v>
      </c>
      <c r="F6" s="52">
        <v>8.0</v>
      </c>
      <c r="G6" s="24"/>
      <c r="H6" s="24" t="b">
        <v>0</v>
      </c>
      <c r="I6" s="24"/>
      <c r="J6" s="24"/>
      <c r="K6" s="24"/>
      <c r="L6" s="24" t="b">
        <v>0</v>
      </c>
      <c r="M6" s="25">
        <v>1.0</v>
      </c>
    </row>
    <row r="7">
      <c r="A7" s="27" t="s">
        <v>655</v>
      </c>
      <c r="B7" s="30" t="s">
        <v>214</v>
      </c>
      <c r="C7" s="24" t="s">
        <v>215</v>
      </c>
      <c r="D7" s="30"/>
      <c r="E7" s="53">
        <v>12.0</v>
      </c>
      <c r="F7" s="53">
        <v>12.0</v>
      </c>
      <c r="G7" s="30"/>
      <c r="H7" s="30" t="b">
        <v>0</v>
      </c>
      <c r="I7" s="30"/>
      <c r="J7" s="30"/>
      <c r="K7" s="30"/>
      <c r="L7" s="30" t="b">
        <v>0</v>
      </c>
      <c r="M7" s="32">
        <v>2.0</v>
      </c>
    </row>
    <row r="8">
      <c r="A8" s="21" t="s">
        <v>648</v>
      </c>
      <c r="B8" s="24" t="s">
        <v>214</v>
      </c>
      <c r="C8" s="24" t="s">
        <v>215</v>
      </c>
      <c r="D8" s="24"/>
      <c r="E8" s="52">
        <v>0.0</v>
      </c>
      <c r="F8" s="52">
        <v>0.0</v>
      </c>
      <c r="G8" s="24"/>
      <c r="H8" s="24" t="b">
        <v>0</v>
      </c>
      <c r="I8" s="24"/>
      <c r="J8" s="24"/>
      <c r="K8" s="24"/>
      <c r="L8" s="24" t="b">
        <v>0</v>
      </c>
      <c r="M8" s="25">
        <v>3.0</v>
      </c>
    </row>
    <row r="9">
      <c r="A9" s="27" t="s">
        <v>649</v>
      </c>
      <c r="B9" s="30" t="s">
        <v>219</v>
      </c>
      <c r="C9" s="30" t="s">
        <v>215</v>
      </c>
      <c r="D9" s="30"/>
      <c r="E9" s="53">
        <v>8.0</v>
      </c>
      <c r="F9" s="53">
        <v>8.0</v>
      </c>
      <c r="G9" s="30"/>
      <c r="H9" s="30" t="b">
        <v>0</v>
      </c>
      <c r="I9" s="30"/>
      <c r="J9" s="30"/>
      <c r="K9" s="30"/>
      <c r="L9" s="30" t="b">
        <v>0</v>
      </c>
      <c r="M9" s="32">
        <v>0.0</v>
      </c>
    </row>
    <row r="10">
      <c r="A10" s="21" t="s">
        <v>651</v>
      </c>
      <c r="B10" s="24" t="s">
        <v>219</v>
      </c>
      <c r="C10" s="30" t="s">
        <v>215</v>
      </c>
      <c r="D10" s="24"/>
      <c r="E10" s="52">
        <v>12.0</v>
      </c>
      <c r="F10" s="52">
        <v>12.0</v>
      </c>
      <c r="G10" s="24"/>
      <c r="H10" s="24" t="b">
        <v>0</v>
      </c>
      <c r="I10" s="24"/>
      <c r="J10" s="24"/>
      <c r="K10" s="24"/>
      <c r="L10" s="24" t="b">
        <v>0</v>
      </c>
      <c r="M10" s="25">
        <v>1.0</v>
      </c>
    </row>
    <row r="11">
      <c r="A11" s="27" t="s">
        <v>648</v>
      </c>
      <c r="B11" s="30" t="s">
        <v>219</v>
      </c>
      <c r="C11" s="30" t="s">
        <v>215</v>
      </c>
      <c r="D11" s="30"/>
      <c r="E11" s="53">
        <v>12.0</v>
      </c>
      <c r="F11" s="53">
        <v>12.0</v>
      </c>
      <c r="G11" s="30"/>
      <c r="H11" s="30" t="b">
        <v>0</v>
      </c>
      <c r="I11" s="30"/>
      <c r="J11" s="30"/>
      <c r="K11" s="30"/>
      <c r="L11" s="30" t="b">
        <v>0</v>
      </c>
      <c r="M11" s="32">
        <v>2.0</v>
      </c>
    </row>
    <row r="12">
      <c r="A12" s="21" t="s">
        <v>656</v>
      </c>
      <c r="B12" s="24" t="s">
        <v>219</v>
      </c>
      <c r="C12" s="30" t="s">
        <v>215</v>
      </c>
      <c r="D12" s="24"/>
      <c r="E12" s="52">
        <v>13.0</v>
      </c>
      <c r="F12" s="52">
        <v>13.0</v>
      </c>
      <c r="G12" s="24"/>
      <c r="H12" s="24" t="b">
        <v>0</v>
      </c>
      <c r="I12" s="24"/>
      <c r="J12" s="24"/>
      <c r="K12" s="24"/>
      <c r="L12" s="24" t="b">
        <v>0</v>
      </c>
      <c r="M12" s="25">
        <v>3.0</v>
      </c>
    </row>
    <row r="13">
      <c r="A13" s="27" t="s">
        <v>657</v>
      </c>
      <c r="B13" s="30" t="s">
        <v>318</v>
      </c>
      <c r="C13" s="30" t="s">
        <v>319</v>
      </c>
      <c r="D13" s="30"/>
      <c r="E13" s="53">
        <v>5.0</v>
      </c>
      <c r="F13" s="53">
        <v>0.0</v>
      </c>
      <c r="G13" s="30"/>
      <c r="H13" s="30" t="b">
        <v>0</v>
      </c>
      <c r="I13" s="30"/>
      <c r="J13" s="30"/>
      <c r="K13" s="30"/>
      <c r="L13" s="30" t="b">
        <v>0</v>
      </c>
      <c r="M13" s="32">
        <v>0.0</v>
      </c>
    </row>
    <row r="14">
      <c r="A14" s="21" t="s">
        <v>658</v>
      </c>
      <c r="B14" s="24" t="s">
        <v>318</v>
      </c>
      <c r="C14" s="24" t="s">
        <v>319</v>
      </c>
      <c r="D14" s="24"/>
      <c r="E14" s="53">
        <v>3.0</v>
      </c>
      <c r="F14" s="53">
        <v>0.0</v>
      </c>
      <c r="G14" s="24"/>
      <c r="H14" s="24" t="b">
        <v>0</v>
      </c>
      <c r="I14" s="24"/>
      <c r="J14" s="24"/>
      <c r="K14" s="24"/>
      <c r="L14" s="24" t="b">
        <v>0</v>
      </c>
      <c r="M14" s="25">
        <v>1.0</v>
      </c>
    </row>
    <row r="15">
      <c r="A15" s="27" t="s">
        <v>662</v>
      </c>
      <c r="B15" s="30" t="s">
        <v>318</v>
      </c>
      <c r="C15" s="30" t="s">
        <v>319</v>
      </c>
      <c r="D15" s="30"/>
      <c r="E15" s="53">
        <v>13.0</v>
      </c>
      <c r="F15" s="53">
        <v>0.0</v>
      </c>
      <c r="G15" s="30"/>
      <c r="H15" s="30" t="b">
        <v>0</v>
      </c>
      <c r="I15" s="30"/>
      <c r="J15" s="30"/>
      <c r="K15" s="30"/>
      <c r="L15" s="30" t="b">
        <v>0</v>
      </c>
      <c r="M15" s="32">
        <v>2.0</v>
      </c>
    </row>
    <row r="16">
      <c r="A16" s="21" t="s">
        <v>665</v>
      </c>
      <c r="B16" s="24" t="s">
        <v>409</v>
      </c>
      <c r="C16" s="24" t="s">
        <v>215</v>
      </c>
      <c r="D16" s="24"/>
      <c r="E16" s="52">
        <v>10.0</v>
      </c>
      <c r="F16" s="52">
        <v>10.0</v>
      </c>
      <c r="G16" s="24"/>
      <c r="H16" s="24" t="b">
        <v>0</v>
      </c>
      <c r="I16" s="24"/>
      <c r="J16" s="24"/>
      <c r="K16" s="24"/>
      <c r="L16" s="24" t="b">
        <v>0</v>
      </c>
      <c r="M16" s="25">
        <v>0.0</v>
      </c>
    </row>
    <row r="17">
      <c r="A17" s="27" t="s">
        <v>666</v>
      </c>
      <c r="B17" s="30" t="s">
        <v>409</v>
      </c>
      <c r="C17" s="30" t="s">
        <v>215</v>
      </c>
      <c r="D17" s="30"/>
      <c r="E17" s="53">
        <v>12.0</v>
      </c>
      <c r="F17" s="53">
        <v>12.0</v>
      </c>
      <c r="G17" s="30"/>
      <c r="H17" s="30" t="b">
        <v>0</v>
      </c>
      <c r="I17" s="30"/>
      <c r="J17" s="30"/>
      <c r="K17" s="30"/>
      <c r="L17" s="30" t="b">
        <v>0</v>
      </c>
      <c r="M17" s="32">
        <v>1.0</v>
      </c>
    </row>
    <row r="18">
      <c r="A18" s="21" t="s">
        <v>665</v>
      </c>
      <c r="B18" s="24" t="s">
        <v>321</v>
      </c>
      <c r="C18" s="24" t="s">
        <v>319</v>
      </c>
      <c r="D18" s="24"/>
      <c r="E18" s="52">
        <v>4.0</v>
      </c>
      <c r="F18" s="53">
        <v>0.0</v>
      </c>
      <c r="G18" s="24"/>
      <c r="H18" s="24" t="b">
        <v>0</v>
      </c>
      <c r="I18" s="24"/>
      <c r="J18" s="24"/>
      <c r="K18" s="24"/>
      <c r="L18" s="24" t="b">
        <v>0</v>
      </c>
      <c r="M18" s="25">
        <v>0.0</v>
      </c>
    </row>
    <row r="19">
      <c r="A19" s="27" t="s">
        <v>666</v>
      </c>
      <c r="B19" s="30" t="s">
        <v>321</v>
      </c>
      <c r="C19" s="30" t="s">
        <v>319</v>
      </c>
      <c r="D19" s="30"/>
      <c r="E19" s="53">
        <v>11.0</v>
      </c>
      <c r="F19" s="53">
        <v>0.0</v>
      </c>
      <c r="G19" s="30"/>
      <c r="H19" s="30" t="b">
        <v>0</v>
      </c>
      <c r="I19" s="30"/>
      <c r="J19" s="30"/>
      <c r="K19" s="30"/>
      <c r="L19" s="30" t="b">
        <v>0</v>
      </c>
      <c r="M19" s="32">
        <v>1.0</v>
      </c>
    </row>
    <row r="20">
      <c r="A20" s="21" t="s">
        <v>668</v>
      </c>
      <c r="B20" s="24" t="s">
        <v>321</v>
      </c>
      <c r="C20" s="24" t="s">
        <v>319</v>
      </c>
      <c r="D20" s="24"/>
      <c r="E20" s="52">
        <v>6.0</v>
      </c>
      <c r="F20" s="53">
        <v>0.0</v>
      </c>
      <c r="G20" s="24"/>
      <c r="H20" s="24" t="b">
        <v>0</v>
      </c>
      <c r="I20" s="24"/>
      <c r="J20" s="24"/>
      <c r="K20" s="24"/>
      <c r="L20" s="24" t="b">
        <v>0</v>
      </c>
      <c r="M20" s="25">
        <v>2.0</v>
      </c>
    </row>
    <row r="21" ht="15.75" customHeight="1">
      <c r="A21" s="27" t="s">
        <v>669</v>
      </c>
      <c r="B21" s="30" t="s">
        <v>526</v>
      </c>
      <c r="C21" s="30" t="s">
        <v>319</v>
      </c>
      <c r="D21" t="str">
        <f>VLOOKUP("diane",Data!I$8:Data!J$30,2,0)</f>
        <v>diane@acme.com</v>
      </c>
      <c r="E21" s="53">
        <v>8.0</v>
      </c>
      <c r="F21" s="53">
        <v>0.0</v>
      </c>
      <c r="G21" s="30"/>
      <c r="H21" s="30" t="b">
        <v>0</v>
      </c>
      <c r="I21" s="30"/>
      <c r="J21" s="30"/>
      <c r="K21" s="30"/>
      <c r="L21" s="30" t="b">
        <v>0</v>
      </c>
      <c r="M21" s="32">
        <v>0.0</v>
      </c>
    </row>
    <row r="22" ht="15.75" customHeight="1">
      <c r="A22" s="21" t="s">
        <v>672</v>
      </c>
      <c r="B22" s="24" t="s">
        <v>526</v>
      </c>
      <c r="C22" s="24" t="s">
        <v>319</v>
      </c>
      <c r="D22" t="str">
        <f>VLOOKUP("diane",Data!I$8:Data!J$30,2,0)</f>
        <v>diane@acme.com</v>
      </c>
      <c r="E22" s="52">
        <v>3.0</v>
      </c>
      <c r="F22" s="53">
        <v>0.0</v>
      </c>
      <c r="G22" s="24"/>
      <c r="H22" s="24" t="b">
        <v>0</v>
      </c>
      <c r="I22" s="24"/>
      <c r="J22" s="24"/>
      <c r="K22" s="24"/>
      <c r="L22" s="24" t="b">
        <v>0</v>
      </c>
      <c r="M22" s="25">
        <v>1.0</v>
      </c>
    </row>
    <row r="23" ht="15.75" customHeight="1">
      <c r="A23" s="27" t="s">
        <v>665</v>
      </c>
      <c r="B23" s="30" t="s">
        <v>293</v>
      </c>
      <c r="C23" s="30" t="s">
        <v>319</v>
      </c>
      <c r="D23" t="str">
        <f>VLOOKUP("diane",Data!I$8:Data!J$30,2,0)</f>
        <v>diane@acme.com</v>
      </c>
      <c r="E23" s="53">
        <v>10.0</v>
      </c>
      <c r="F23" s="53">
        <v>0.0</v>
      </c>
      <c r="G23" s="30"/>
      <c r="H23" s="30" t="b">
        <v>0</v>
      </c>
      <c r="I23" s="30"/>
      <c r="J23" s="30"/>
      <c r="K23" s="30"/>
      <c r="L23" s="30" t="b">
        <v>0</v>
      </c>
      <c r="M23" s="32">
        <v>0.0</v>
      </c>
    </row>
    <row r="24" ht="15.75" customHeight="1">
      <c r="A24" s="21" t="s">
        <v>675</v>
      </c>
      <c r="B24" s="24" t="s">
        <v>293</v>
      </c>
      <c r="C24" s="24" t="s">
        <v>319</v>
      </c>
      <c r="D24" t="str">
        <f>VLOOKUP("diane",Data!I$8:Data!J$30,2,0)</f>
        <v>diane@acme.com</v>
      </c>
      <c r="E24" s="52">
        <v>15.0</v>
      </c>
      <c r="F24" s="53">
        <v>0.0</v>
      </c>
      <c r="G24" s="24"/>
      <c r="H24" s="24" t="b">
        <v>0</v>
      </c>
      <c r="I24" s="24"/>
      <c r="J24" s="24"/>
      <c r="K24" s="24"/>
      <c r="L24" s="24" t="b">
        <v>0</v>
      </c>
      <c r="M24" s="25">
        <v>1.0</v>
      </c>
    </row>
    <row r="25" ht="15.75" customHeight="1">
      <c r="A25" s="27" t="s">
        <v>677</v>
      </c>
      <c r="B25" s="30" t="s">
        <v>347</v>
      </c>
      <c r="C25" s="30" t="s">
        <v>319</v>
      </c>
      <c r="D25" s="30"/>
      <c r="E25" s="53">
        <v>14.0</v>
      </c>
      <c r="F25" s="53">
        <v>0.0</v>
      </c>
      <c r="G25" s="30"/>
      <c r="H25" s="30" t="b">
        <v>0</v>
      </c>
      <c r="I25" s="30"/>
      <c r="J25" s="30"/>
      <c r="K25" s="30"/>
      <c r="L25" s="30" t="b">
        <v>0</v>
      </c>
      <c r="M25" s="32">
        <v>0.0</v>
      </c>
    </row>
    <row r="26" ht="15.75" customHeight="1">
      <c r="A26" s="21" t="s">
        <v>678</v>
      </c>
      <c r="B26" s="24" t="s">
        <v>347</v>
      </c>
      <c r="C26" s="24" t="s">
        <v>319</v>
      </c>
      <c r="D26" s="24"/>
      <c r="E26" s="52">
        <v>3.0</v>
      </c>
      <c r="F26" s="53">
        <v>0.0</v>
      </c>
      <c r="G26" s="24"/>
      <c r="H26" s="24" t="b">
        <v>0</v>
      </c>
      <c r="I26" s="24"/>
      <c r="J26" s="24"/>
      <c r="K26" s="24"/>
      <c r="L26" s="24" t="b">
        <v>0</v>
      </c>
      <c r="M26" s="25">
        <v>1.0</v>
      </c>
    </row>
    <row r="27" ht="15.75" customHeight="1">
      <c r="A27" s="27" t="s">
        <v>679</v>
      </c>
      <c r="B27" s="30" t="s">
        <v>349</v>
      </c>
      <c r="C27" s="30" t="s">
        <v>319</v>
      </c>
      <c r="D27" s="30"/>
      <c r="E27" s="53">
        <v>3.0</v>
      </c>
      <c r="F27" s="53">
        <v>0.0</v>
      </c>
      <c r="G27" s="30"/>
      <c r="H27" s="30" t="b">
        <v>0</v>
      </c>
      <c r="I27" s="30"/>
      <c r="J27" s="30"/>
      <c r="K27" s="30"/>
      <c r="L27" s="30" t="b">
        <v>0</v>
      </c>
      <c r="M27" s="32">
        <v>0.0</v>
      </c>
    </row>
    <row r="28" ht="15.75" customHeight="1">
      <c r="A28" s="21" t="s">
        <v>680</v>
      </c>
      <c r="B28" s="24" t="s">
        <v>349</v>
      </c>
      <c r="C28" s="24" t="s">
        <v>319</v>
      </c>
      <c r="D28" s="24"/>
      <c r="E28" s="52">
        <v>1.0</v>
      </c>
      <c r="F28" s="53">
        <v>0.0</v>
      </c>
      <c r="G28" s="24"/>
      <c r="H28" s="24" t="b">
        <v>0</v>
      </c>
      <c r="I28" s="24"/>
      <c r="J28" s="24"/>
      <c r="K28" s="24"/>
      <c r="L28" s="24" t="b">
        <v>0</v>
      </c>
      <c r="M28" s="25">
        <v>1.0</v>
      </c>
    </row>
    <row r="29" ht="15.75" customHeight="1">
      <c r="A29" s="27" t="s">
        <v>643</v>
      </c>
      <c r="B29" s="30" t="s">
        <v>323</v>
      </c>
      <c r="C29" s="30" t="s">
        <v>328</v>
      </c>
      <c r="D29" s="30"/>
      <c r="E29" s="53">
        <v>7.0</v>
      </c>
      <c r="F29" s="53">
        <v>7.0</v>
      </c>
      <c r="G29" s="30"/>
      <c r="H29" s="30" t="b">
        <v>0</v>
      </c>
      <c r="I29" s="30"/>
      <c r="J29" s="30"/>
      <c r="K29" s="30"/>
      <c r="L29" s="30" t="b">
        <v>0</v>
      </c>
      <c r="M29" s="32">
        <v>0.0</v>
      </c>
    </row>
    <row r="30" ht="15.75" customHeight="1">
      <c r="A30" s="21" t="s">
        <v>646</v>
      </c>
      <c r="B30" s="24" t="s">
        <v>323</v>
      </c>
      <c r="C30" s="24" t="s">
        <v>215</v>
      </c>
      <c r="D30" s="24"/>
      <c r="E30" s="52">
        <v>4.0</v>
      </c>
      <c r="F30" s="52">
        <v>4.0</v>
      </c>
      <c r="G30" s="24"/>
      <c r="H30" s="24" t="b">
        <v>0</v>
      </c>
      <c r="I30" s="24"/>
      <c r="J30" s="24"/>
      <c r="K30" s="24"/>
      <c r="L30" s="24" t="b">
        <v>0</v>
      </c>
      <c r="M30" s="25">
        <v>1.0</v>
      </c>
    </row>
    <row r="31" ht="15.75" customHeight="1">
      <c r="A31" s="27" t="s">
        <v>648</v>
      </c>
      <c r="B31" s="30" t="s">
        <v>323</v>
      </c>
      <c r="C31" s="30" t="s">
        <v>215</v>
      </c>
      <c r="D31" s="30"/>
      <c r="E31" s="53">
        <v>14.0</v>
      </c>
      <c r="F31" s="53">
        <v>14.0</v>
      </c>
      <c r="G31" s="30"/>
      <c r="H31" s="30" t="b">
        <v>0</v>
      </c>
      <c r="I31" s="30"/>
      <c r="J31" s="30"/>
      <c r="K31" s="30"/>
      <c r="L31" s="30" t="b">
        <v>0</v>
      </c>
      <c r="M31" s="32">
        <v>2.0</v>
      </c>
    </row>
    <row r="32" ht="15.75" customHeight="1">
      <c r="A32" s="21" t="s">
        <v>682</v>
      </c>
      <c r="B32" s="24" t="s">
        <v>428</v>
      </c>
      <c r="C32" s="24" t="s">
        <v>215</v>
      </c>
      <c r="D32" s="24"/>
      <c r="E32" s="52">
        <v>2.0</v>
      </c>
      <c r="F32" s="52">
        <v>2.0</v>
      </c>
      <c r="G32" s="24"/>
      <c r="H32" s="24" t="b">
        <v>0</v>
      </c>
      <c r="I32" s="24"/>
      <c r="J32" s="24"/>
      <c r="K32" s="24"/>
      <c r="L32" s="24" t="b">
        <v>0</v>
      </c>
      <c r="M32" s="25">
        <v>0.0</v>
      </c>
    </row>
    <row r="33" ht="15.75" customHeight="1">
      <c r="A33" s="27" t="s">
        <v>684</v>
      </c>
      <c r="B33" s="30" t="s">
        <v>428</v>
      </c>
      <c r="C33" s="30" t="s">
        <v>215</v>
      </c>
      <c r="D33" s="30"/>
      <c r="E33" s="53">
        <v>8.0</v>
      </c>
      <c r="F33" s="53">
        <v>8.0</v>
      </c>
      <c r="G33" s="30"/>
      <c r="H33" s="30" t="b">
        <v>0</v>
      </c>
      <c r="I33" s="30"/>
      <c r="J33" s="30"/>
      <c r="K33" s="30"/>
      <c r="L33" s="30" t="b">
        <v>0</v>
      </c>
      <c r="M33" s="32">
        <v>1.0</v>
      </c>
    </row>
    <row r="34" ht="15.75" customHeight="1">
      <c r="A34" s="21" t="s">
        <v>648</v>
      </c>
      <c r="B34" s="24" t="s">
        <v>428</v>
      </c>
      <c r="C34" s="24" t="s">
        <v>215</v>
      </c>
      <c r="D34" s="24"/>
      <c r="E34" s="52">
        <v>11.0</v>
      </c>
      <c r="F34" s="52">
        <v>11.0</v>
      </c>
      <c r="G34" s="24"/>
      <c r="H34" s="24" t="b">
        <v>0</v>
      </c>
      <c r="I34" s="24"/>
      <c r="J34" s="24"/>
      <c r="K34" s="24"/>
      <c r="L34" s="24" t="b">
        <v>0</v>
      </c>
      <c r="M34" s="25">
        <v>2.0</v>
      </c>
    </row>
    <row r="35" ht="15.75" customHeight="1">
      <c r="A35" s="27" t="s">
        <v>656</v>
      </c>
      <c r="B35" s="30" t="s">
        <v>428</v>
      </c>
      <c r="C35" s="30" t="s">
        <v>215</v>
      </c>
      <c r="D35" s="30"/>
      <c r="E35" s="53">
        <v>2.0</v>
      </c>
      <c r="F35" s="53">
        <v>2.0</v>
      </c>
      <c r="G35" s="30"/>
      <c r="H35" s="30" t="b">
        <v>0</v>
      </c>
      <c r="I35" s="30"/>
      <c r="J35" s="30" t="s">
        <v>685</v>
      </c>
      <c r="K35" s="30"/>
      <c r="L35" s="30" t="b">
        <v>0</v>
      </c>
      <c r="M35" s="32">
        <v>3.0</v>
      </c>
    </row>
    <row r="36" ht="15.75" customHeight="1">
      <c r="A36" s="21" t="s">
        <v>686</v>
      </c>
      <c r="B36" s="24" t="s">
        <v>383</v>
      </c>
      <c r="C36" s="24" t="s">
        <v>319</v>
      </c>
      <c r="D36" t="str">
        <f>VLOOKUP("dudley",Data!I$8:Data!J$30,2,0)</f>
        <v>dudley@acme.com</v>
      </c>
      <c r="E36" s="52">
        <v>11.0</v>
      </c>
      <c r="F36" s="53">
        <v>0.0</v>
      </c>
      <c r="G36" s="24"/>
      <c r="H36" s="24" t="b">
        <v>0</v>
      </c>
      <c r="I36" s="24"/>
      <c r="J36" s="24"/>
      <c r="K36" s="24"/>
      <c r="L36" s="24" t="b">
        <v>0</v>
      </c>
      <c r="M36" s="25">
        <v>1.0</v>
      </c>
    </row>
    <row r="37" ht="15.75" customHeight="1">
      <c r="A37" s="27" t="s">
        <v>666</v>
      </c>
      <c r="B37" s="30" t="s">
        <v>383</v>
      </c>
      <c r="C37" s="30" t="s">
        <v>319</v>
      </c>
      <c r="D37" t="str">
        <f>VLOOKUP("tara",Data!I$8:Data!J$30,2,0)</f>
        <v>tara@acme.com</v>
      </c>
      <c r="E37" s="53">
        <v>13.0</v>
      </c>
      <c r="F37" s="53">
        <v>0.0</v>
      </c>
      <c r="G37" s="30"/>
      <c r="H37" s="30" t="b">
        <v>0</v>
      </c>
      <c r="I37" s="30"/>
      <c r="J37" s="30"/>
      <c r="K37" s="30"/>
      <c r="L37" s="30" t="b">
        <v>0</v>
      </c>
      <c r="M37" s="32">
        <v>2.0</v>
      </c>
    </row>
    <row r="38" ht="15.75" customHeight="1">
      <c r="A38" s="21" t="s">
        <v>693</v>
      </c>
      <c r="B38" s="24" t="s">
        <v>383</v>
      </c>
      <c r="C38" s="24" t="s">
        <v>328</v>
      </c>
      <c r="D38" t="str">
        <f>VLOOKUP("daniel",Data!I$8:Data!J$30,2,0)</f>
        <v>daniel@acme.com</v>
      </c>
      <c r="E38" s="52">
        <v>8.0</v>
      </c>
      <c r="F38" s="52">
        <v>8.0</v>
      </c>
      <c r="G38" s="24"/>
      <c r="H38" s="24" t="b">
        <v>0</v>
      </c>
      <c r="I38" s="24"/>
      <c r="J38" s="24"/>
      <c r="K38" s="24"/>
      <c r="L38" s="24" t="b">
        <v>0</v>
      </c>
      <c r="M38" s="25">
        <v>3.0</v>
      </c>
    </row>
    <row r="39" ht="15.75" customHeight="1">
      <c r="A39" s="27" t="s">
        <v>698</v>
      </c>
      <c r="B39" s="30" t="s">
        <v>383</v>
      </c>
      <c r="C39" s="30" t="s">
        <v>328</v>
      </c>
      <c r="D39" t="str">
        <f>VLOOKUP("diane",Data!I$8:Data!J$30,2,0)</f>
        <v>diane@acme.com</v>
      </c>
      <c r="E39" s="53">
        <v>5.0</v>
      </c>
      <c r="F39" s="53">
        <v>5.0</v>
      </c>
      <c r="G39" s="30"/>
      <c r="H39" s="30" t="b">
        <v>0</v>
      </c>
      <c r="I39" s="30"/>
      <c r="J39" s="30"/>
      <c r="K39" s="30"/>
      <c r="L39" s="30" t="b">
        <v>0</v>
      </c>
      <c r="M39" s="32">
        <v>4.0</v>
      </c>
    </row>
    <row r="40" ht="15.75" customHeight="1">
      <c r="A40" s="21" t="s">
        <v>702</v>
      </c>
      <c r="B40" s="24" t="s">
        <v>383</v>
      </c>
      <c r="C40" s="24" t="s">
        <v>215</v>
      </c>
      <c r="D40" t="str">
        <f>VLOOKUP("diane",Data!I$8:Data!J$30,2,0)</f>
        <v>diane@acme.com</v>
      </c>
      <c r="E40" s="52">
        <v>9.0</v>
      </c>
      <c r="F40" s="52">
        <v>9.0</v>
      </c>
      <c r="G40" s="24"/>
      <c r="H40" s="24" t="b">
        <v>0</v>
      </c>
      <c r="I40" s="24"/>
      <c r="J40" s="24"/>
      <c r="K40" s="24"/>
      <c r="L40" s="24" t="b">
        <v>0</v>
      </c>
      <c r="M40" s="25">
        <v>5.0</v>
      </c>
    </row>
    <row r="41" ht="15.75" customHeight="1">
      <c r="A41" s="27" t="s">
        <v>706</v>
      </c>
      <c r="B41" s="30" t="s">
        <v>383</v>
      </c>
      <c r="C41" s="30" t="s">
        <v>215</v>
      </c>
      <c r="D41" t="str">
        <f>VLOOKUP("tara",Data!I$8:Data!J$30,2,0)</f>
        <v>tara@acme.com</v>
      </c>
      <c r="E41" s="53">
        <v>3.0</v>
      </c>
      <c r="F41" s="53">
        <v>3.0</v>
      </c>
      <c r="G41" s="30"/>
      <c r="H41" s="30" t="b">
        <v>1</v>
      </c>
      <c r="I41" s="30" t="s">
        <v>711</v>
      </c>
      <c r="J41" s="30" t="s">
        <v>712</v>
      </c>
      <c r="K41" s="30"/>
      <c r="L41" s="30" t="b">
        <v>0</v>
      </c>
      <c r="M41" s="32">
        <v>0.0</v>
      </c>
    </row>
    <row r="42" ht="15.75" customHeight="1">
      <c r="A42" s="21" t="s">
        <v>714</v>
      </c>
      <c r="B42" s="24" t="s">
        <v>376</v>
      </c>
      <c r="C42" s="24" t="s">
        <v>215</v>
      </c>
      <c r="D42" t="str">
        <f>VLOOKUP("dudley",Data!I$8:Data!J$30,2,0)</f>
        <v>dudley@acme.com</v>
      </c>
      <c r="E42" s="52">
        <v>10.0</v>
      </c>
      <c r="F42" s="52">
        <v>10.0</v>
      </c>
      <c r="G42" s="24"/>
      <c r="H42" s="24" t="b">
        <v>0</v>
      </c>
      <c r="I42" s="24"/>
      <c r="J42" s="24"/>
      <c r="K42" s="24"/>
      <c r="L42" s="24" t="b">
        <v>0</v>
      </c>
      <c r="M42" s="25">
        <v>0.0</v>
      </c>
    </row>
    <row r="43" ht="15.75" customHeight="1">
      <c r="A43" s="27" t="s">
        <v>715</v>
      </c>
      <c r="B43" s="30" t="s">
        <v>376</v>
      </c>
      <c r="C43" s="30" t="s">
        <v>215</v>
      </c>
      <c r="D43" t="str">
        <f>VLOOKUP("dudley",Data!I$8:Data!J$30,2,0)</f>
        <v>dudley@acme.com</v>
      </c>
      <c r="E43" s="53">
        <v>13.0</v>
      </c>
      <c r="F43" s="53">
        <v>13.0</v>
      </c>
      <c r="G43" s="30"/>
      <c r="H43" s="30" t="b">
        <v>0</v>
      </c>
      <c r="I43" s="30"/>
      <c r="J43" s="30"/>
      <c r="K43" s="30"/>
      <c r="L43" s="30" t="b">
        <v>0</v>
      </c>
      <c r="M43" s="32">
        <v>1.0</v>
      </c>
    </row>
    <row r="44" ht="15.75" customHeight="1">
      <c r="A44" s="21" t="s">
        <v>716</v>
      </c>
      <c r="B44" s="24" t="s">
        <v>376</v>
      </c>
      <c r="C44" s="24" t="s">
        <v>215</v>
      </c>
      <c r="D44" t="str">
        <f>VLOOKUP("diane",Data!I$8:Data!J$30,2,0)</f>
        <v>diane@acme.com</v>
      </c>
      <c r="E44" s="52">
        <v>5.0</v>
      </c>
      <c r="F44" s="52">
        <v>5.0</v>
      </c>
      <c r="G44" s="24"/>
      <c r="H44" s="24" t="b">
        <v>0</v>
      </c>
      <c r="I44" s="24"/>
      <c r="J44" s="24"/>
      <c r="K44" s="24"/>
      <c r="L44" s="24" t="b">
        <v>0</v>
      </c>
      <c r="M44" s="25">
        <v>2.0</v>
      </c>
    </row>
    <row r="45" ht="15.75" customHeight="1">
      <c r="A45" s="27" t="s">
        <v>648</v>
      </c>
      <c r="B45" s="30" t="s">
        <v>376</v>
      </c>
      <c r="C45" s="30" t="s">
        <v>215</v>
      </c>
      <c r="D45" t="str">
        <f>VLOOKUP("tara",Data!I$8:Data!J$30,2,0)</f>
        <v>tara@acme.com</v>
      </c>
      <c r="E45" s="53">
        <v>14.0</v>
      </c>
      <c r="F45" s="53">
        <v>14.0</v>
      </c>
      <c r="G45" s="30"/>
      <c r="H45" s="30" t="b">
        <v>0</v>
      </c>
      <c r="I45" s="30"/>
      <c r="J45" s="30"/>
      <c r="K45" s="30"/>
      <c r="L45" s="30" t="b">
        <v>0</v>
      </c>
      <c r="M45" s="32">
        <v>3.0</v>
      </c>
    </row>
    <row r="46" ht="15.75" customHeight="1">
      <c r="A46" s="21" t="s">
        <v>719</v>
      </c>
      <c r="B46" s="24" t="s">
        <v>326</v>
      </c>
      <c r="C46" s="24" t="s">
        <v>328</v>
      </c>
      <c r="D46" s="24"/>
      <c r="E46" s="52">
        <v>9.0</v>
      </c>
      <c r="F46" s="52">
        <v>9.0</v>
      </c>
      <c r="G46" s="24"/>
      <c r="H46" s="24" t="b">
        <v>0</v>
      </c>
      <c r="I46" s="24"/>
      <c r="J46" s="24"/>
      <c r="K46" s="24"/>
      <c r="L46" s="24" t="b">
        <v>0</v>
      </c>
      <c r="M46" s="25">
        <v>0.0</v>
      </c>
    </row>
    <row r="47" ht="15.75" customHeight="1">
      <c r="A47" s="27" t="s">
        <v>656</v>
      </c>
      <c r="B47" s="30" t="s">
        <v>326</v>
      </c>
      <c r="C47" s="30" t="s">
        <v>328</v>
      </c>
      <c r="D47" s="30"/>
      <c r="E47" s="53">
        <v>6.0</v>
      </c>
      <c r="F47" s="53">
        <v>6.0</v>
      </c>
      <c r="G47" s="30"/>
      <c r="H47" s="30" t="b">
        <v>1</v>
      </c>
      <c r="I47" s="30"/>
      <c r="J47" s="30" t="s">
        <v>685</v>
      </c>
      <c r="K47" s="30"/>
      <c r="L47" s="30" t="b">
        <v>0</v>
      </c>
      <c r="M47" s="32">
        <v>1.0</v>
      </c>
    </row>
    <row r="48" ht="15.75" customHeight="1">
      <c r="A48" s="21" t="s">
        <v>720</v>
      </c>
      <c r="B48" s="24" t="s">
        <v>326</v>
      </c>
      <c r="C48" s="24" t="s">
        <v>328</v>
      </c>
      <c r="D48" s="24"/>
      <c r="E48" s="52">
        <v>2.0</v>
      </c>
      <c r="F48" s="52">
        <v>2.0</v>
      </c>
      <c r="G48" s="24"/>
      <c r="H48" s="24" t="b">
        <v>0</v>
      </c>
      <c r="I48" s="24"/>
      <c r="J48" s="24"/>
      <c r="K48" s="24"/>
      <c r="L48" s="24" t="b">
        <v>0</v>
      </c>
      <c r="M48" s="25">
        <v>2.0</v>
      </c>
    </row>
    <row r="49" ht="15.75" customHeight="1">
      <c r="A49" s="27" t="s">
        <v>665</v>
      </c>
      <c r="B49" s="30" t="s">
        <v>329</v>
      </c>
      <c r="C49" s="30" t="s">
        <v>319</v>
      </c>
      <c r="D49" s="30"/>
      <c r="E49" s="53">
        <v>5.0</v>
      </c>
      <c r="F49" s="53">
        <v>0.0</v>
      </c>
      <c r="G49" s="30"/>
      <c r="H49" s="30" t="b">
        <v>0</v>
      </c>
      <c r="I49" s="30"/>
      <c r="J49" s="30"/>
      <c r="K49" s="30"/>
      <c r="L49" s="30" t="b">
        <v>0</v>
      </c>
      <c r="M49" s="32">
        <v>0.0</v>
      </c>
    </row>
    <row r="50" ht="15.75" customHeight="1">
      <c r="A50" s="21" t="s">
        <v>666</v>
      </c>
      <c r="B50" s="24" t="s">
        <v>329</v>
      </c>
      <c r="C50" s="24" t="s">
        <v>319</v>
      </c>
      <c r="D50" s="24"/>
      <c r="E50" s="52">
        <v>0.0</v>
      </c>
      <c r="F50" s="52">
        <v>0.0</v>
      </c>
      <c r="G50" s="24"/>
      <c r="H50" s="24" t="b">
        <v>0</v>
      </c>
      <c r="I50" s="24"/>
      <c r="J50" s="24"/>
      <c r="K50" s="24"/>
      <c r="L50" s="24" t="b">
        <v>0</v>
      </c>
      <c r="M50" s="25">
        <v>1.0</v>
      </c>
    </row>
    <row r="51" ht="15.75" customHeight="1">
      <c r="A51" s="27" t="s">
        <v>668</v>
      </c>
      <c r="B51" s="30" t="s">
        <v>329</v>
      </c>
      <c r="C51" s="30" t="s">
        <v>319</v>
      </c>
      <c r="D51" s="30"/>
      <c r="E51" s="53">
        <v>7.0</v>
      </c>
      <c r="F51" s="53">
        <v>0.0</v>
      </c>
      <c r="G51" s="30"/>
      <c r="H51" s="30" t="b">
        <v>0</v>
      </c>
      <c r="I51" s="30"/>
      <c r="J51" s="30"/>
      <c r="K51" s="30"/>
      <c r="L51" s="30" t="b">
        <v>0</v>
      </c>
      <c r="M51" s="32">
        <v>2.0</v>
      </c>
    </row>
    <row r="52" ht="15.75" customHeight="1">
      <c r="A52" s="21" t="s">
        <v>721</v>
      </c>
      <c r="B52" s="24" t="s">
        <v>306</v>
      </c>
      <c r="C52" s="24" t="s">
        <v>215</v>
      </c>
      <c r="D52" s="24"/>
      <c r="E52" s="52">
        <v>1.0</v>
      </c>
      <c r="F52" s="52">
        <v>1.0</v>
      </c>
      <c r="G52" s="24"/>
      <c r="H52" s="24" t="b">
        <v>0</v>
      </c>
      <c r="I52" s="24"/>
      <c r="J52" s="24"/>
      <c r="K52" s="24"/>
      <c r="L52" s="24" t="b">
        <v>0</v>
      </c>
      <c r="M52" s="25">
        <v>0.0</v>
      </c>
    </row>
    <row r="53" ht="15.75" customHeight="1">
      <c r="A53" s="27" t="s">
        <v>722</v>
      </c>
      <c r="B53" s="30" t="s">
        <v>306</v>
      </c>
      <c r="C53" s="30" t="s">
        <v>215</v>
      </c>
      <c r="D53" s="30"/>
      <c r="E53" s="53">
        <v>3.0</v>
      </c>
      <c r="F53" s="53">
        <v>3.0</v>
      </c>
      <c r="G53" s="30"/>
      <c r="H53" s="30" t="b">
        <v>0</v>
      </c>
      <c r="I53" s="30"/>
      <c r="J53" s="30"/>
      <c r="K53" s="30"/>
      <c r="L53" s="30" t="b">
        <v>0</v>
      </c>
      <c r="M53" s="32">
        <v>1.0</v>
      </c>
    </row>
    <row r="54" ht="15.75" customHeight="1">
      <c r="A54" s="21" t="s">
        <v>723</v>
      </c>
      <c r="B54" s="24" t="s">
        <v>520</v>
      </c>
      <c r="C54" s="24" t="s">
        <v>319</v>
      </c>
      <c r="D54" t="str">
        <f>VLOOKUP("dudley",Data!I$8:Data!J$30,2,0)</f>
        <v>dudley@acme.com</v>
      </c>
      <c r="E54" s="52">
        <v>4.0</v>
      </c>
      <c r="F54" s="52">
        <v>4.0</v>
      </c>
      <c r="G54" s="24"/>
      <c r="H54" s="24" t="b">
        <v>0</v>
      </c>
      <c r="I54" s="24"/>
      <c r="J54" s="24"/>
      <c r="K54" s="24"/>
      <c r="L54" s="24" t="b">
        <v>0</v>
      </c>
      <c r="M54" s="25">
        <v>0.0</v>
      </c>
    </row>
    <row r="55" ht="15.75" customHeight="1">
      <c r="A55" s="27" t="s">
        <v>725</v>
      </c>
      <c r="B55" s="30" t="s">
        <v>520</v>
      </c>
      <c r="C55" s="30" t="s">
        <v>319</v>
      </c>
      <c r="D55" t="str">
        <f>VLOOKUP("dudley",Data!I$8:Data!J$30,2,0)</f>
        <v>dudley@acme.com</v>
      </c>
      <c r="E55" s="53">
        <v>13.0</v>
      </c>
      <c r="F55" s="53">
        <v>0.0</v>
      </c>
      <c r="G55" s="30"/>
      <c r="H55" s="30" t="b">
        <v>0</v>
      </c>
      <c r="I55" s="30"/>
      <c r="J55" s="30"/>
      <c r="K55" s="30"/>
      <c r="L55" s="30" t="b">
        <v>0</v>
      </c>
      <c r="M55" s="32">
        <v>1.0</v>
      </c>
    </row>
    <row r="56" ht="15.75" customHeight="1">
      <c r="A56" s="21" t="s">
        <v>726</v>
      </c>
      <c r="B56" s="24" t="s">
        <v>331</v>
      </c>
      <c r="C56" s="24" t="s">
        <v>319</v>
      </c>
      <c r="D56" s="24"/>
      <c r="E56" s="52">
        <v>9.0</v>
      </c>
      <c r="F56" s="53">
        <v>0.0</v>
      </c>
      <c r="G56" s="24"/>
      <c r="H56" s="24" t="b">
        <v>0</v>
      </c>
      <c r="I56" s="24"/>
      <c r="J56" s="24"/>
      <c r="K56" s="24"/>
      <c r="L56" s="24" t="b">
        <v>0</v>
      </c>
      <c r="M56" s="25">
        <v>0.0</v>
      </c>
    </row>
    <row r="57" ht="15.75" customHeight="1">
      <c r="A57" s="27" t="s">
        <v>727</v>
      </c>
      <c r="B57" s="30" t="s">
        <v>331</v>
      </c>
      <c r="C57" s="30" t="s">
        <v>319</v>
      </c>
      <c r="D57" s="30"/>
      <c r="E57" s="53">
        <v>14.0</v>
      </c>
      <c r="F57" s="53">
        <v>0.0</v>
      </c>
      <c r="G57" s="30"/>
      <c r="H57" s="30" t="b">
        <v>0</v>
      </c>
      <c r="I57" s="30"/>
      <c r="J57" s="30"/>
      <c r="K57" s="30"/>
      <c r="L57" s="30" t="b">
        <v>0</v>
      </c>
      <c r="M57" s="32">
        <v>1.0</v>
      </c>
    </row>
    <row r="58" ht="15.75" customHeight="1">
      <c r="A58" s="21" t="s">
        <v>655</v>
      </c>
      <c r="B58" s="24" t="s">
        <v>331</v>
      </c>
      <c r="C58" s="24" t="s">
        <v>319</v>
      </c>
      <c r="D58" s="24"/>
      <c r="E58" s="52">
        <v>4.0</v>
      </c>
      <c r="F58" s="53">
        <v>0.0</v>
      </c>
      <c r="G58" s="24"/>
      <c r="H58" s="24" t="b">
        <v>0</v>
      </c>
      <c r="I58" s="24"/>
      <c r="J58" s="24"/>
      <c r="K58" s="24"/>
      <c r="L58" s="24" t="b">
        <v>0</v>
      </c>
      <c r="M58" s="25">
        <v>2.0</v>
      </c>
    </row>
    <row r="59" ht="15.75" customHeight="1">
      <c r="A59" s="27" t="s">
        <v>728</v>
      </c>
      <c r="B59" s="30" t="s">
        <v>417</v>
      </c>
      <c r="C59" s="30" t="s">
        <v>319</v>
      </c>
      <c r="D59" t="str">
        <f>VLOOKUP("daniel",Data!I$8:Data!J$30,2,0)</f>
        <v>daniel@acme.com</v>
      </c>
      <c r="E59" s="53">
        <v>12.0</v>
      </c>
      <c r="F59" s="53">
        <v>0.0</v>
      </c>
      <c r="G59" s="30"/>
      <c r="H59" s="30" t="b">
        <v>0</v>
      </c>
      <c r="I59" s="30"/>
      <c r="J59" s="30"/>
      <c r="K59" s="30"/>
      <c r="L59" s="30" t="b">
        <v>0</v>
      </c>
      <c r="M59" s="32">
        <v>0.0</v>
      </c>
    </row>
    <row r="60" ht="15.75" customHeight="1">
      <c r="A60" s="21" t="s">
        <v>729</v>
      </c>
      <c r="B60" s="24" t="s">
        <v>417</v>
      </c>
      <c r="C60" s="24" t="s">
        <v>319</v>
      </c>
      <c r="D60" t="str">
        <f>VLOOKUP("dudley",Data!I$8:Data!J$30,2,0)</f>
        <v>dudley@acme.com</v>
      </c>
      <c r="E60" s="52">
        <v>8.0</v>
      </c>
      <c r="F60" s="53">
        <v>0.0</v>
      </c>
      <c r="G60" s="24"/>
      <c r="H60" s="24" t="b">
        <v>0</v>
      </c>
      <c r="I60" s="24"/>
      <c r="J60" s="24"/>
      <c r="K60" s="24"/>
      <c r="L60" s="24" t="b">
        <v>0</v>
      </c>
      <c r="M60" s="25">
        <v>1.0</v>
      </c>
    </row>
    <row r="61" ht="15.75" customHeight="1">
      <c r="A61" s="27" t="s">
        <v>730</v>
      </c>
      <c r="B61" s="30" t="s">
        <v>417</v>
      </c>
      <c r="C61" s="30" t="s">
        <v>319</v>
      </c>
      <c r="D61" t="str">
        <f>VLOOKUP("daniel",Data!I$8:Data!J$30,2,0)</f>
        <v>daniel@acme.com</v>
      </c>
      <c r="E61" s="53">
        <v>10.0</v>
      </c>
      <c r="F61" s="53">
        <v>0.0</v>
      </c>
      <c r="G61" s="30"/>
      <c r="H61" s="30" t="b">
        <v>0</v>
      </c>
      <c r="I61" s="30"/>
      <c r="J61" s="30"/>
      <c r="K61" s="30"/>
      <c r="L61" s="30" t="b">
        <v>0</v>
      </c>
      <c r="M61" s="32">
        <v>2.0</v>
      </c>
    </row>
    <row r="62" ht="15.75" customHeight="1">
      <c r="A62" s="21" t="s">
        <v>665</v>
      </c>
      <c r="B62" s="24" t="s">
        <v>354</v>
      </c>
      <c r="C62" s="24" t="s">
        <v>319</v>
      </c>
      <c r="D62" s="24"/>
      <c r="E62" s="52">
        <v>11.0</v>
      </c>
      <c r="F62" s="53">
        <v>0.0</v>
      </c>
      <c r="G62" s="24"/>
      <c r="H62" s="24" t="b">
        <v>0</v>
      </c>
      <c r="I62" s="24"/>
      <c r="J62" s="24"/>
      <c r="K62" s="24"/>
      <c r="L62" s="24" t="b">
        <v>0</v>
      </c>
      <c r="M62" s="25">
        <v>0.0</v>
      </c>
    </row>
    <row r="63" ht="15.75" customHeight="1">
      <c r="A63" s="47" t="s">
        <v>666</v>
      </c>
      <c r="B63" s="46" t="s">
        <v>354</v>
      </c>
      <c r="C63" s="46" t="s">
        <v>319</v>
      </c>
      <c r="D63" s="46"/>
      <c r="E63" s="55">
        <v>6.0</v>
      </c>
      <c r="F63" s="53">
        <v>0.0</v>
      </c>
      <c r="G63" s="46"/>
      <c r="H63" s="46" t="b">
        <v>0</v>
      </c>
      <c r="I63" s="46"/>
      <c r="J63" s="46"/>
      <c r="K63" s="46"/>
      <c r="L63" s="46" t="b">
        <v>0</v>
      </c>
      <c r="M63" s="56">
        <v>1.0</v>
      </c>
    </row>
    <row r="64" ht="15.75" customHeight="1">
      <c r="A64" s="16" t="s">
        <v>666</v>
      </c>
      <c r="B64" s="16" t="s">
        <v>543</v>
      </c>
      <c r="C64" s="16" t="s">
        <v>215</v>
      </c>
      <c r="D64" t="str">
        <f>VLOOKUP("tara",Data!I$8:Data!J$30,2,0)</f>
        <v>tara@acme.com</v>
      </c>
      <c r="E64" s="57">
        <v>14.0</v>
      </c>
      <c r="F64" s="57">
        <v>14.0</v>
      </c>
      <c r="G64" s="16"/>
      <c r="H64" s="16" t="b">
        <v>0</v>
      </c>
      <c r="I64" s="16"/>
      <c r="J64" s="16"/>
      <c r="K64" s="16"/>
      <c r="L64" s="16" t="b">
        <v>0</v>
      </c>
      <c r="M64" s="16">
        <v>1.0</v>
      </c>
    </row>
    <row r="65" ht="15.75" customHeight="1">
      <c r="A65" s="16" t="s">
        <v>731</v>
      </c>
      <c r="B65" s="16" t="s">
        <v>543</v>
      </c>
      <c r="C65" s="16" t="s">
        <v>215</v>
      </c>
      <c r="D65" t="str">
        <f>VLOOKUP("dudley",Data!I$8:Data!J$30,2,0)</f>
        <v>dudley@acme.com</v>
      </c>
      <c r="E65" s="57">
        <v>14.0</v>
      </c>
      <c r="F65" s="57">
        <v>14.0</v>
      </c>
      <c r="G65" s="16"/>
      <c r="H65" s="16" t="b">
        <v>0</v>
      </c>
      <c r="I65" s="16"/>
      <c r="J65" s="16"/>
      <c r="K65" s="16"/>
      <c r="L65" s="16" t="b">
        <v>0</v>
      </c>
      <c r="M65" s="16">
        <v>1.0</v>
      </c>
    </row>
    <row r="66" ht="15.75" customHeight="1">
      <c r="A66" s="16" t="s">
        <v>732</v>
      </c>
      <c r="B66" s="46" t="s">
        <v>567</v>
      </c>
      <c r="C66" s="16" t="s">
        <v>215</v>
      </c>
      <c r="D66" t="str">
        <f>VLOOKUP("tara",Data!I$8:Data!J$30,2,0)</f>
        <v>tara@acme.com</v>
      </c>
      <c r="E66" s="57">
        <v>20.0</v>
      </c>
      <c r="F66" s="57">
        <v>20.0</v>
      </c>
      <c r="G66" s="16"/>
      <c r="M66" s="16">
        <v>0.0</v>
      </c>
    </row>
    <row r="67" ht="15.75" customHeight="1">
      <c r="A67" s="16" t="s">
        <v>733</v>
      </c>
      <c r="B67" s="46" t="s">
        <v>567</v>
      </c>
      <c r="C67" s="16" t="s">
        <v>215</v>
      </c>
      <c r="D67" t="str">
        <f>VLOOKUP("tara",Data!I$8:Data!J$30,2,0)</f>
        <v>tara@acme.com</v>
      </c>
      <c r="E67" s="57">
        <v>5.0</v>
      </c>
      <c r="F67" s="57">
        <v>5.0</v>
      </c>
      <c r="G67" s="16"/>
      <c r="M67" s="16">
        <v>1.0</v>
      </c>
    </row>
    <row r="68" ht="15.75" customHeight="1">
      <c r="A68" s="16" t="s">
        <v>734</v>
      </c>
      <c r="B68" s="35" t="s">
        <v>559</v>
      </c>
      <c r="C68" s="16" t="s">
        <v>215</v>
      </c>
      <c r="D68" t="str">
        <f>VLOOKUP("tara",Data!I$8:Data!J$30,2,0)</f>
        <v>tara@acme.com</v>
      </c>
      <c r="E68" s="57">
        <v>20.0</v>
      </c>
      <c r="F68" s="57">
        <v>20.0</v>
      </c>
      <c r="G68" s="16"/>
      <c r="M68" s="16">
        <v>0.0</v>
      </c>
    </row>
    <row r="69" ht="15.75" customHeight="1">
      <c r="A69" s="16" t="s">
        <v>735</v>
      </c>
      <c r="B69" s="35" t="s">
        <v>559</v>
      </c>
      <c r="C69" s="16" t="s">
        <v>215</v>
      </c>
      <c r="D69" t="str">
        <f>VLOOKUP("tara",Data!I$8:Data!J$30,2,0)</f>
        <v>tara@acme.com</v>
      </c>
      <c r="E69" s="57">
        <v>5.0</v>
      </c>
      <c r="F69" s="57">
        <v>5.0</v>
      </c>
      <c r="G69" s="16"/>
      <c r="M69" s="16">
        <v>1.0</v>
      </c>
    </row>
    <row r="70" ht="15.75" customHeight="1">
      <c r="E70" s="58"/>
    </row>
    <row r="71" ht="15.75" customHeight="1">
      <c r="E71" s="58"/>
    </row>
    <row r="72" ht="15.75" customHeight="1">
      <c r="E72" s="58"/>
    </row>
    <row r="73" ht="15.75" customHeight="1">
      <c r="E73" s="58"/>
    </row>
    <row r="74" ht="15.75" customHeight="1">
      <c r="E74" s="58"/>
    </row>
    <row r="75" ht="15.75" customHeight="1">
      <c r="E75" s="58"/>
    </row>
    <row r="76" ht="15.75" customHeight="1">
      <c r="E76" s="58"/>
    </row>
    <row r="77" ht="15.75" customHeight="1">
      <c r="E77" s="58"/>
    </row>
    <row r="78" ht="15.75" customHeight="1">
      <c r="E78" s="58"/>
    </row>
    <row r="79" ht="15.75" customHeight="1">
      <c r="E79" s="58"/>
    </row>
    <row r="80" ht="15.75" customHeight="1">
      <c r="E80" s="58"/>
    </row>
    <row r="81" ht="15.75" customHeight="1">
      <c r="E81" s="58"/>
    </row>
    <row r="82" ht="15.75" customHeight="1">
      <c r="E82" s="58"/>
    </row>
    <row r="83" ht="15.75" customHeight="1">
      <c r="E83" s="58"/>
    </row>
    <row r="84" ht="15.75" customHeight="1">
      <c r="E84" s="58"/>
    </row>
    <row r="85" ht="15.75" customHeight="1">
      <c r="E85" s="58"/>
    </row>
    <row r="86" ht="15.75" customHeight="1">
      <c r="E86" s="58"/>
    </row>
    <row r="87" ht="15.75" customHeight="1">
      <c r="E87" s="58"/>
    </row>
    <row r="88" ht="15.75" customHeight="1">
      <c r="E88" s="58"/>
    </row>
    <row r="89" ht="15.75" customHeight="1">
      <c r="E89" s="58"/>
    </row>
    <row r="90" ht="15.75" customHeight="1">
      <c r="E90" s="58"/>
    </row>
    <row r="91" ht="15.75" customHeight="1">
      <c r="E91" s="58"/>
    </row>
    <row r="92" ht="15.75" customHeight="1">
      <c r="E92" s="58"/>
    </row>
    <row r="93" ht="15.75" customHeight="1">
      <c r="E93" s="58"/>
    </row>
    <row r="94" ht="15.75" customHeight="1">
      <c r="E94" s="58"/>
    </row>
    <row r="95" ht="15.75" customHeight="1">
      <c r="E95" s="58"/>
    </row>
    <row r="96" ht="15.75" customHeight="1">
      <c r="E96" s="58"/>
    </row>
    <row r="97" ht="15.75" customHeight="1">
      <c r="E97" s="58"/>
    </row>
    <row r="98" ht="15.75" customHeight="1">
      <c r="E98" s="58"/>
    </row>
    <row r="99" ht="15.75" customHeight="1">
      <c r="E99" s="58"/>
    </row>
    <row r="100" ht="15.75" customHeight="1">
      <c r="E100" s="58"/>
    </row>
    <row r="101" ht="15.75" customHeight="1">
      <c r="E101" s="58"/>
    </row>
    <row r="102" ht="15.75" customHeight="1">
      <c r="E102" s="58"/>
    </row>
    <row r="103" ht="15.75" customHeight="1">
      <c r="E103" s="58"/>
    </row>
    <row r="104" ht="15.75" customHeight="1">
      <c r="E104" s="58"/>
    </row>
    <row r="105" ht="15.75" customHeight="1">
      <c r="E105" s="58"/>
    </row>
    <row r="106" ht="15.75" customHeight="1">
      <c r="E106" s="58"/>
    </row>
    <row r="107" ht="15.75" customHeight="1">
      <c r="E107" s="58"/>
    </row>
    <row r="108" ht="15.75" customHeight="1">
      <c r="E108" s="58"/>
    </row>
    <row r="109" ht="15.75" customHeight="1">
      <c r="E109" s="58"/>
    </row>
    <row r="110" ht="15.75" customHeight="1">
      <c r="E110" s="58"/>
    </row>
    <row r="111" ht="15.75" customHeight="1">
      <c r="E111" s="58"/>
    </row>
    <row r="112" ht="15.75" customHeight="1">
      <c r="E112" s="58"/>
    </row>
    <row r="113" ht="15.75" customHeight="1">
      <c r="E113" s="58"/>
    </row>
    <row r="114" ht="15.75" customHeight="1">
      <c r="E114" s="58"/>
    </row>
    <row r="115" ht="15.75" customHeight="1">
      <c r="E115" s="58"/>
    </row>
    <row r="116" ht="15.75" customHeight="1">
      <c r="E116" s="58"/>
    </row>
    <row r="117" ht="15.75" customHeight="1">
      <c r="E117" s="58"/>
    </row>
    <row r="118" ht="15.75" customHeight="1">
      <c r="E118" s="58"/>
    </row>
    <row r="119" ht="15.75" customHeight="1">
      <c r="E119" s="58"/>
    </row>
    <row r="120" ht="15.75" customHeight="1">
      <c r="E120" s="58"/>
    </row>
    <row r="121" ht="15.75" customHeight="1">
      <c r="E121" s="58"/>
    </row>
    <row r="122" ht="15.75" customHeight="1">
      <c r="E122" s="58"/>
    </row>
    <row r="123" ht="15.75" customHeight="1">
      <c r="E123" s="58"/>
    </row>
    <row r="124" ht="15.75" customHeight="1">
      <c r="E124" s="58"/>
    </row>
    <row r="125" ht="15.75" customHeight="1">
      <c r="E125" s="58"/>
    </row>
    <row r="126" ht="15.75" customHeight="1">
      <c r="E126" s="58"/>
    </row>
    <row r="127" ht="15.75" customHeight="1">
      <c r="E127" s="58"/>
    </row>
    <row r="128" ht="15.75" customHeight="1">
      <c r="E128" s="58"/>
    </row>
    <row r="129" ht="15.75" customHeight="1">
      <c r="E129" s="58"/>
    </row>
    <row r="130" ht="15.75" customHeight="1">
      <c r="E130" s="58"/>
    </row>
    <row r="131" ht="15.75" customHeight="1">
      <c r="E131" s="58"/>
    </row>
    <row r="132" ht="15.75" customHeight="1">
      <c r="E132" s="58"/>
    </row>
    <row r="133" ht="15.75" customHeight="1">
      <c r="E133" s="58"/>
    </row>
    <row r="134" ht="15.75" customHeight="1">
      <c r="E134" s="58"/>
    </row>
    <row r="135" ht="15.75" customHeight="1">
      <c r="E135" s="58"/>
    </row>
    <row r="136" ht="15.75" customHeight="1">
      <c r="E136" s="58"/>
    </row>
    <row r="137" ht="15.75" customHeight="1">
      <c r="E137" s="58"/>
    </row>
    <row r="138" ht="15.75" customHeight="1">
      <c r="E138" s="58"/>
    </row>
    <row r="139" ht="15.75" customHeight="1">
      <c r="E139" s="58"/>
    </row>
    <row r="140" ht="15.75" customHeight="1">
      <c r="E140" s="58"/>
    </row>
    <row r="141" ht="15.75" customHeight="1">
      <c r="E141" s="58"/>
    </row>
    <row r="142" ht="15.75" customHeight="1">
      <c r="E142" s="58"/>
    </row>
    <row r="143" ht="15.75" customHeight="1">
      <c r="E143" s="58"/>
    </row>
    <row r="144" ht="15.75" customHeight="1">
      <c r="E144" s="58"/>
    </row>
    <row r="145" ht="15.75" customHeight="1">
      <c r="E145" s="58"/>
    </row>
    <row r="146" ht="15.75" customHeight="1">
      <c r="E146" s="58"/>
    </row>
    <row r="147" ht="15.75" customHeight="1">
      <c r="E147" s="58"/>
    </row>
    <row r="148" ht="15.75" customHeight="1">
      <c r="E148" s="58"/>
    </row>
    <row r="149" ht="15.75" customHeight="1">
      <c r="E149" s="58"/>
    </row>
    <row r="150" ht="15.75" customHeight="1">
      <c r="E150" s="58"/>
    </row>
    <row r="151" ht="15.75" customHeight="1">
      <c r="E151" s="58"/>
    </row>
    <row r="152" ht="15.75" customHeight="1">
      <c r="E152" s="58"/>
    </row>
    <row r="153" ht="15.75" customHeight="1">
      <c r="E153" s="58"/>
    </row>
    <row r="154" ht="15.75" customHeight="1">
      <c r="E154" s="58"/>
    </row>
    <row r="155" ht="15.75" customHeight="1">
      <c r="E155" s="58"/>
    </row>
    <row r="156" ht="15.75" customHeight="1">
      <c r="E156" s="58"/>
    </row>
    <row r="157" ht="15.75" customHeight="1">
      <c r="E157" s="58"/>
    </row>
    <row r="158" ht="15.75" customHeight="1">
      <c r="E158" s="58"/>
    </row>
    <row r="159" ht="15.75" customHeight="1">
      <c r="E159" s="58"/>
    </row>
    <row r="160" ht="15.75" customHeight="1">
      <c r="E160" s="58"/>
    </row>
    <row r="161" ht="15.75" customHeight="1">
      <c r="E161" s="58"/>
    </row>
    <row r="162" ht="15.75" customHeight="1">
      <c r="E162" s="58"/>
    </row>
    <row r="163" ht="15.75" customHeight="1">
      <c r="E163" s="58"/>
    </row>
    <row r="164" ht="15.75" customHeight="1">
      <c r="E164" s="58"/>
    </row>
    <row r="165" ht="15.75" customHeight="1">
      <c r="E165" s="58"/>
    </row>
    <row r="166" ht="15.75" customHeight="1">
      <c r="E166" s="58"/>
    </row>
    <row r="167" ht="15.75" customHeight="1">
      <c r="E167" s="58"/>
    </row>
    <row r="168" ht="15.75" customHeight="1">
      <c r="E168" s="58"/>
    </row>
    <row r="169" ht="15.75" customHeight="1">
      <c r="E169" s="58"/>
    </row>
    <row r="170" ht="15.75" customHeight="1">
      <c r="E170" s="58"/>
    </row>
    <row r="171" ht="15.75" customHeight="1">
      <c r="E171" s="58"/>
    </row>
    <row r="172" ht="15.75" customHeight="1">
      <c r="E172" s="58"/>
    </row>
    <row r="173" ht="15.75" customHeight="1">
      <c r="E173" s="58"/>
    </row>
    <row r="174" ht="15.75" customHeight="1">
      <c r="E174" s="58"/>
    </row>
    <row r="175" ht="15.75" customHeight="1">
      <c r="E175" s="58"/>
    </row>
    <row r="176" ht="15.75" customHeight="1">
      <c r="E176" s="58"/>
    </row>
    <row r="177" ht="15.75" customHeight="1">
      <c r="E177" s="58"/>
    </row>
    <row r="178" ht="15.75" customHeight="1">
      <c r="E178" s="58"/>
    </row>
    <row r="179" ht="15.75" customHeight="1">
      <c r="E179" s="58"/>
    </row>
    <row r="180" ht="15.75" customHeight="1">
      <c r="E180" s="58"/>
    </row>
    <row r="181" ht="15.75" customHeight="1">
      <c r="E181" s="58"/>
    </row>
    <row r="182" ht="15.75" customHeight="1">
      <c r="E182" s="58"/>
    </row>
    <row r="183" ht="15.75" customHeight="1">
      <c r="E183" s="58"/>
    </row>
    <row r="184" ht="15.75" customHeight="1">
      <c r="E184" s="58"/>
    </row>
    <row r="185" ht="15.75" customHeight="1">
      <c r="E185" s="58"/>
    </row>
    <row r="186" ht="15.75" customHeight="1">
      <c r="E186" s="58"/>
    </row>
    <row r="187" ht="15.75" customHeight="1">
      <c r="E187" s="58"/>
    </row>
    <row r="188" ht="15.75" customHeight="1">
      <c r="E188" s="58"/>
    </row>
    <row r="189" ht="15.75" customHeight="1">
      <c r="E189" s="58"/>
    </row>
    <row r="190" ht="15.75" customHeight="1">
      <c r="E190" s="58"/>
    </row>
    <row r="191" ht="15.75" customHeight="1">
      <c r="E191" s="58"/>
    </row>
    <row r="192" ht="15.75" customHeight="1">
      <c r="E192" s="58"/>
    </row>
    <row r="193" ht="15.75" customHeight="1">
      <c r="E193" s="58"/>
    </row>
    <row r="194" ht="15.75" customHeight="1">
      <c r="E194" s="58"/>
    </row>
    <row r="195" ht="15.75" customHeight="1">
      <c r="E195" s="58"/>
    </row>
    <row r="196" ht="15.75" customHeight="1">
      <c r="E196" s="58"/>
    </row>
    <row r="197" ht="15.75" customHeight="1">
      <c r="E197" s="58"/>
    </row>
    <row r="198" ht="15.75" customHeight="1">
      <c r="E198" s="58"/>
    </row>
    <row r="199" ht="15.75" customHeight="1">
      <c r="E199" s="58"/>
    </row>
    <row r="200" ht="15.75" customHeight="1">
      <c r="E200" s="58"/>
    </row>
    <row r="201" ht="15.75" customHeight="1">
      <c r="E201" s="58"/>
    </row>
    <row r="202" ht="15.75" customHeight="1">
      <c r="E202" s="58"/>
    </row>
    <row r="203" ht="15.75" customHeight="1">
      <c r="E203" s="58"/>
    </row>
    <row r="204" ht="15.75" customHeight="1">
      <c r="E204" s="58"/>
    </row>
    <row r="205" ht="15.75" customHeight="1">
      <c r="E205" s="58"/>
    </row>
    <row r="206" ht="15.75" customHeight="1">
      <c r="E206" s="58"/>
    </row>
    <row r="207" ht="15.75" customHeight="1">
      <c r="E207" s="58"/>
    </row>
    <row r="208" ht="15.75" customHeight="1">
      <c r="E208" s="58"/>
    </row>
    <row r="209" ht="15.75" customHeight="1">
      <c r="E209" s="58"/>
    </row>
    <row r="210" ht="15.75" customHeight="1">
      <c r="E210" s="58"/>
    </row>
    <row r="211" ht="15.75" customHeight="1">
      <c r="E211" s="58"/>
    </row>
    <row r="212" ht="15.75" customHeight="1">
      <c r="E212" s="58"/>
    </row>
    <row r="213" ht="15.75" customHeight="1">
      <c r="E213" s="58"/>
    </row>
    <row r="214" ht="15.75" customHeight="1">
      <c r="E214" s="58"/>
    </row>
    <row r="215" ht="15.75" customHeight="1">
      <c r="E215" s="58"/>
    </row>
    <row r="216" ht="15.75" customHeight="1">
      <c r="E216" s="58"/>
    </row>
    <row r="217" ht="15.75" customHeight="1">
      <c r="E217" s="58"/>
    </row>
    <row r="218" ht="15.75" customHeight="1">
      <c r="E218" s="58"/>
    </row>
    <row r="219" ht="15.75" customHeight="1">
      <c r="E219" s="58"/>
    </row>
    <row r="220" ht="15.75" customHeight="1">
      <c r="E220" s="58"/>
    </row>
    <row r="221" ht="15.75" customHeight="1">
      <c r="E221" s="58"/>
    </row>
    <row r="222" ht="15.75" customHeight="1">
      <c r="E222" s="58"/>
    </row>
    <row r="223" ht="15.75" customHeight="1">
      <c r="E223" s="58"/>
    </row>
    <row r="224" ht="15.75" customHeight="1">
      <c r="E224" s="58"/>
    </row>
    <row r="225" ht="15.75" customHeight="1">
      <c r="E225" s="58"/>
    </row>
    <row r="226" ht="15.75" customHeight="1">
      <c r="E226" s="58"/>
    </row>
    <row r="227" ht="15.75" customHeight="1">
      <c r="E227" s="58"/>
    </row>
    <row r="228" ht="15.75" customHeight="1">
      <c r="E228" s="58"/>
    </row>
    <row r="229" ht="15.75" customHeight="1">
      <c r="E229" s="58"/>
    </row>
    <row r="230" ht="15.75" customHeight="1">
      <c r="E230" s="58"/>
    </row>
    <row r="231" ht="15.75" customHeight="1">
      <c r="E231" s="58"/>
    </row>
    <row r="232" ht="15.75" customHeight="1">
      <c r="E232" s="58"/>
    </row>
    <row r="233" ht="15.75" customHeight="1">
      <c r="E233" s="58"/>
    </row>
    <row r="234" ht="15.75" customHeight="1">
      <c r="E234" s="58"/>
    </row>
    <row r="235" ht="15.75" customHeight="1">
      <c r="E235" s="58"/>
    </row>
    <row r="236" ht="15.75" customHeight="1">
      <c r="E236" s="58"/>
    </row>
    <row r="237" ht="15.75" customHeight="1">
      <c r="E237" s="58"/>
    </row>
    <row r="238" ht="15.75" customHeight="1">
      <c r="E238" s="58"/>
    </row>
    <row r="239" ht="15.75" customHeight="1">
      <c r="E239" s="58"/>
    </row>
    <row r="240" ht="15.75" customHeight="1">
      <c r="E240" s="58"/>
    </row>
    <row r="241" ht="15.75" customHeight="1">
      <c r="E241" s="58"/>
    </row>
    <row r="242" ht="15.75" customHeight="1">
      <c r="E242" s="58"/>
    </row>
    <row r="243" ht="15.75" customHeight="1">
      <c r="E243" s="58"/>
    </row>
    <row r="244" ht="15.75" customHeight="1">
      <c r="E244" s="58"/>
    </row>
    <row r="245" ht="15.75" customHeight="1">
      <c r="E245" s="58"/>
    </row>
    <row r="246" ht="15.75" customHeight="1">
      <c r="E246" s="58"/>
    </row>
    <row r="247" ht="15.75" customHeight="1">
      <c r="E247" s="58"/>
    </row>
    <row r="248" ht="15.75" customHeight="1">
      <c r="E248" s="58"/>
    </row>
    <row r="249" ht="15.75" customHeight="1">
      <c r="E249" s="58"/>
    </row>
    <row r="250" ht="15.75" customHeight="1">
      <c r="E250" s="58"/>
    </row>
    <row r="251" ht="15.75" customHeight="1">
      <c r="E251" s="58"/>
    </row>
    <row r="252" ht="15.75" customHeight="1">
      <c r="E252" s="58"/>
    </row>
    <row r="253" ht="15.75" customHeight="1">
      <c r="E253" s="58"/>
    </row>
    <row r="254" ht="15.75" customHeight="1">
      <c r="E254" s="58"/>
    </row>
    <row r="255" ht="15.75" customHeight="1">
      <c r="E255" s="58"/>
    </row>
    <row r="256" ht="15.75" customHeight="1">
      <c r="E256" s="58"/>
    </row>
    <row r="257" ht="15.75" customHeight="1">
      <c r="E257" s="58"/>
    </row>
    <row r="258" ht="15.75" customHeight="1">
      <c r="E258" s="58"/>
    </row>
    <row r="259" ht="15.75" customHeight="1">
      <c r="E259" s="58"/>
    </row>
    <row r="260" ht="15.75" customHeight="1">
      <c r="E260" s="58"/>
    </row>
    <row r="261" ht="15.75" customHeight="1">
      <c r="E261" s="58"/>
    </row>
    <row r="262" ht="15.75" customHeight="1">
      <c r="E262" s="58"/>
    </row>
    <row r="263" ht="15.75" customHeight="1">
      <c r="E263" s="58"/>
    </row>
    <row r="264" ht="15.75" customHeight="1">
      <c r="E264" s="58"/>
    </row>
    <row r="265" ht="15.75" customHeight="1">
      <c r="E265" s="58"/>
    </row>
    <row r="266" ht="15.75" customHeight="1">
      <c r="E266" s="58"/>
    </row>
    <row r="267" ht="15.75" customHeight="1">
      <c r="E267" s="58"/>
    </row>
    <row r="268" ht="15.75" customHeight="1">
      <c r="E268" s="58"/>
    </row>
    <row r="269" ht="15.75" customHeight="1">
      <c r="E269" s="58"/>
    </row>
    <row r="270" ht="15.75" customHeight="1">
      <c r="E270" s="58"/>
    </row>
    <row r="271" ht="15.75" customHeight="1">
      <c r="E271" s="58"/>
    </row>
    <row r="272" ht="15.75" customHeight="1">
      <c r="E272" s="58"/>
    </row>
    <row r="273" ht="15.75" customHeight="1">
      <c r="E273" s="58"/>
    </row>
    <row r="274" ht="15.75" customHeight="1">
      <c r="E274" s="58"/>
    </row>
    <row r="275" ht="15.75" customHeight="1">
      <c r="E275" s="58"/>
    </row>
    <row r="276" ht="15.75" customHeight="1">
      <c r="E276" s="58"/>
    </row>
    <row r="277" ht="15.75" customHeight="1">
      <c r="E277" s="58"/>
    </row>
    <row r="278" ht="15.75" customHeight="1">
      <c r="E278" s="58"/>
    </row>
    <row r="279" ht="15.75" customHeight="1">
      <c r="E279" s="58"/>
    </row>
    <row r="280" ht="15.75" customHeight="1">
      <c r="E280" s="58"/>
    </row>
    <row r="281" ht="15.75" customHeight="1">
      <c r="E281" s="58"/>
    </row>
    <row r="282" ht="15.75" customHeight="1">
      <c r="E282" s="58"/>
    </row>
    <row r="283" ht="15.75" customHeight="1">
      <c r="E283" s="58"/>
    </row>
    <row r="284" ht="15.75" customHeight="1">
      <c r="E284" s="58"/>
    </row>
    <row r="285" ht="15.75" customHeight="1">
      <c r="E285" s="58"/>
    </row>
    <row r="286" ht="15.75" customHeight="1">
      <c r="E286" s="58"/>
    </row>
    <row r="287" ht="15.75" customHeight="1">
      <c r="E287" s="58"/>
    </row>
    <row r="288" ht="15.75" customHeight="1">
      <c r="E288" s="58"/>
    </row>
    <row r="289" ht="15.75" customHeight="1">
      <c r="E289" s="58"/>
    </row>
    <row r="290" ht="15.75" customHeight="1">
      <c r="E290" s="58"/>
    </row>
    <row r="291" ht="15.75" customHeight="1">
      <c r="E291" s="58"/>
    </row>
    <row r="292" ht="15.75" customHeight="1">
      <c r="E292" s="58"/>
    </row>
    <row r="293" ht="15.75" customHeight="1">
      <c r="E293" s="58"/>
    </row>
    <row r="294" ht="15.75" customHeight="1">
      <c r="E294" s="58"/>
    </row>
    <row r="295" ht="15.75" customHeight="1">
      <c r="E295" s="58"/>
    </row>
    <row r="296" ht="15.75" customHeight="1">
      <c r="E296" s="58"/>
    </row>
    <row r="297" ht="15.75" customHeight="1">
      <c r="E297" s="58"/>
    </row>
    <row r="298" ht="15.75" customHeight="1">
      <c r="E298" s="58"/>
    </row>
    <row r="299" ht="15.75" customHeight="1">
      <c r="E299" s="58"/>
    </row>
    <row r="300" ht="15.75" customHeight="1">
      <c r="E300" s="58"/>
    </row>
    <row r="301" ht="15.75" customHeight="1">
      <c r="E301" s="58"/>
    </row>
    <row r="302" ht="15.75" customHeight="1">
      <c r="E302" s="58"/>
    </row>
    <row r="303" ht="15.75" customHeight="1">
      <c r="E303" s="58"/>
    </row>
    <row r="304" ht="15.75" customHeight="1">
      <c r="E304" s="58"/>
    </row>
    <row r="305" ht="15.75" customHeight="1">
      <c r="E305" s="58"/>
    </row>
    <row r="306" ht="15.75" customHeight="1">
      <c r="E306" s="58"/>
    </row>
    <row r="307" ht="15.75" customHeight="1">
      <c r="E307" s="58"/>
    </row>
    <row r="308" ht="15.75" customHeight="1">
      <c r="E308" s="58"/>
    </row>
    <row r="309" ht="15.75" customHeight="1">
      <c r="E309" s="58"/>
    </row>
    <row r="310" ht="15.75" customHeight="1">
      <c r="E310" s="58"/>
    </row>
    <row r="311" ht="15.75" customHeight="1">
      <c r="E311" s="58"/>
    </row>
    <row r="312" ht="15.75" customHeight="1">
      <c r="E312" s="58"/>
    </row>
    <row r="313" ht="15.75" customHeight="1">
      <c r="E313" s="58"/>
    </row>
    <row r="314" ht="15.75" customHeight="1">
      <c r="E314" s="58"/>
    </row>
    <row r="315" ht="15.75" customHeight="1">
      <c r="E315" s="58"/>
    </row>
    <row r="316" ht="15.75" customHeight="1">
      <c r="E316" s="58"/>
    </row>
    <row r="317" ht="15.75" customHeight="1">
      <c r="E317" s="58"/>
    </row>
    <row r="318" ht="15.75" customHeight="1">
      <c r="E318" s="58"/>
    </row>
    <row r="319" ht="15.75" customHeight="1">
      <c r="E319" s="58"/>
    </row>
    <row r="320" ht="15.75" customHeight="1">
      <c r="E320" s="58"/>
    </row>
    <row r="321" ht="15.75" customHeight="1">
      <c r="E321" s="58"/>
    </row>
    <row r="322" ht="15.75" customHeight="1">
      <c r="E322" s="58"/>
    </row>
    <row r="323" ht="15.75" customHeight="1">
      <c r="E323" s="58"/>
    </row>
    <row r="324" ht="15.75" customHeight="1">
      <c r="E324" s="58"/>
    </row>
    <row r="325" ht="15.75" customHeight="1">
      <c r="E325" s="58"/>
    </row>
    <row r="326" ht="15.75" customHeight="1">
      <c r="E326" s="58"/>
    </row>
    <row r="327" ht="15.75" customHeight="1">
      <c r="E327" s="58"/>
    </row>
    <row r="328" ht="15.75" customHeight="1">
      <c r="E328" s="58"/>
    </row>
    <row r="329" ht="15.75" customHeight="1">
      <c r="E329" s="58"/>
    </row>
    <row r="330" ht="15.75" customHeight="1">
      <c r="E330" s="58"/>
    </row>
    <row r="331" ht="15.75" customHeight="1">
      <c r="E331" s="58"/>
    </row>
    <row r="332" ht="15.75" customHeight="1">
      <c r="E332" s="58"/>
    </row>
    <row r="333" ht="15.75" customHeight="1">
      <c r="E333" s="58"/>
    </row>
    <row r="334" ht="15.75" customHeight="1">
      <c r="E334" s="58"/>
    </row>
    <row r="335" ht="15.75" customHeight="1">
      <c r="E335" s="58"/>
    </row>
    <row r="336" ht="15.75" customHeight="1">
      <c r="E336" s="58"/>
    </row>
    <row r="337" ht="15.75" customHeight="1">
      <c r="E337" s="58"/>
    </row>
    <row r="338" ht="15.75" customHeight="1">
      <c r="E338" s="58"/>
    </row>
    <row r="339" ht="15.75" customHeight="1">
      <c r="E339" s="58"/>
    </row>
    <row r="340" ht="15.75" customHeight="1">
      <c r="E340" s="58"/>
    </row>
    <row r="341" ht="15.75" customHeight="1">
      <c r="E341" s="58"/>
    </row>
    <row r="342" ht="15.75" customHeight="1">
      <c r="E342" s="58"/>
    </row>
    <row r="343" ht="15.75" customHeight="1">
      <c r="E343" s="58"/>
    </row>
    <row r="344" ht="15.75" customHeight="1">
      <c r="E344" s="58"/>
    </row>
    <row r="345" ht="15.75" customHeight="1">
      <c r="E345" s="58"/>
    </row>
    <row r="346" ht="15.75" customHeight="1">
      <c r="E346" s="58"/>
    </row>
    <row r="347" ht="15.75" customHeight="1">
      <c r="E347" s="58"/>
    </row>
    <row r="348" ht="15.75" customHeight="1">
      <c r="E348" s="58"/>
    </row>
    <row r="349" ht="15.75" customHeight="1">
      <c r="E349" s="58"/>
    </row>
    <row r="350" ht="15.75" customHeight="1">
      <c r="E350" s="58"/>
    </row>
    <row r="351" ht="15.75" customHeight="1">
      <c r="E351" s="58"/>
    </row>
    <row r="352" ht="15.75" customHeight="1">
      <c r="E352" s="58"/>
    </row>
    <row r="353" ht="15.75" customHeight="1">
      <c r="E353" s="58"/>
    </row>
    <row r="354" ht="15.75" customHeight="1">
      <c r="E354" s="58"/>
    </row>
    <row r="355" ht="15.75" customHeight="1">
      <c r="E355" s="58"/>
    </row>
    <row r="356" ht="15.75" customHeight="1">
      <c r="E356" s="58"/>
    </row>
    <row r="357" ht="15.75" customHeight="1">
      <c r="E357" s="58"/>
    </row>
    <row r="358" ht="15.75" customHeight="1">
      <c r="E358" s="58"/>
    </row>
    <row r="359" ht="15.75" customHeight="1">
      <c r="E359" s="58"/>
    </row>
    <row r="360" ht="15.75" customHeight="1">
      <c r="E360" s="58"/>
    </row>
    <row r="361" ht="15.75" customHeight="1">
      <c r="E361" s="58"/>
    </row>
    <row r="362" ht="15.75" customHeight="1">
      <c r="E362" s="58"/>
    </row>
    <row r="363" ht="15.75" customHeight="1">
      <c r="E363" s="58"/>
    </row>
    <row r="364" ht="15.75" customHeight="1">
      <c r="E364" s="58"/>
    </row>
    <row r="365" ht="15.75" customHeight="1">
      <c r="E365" s="58"/>
    </row>
    <row r="366" ht="15.75" customHeight="1">
      <c r="E366" s="58"/>
    </row>
    <row r="367" ht="15.75" customHeight="1">
      <c r="E367" s="58"/>
    </row>
    <row r="368" ht="15.75" customHeight="1">
      <c r="E368" s="58"/>
    </row>
    <row r="369" ht="15.75" customHeight="1">
      <c r="E369" s="58"/>
    </row>
    <row r="370" ht="15.75" customHeight="1">
      <c r="E370" s="58"/>
    </row>
    <row r="371" ht="15.75" customHeight="1">
      <c r="E371" s="58"/>
    </row>
    <row r="372" ht="15.75" customHeight="1">
      <c r="E372" s="58"/>
    </row>
    <row r="373" ht="15.75" customHeight="1">
      <c r="E373" s="58"/>
    </row>
    <row r="374" ht="15.75" customHeight="1">
      <c r="E374" s="58"/>
    </row>
    <row r="375" ht="15.75" customHeight="1">
      <c r="E375" s="58"/>
    </row>
    <row r="376" ht="15.75" customHeight="1">
      <c r="E376" s="58"/>
    </row>
    <row r="377" ht="15.75" customHeight="1">
      <c r="E377" s="58"/>
    </row>
    <row r="378" ht="15.75" customHeight="1">
      <c r="E378" s="58"/>
    </row>
    <row r="379" ht="15.75" customHeight="1">
      <c r="E379" s="58"/>
    </row>
    <row r="380" ht="15.75" customHeight="1">
      <c r="E380" s="58"/>
    </row>
    <row r="381" ht="15.75" customHeight="1">
      <c r="E381" s="58"/>
    </row>
    <row r="382" ht="15.75" customHeight="1">
      <c r="E382" s="58"/>
    </row>
    <row r="383" ht="15.75" customHeight="1">
      <c r="E383" s="58"/>
    </row>
    <row r="384" ht="15.75" customHeight="1">
      <c r="E384" s="58"/>
    </row>
    <row r="385" ht="15.75" customHeight="1">
      <c r="E385" s="58"/>
    </row>
    <row r="386" ht="15.75" customHeight="1">
      <c r="E386" s="58"/>
    </row>
    <row r="387" ht="15.75" customHeight="1">
      <c r="E387" s="58"/>
    </row>
    <row r="388" ht="15.75" customHeight="1">
      <c r="E388" s="58"/>
    </row>
    <row r="389" ht="15.75" customHeight="1">
      <c r="E389" s="58"/>
    </row>
    <row r="390" ht="15.75" customHeight="1">
      <c r="E390" s="58"/>
    </row>
    <row r="391" ht="15.75" customHeight="1">
      <c r="E391" s="58"/>
    </row>
    <row r="392" ht="15.75" customHeight="1">
      <c r="E392" s="58"/>
    </row>
    <row r="393" ht="15.75" customHeight="1">
      <c r="E393" s="58"/>
    </row>
    <row r="394" ht="15.75" customHeight="1">
      <c r="E394" s="58"/>
    </row>
    <row r="395" ht="15.75" customHeight="1">
      <c r="E395" s="58"/>
    </row>
    <row r="396" ht="15.75" customHeight="1">
      <c r="E396" s="58"/>
    </row>
    <row r="397" ht="15.75" customHeight="1">
      <c r="E397" s="58"/>
    </row>
    <row r="398" ht="15.75" customHeight="1">
      <c r="E398" s="58"/>
    </row>
    <row r="399" ht="15.75" customHeight="1">
      <c r="E399" s="58"/>
    </row>
    <row r="400" ht="15.75" customHeight="1">
      <c r="E400" s="58"/>
    </row>
    <row r="401" ht="15.75" customHeight="1">
      <c r="E401" s="58"/>
    </row>
    <row r="402" ht="15.75" customHeight="1">
      <c r="E402" s="58"/>
    </row>
    <row r="403" ht="15.75" customHeight="1">
      <c r="E403" s="58"/>
    </row>
    <row r="404" ht="15.75" customHeight="1">
      <c r="E404" s="58"/>
    </row>
    <row r="405" ht="15.75" customHeight="1">
      <c r="E405" s="58"/>
    </row>
    <row r="406" ht="15.75" customHeight="1">
      <c r="E406" s="58"/>
    </row>
    <row r="407" ht="15.75" customHeight="1">
      <c r="E407" s="58"/>
    </row>
    <row r="408" ht="15.75" customHeight="1">
      <c r="E408" s="58"/>
    </row>
    <row r="409" ht="15.75" customHeight="1">
      <c r="E409" s="58"/>
    </row>
    <row r="410" ht="15.75" customHeight="1">
      <c r="E410" s="58"/>
    </row>
    <row r="411" ht="15.75" customHeight="1">
      <c r="E411" s="58"/>
    </row>
    <row r="412" ht="15.75" customHeight="1">
      <c r="E412" s="58"/>
    </row>
    <row r="413" ht="15.75" customHeight="1">
      <c r="E413" s="58"/>
    </row>
    <row r="414" ht="15.75" customHeight="1">
      <c r="E414" s="58"/>
    </row>
    <row r="415" ht="15.75" customHeight="1">
      <c r="E415" s="58"/>
    </row>
    <row r="416" ht="15.75" customHeight="1">
      <c r="E416" s="58"/>
    </row>
    <row r="417" ht="15.75" customHeight="1">
      <c r="E417" s="58"/>
    </row>
    <row r="418" ht="15.75" customHeight="1">
      <c r="E418" s="58"/>
    </row>
    <row r="419" ht="15.75" customHeight="1">
      <c r="E419" s="58"/>
    </row>
    <row r="420" ht="15.75" customHeight="1">
      <c r="E420" s="58"/>
    </row>
    <row r="421" ht="15.75" customHeight="1">
      <c r="E421" s="58"/>
    </row>
    <row r="422" ht="15.75" customHeight="1">
      <c r="E422" s="58"/>
    </row>
    <row r="423" ht="15.75" customHeight="1">
      <c r="E423" s="58"/>
    </row>
    <row r="424" ht="15.75" customHeight="1">
      <c r="E424" s="58"/>
    </row>
    <row r="425" ht="15.75" customHeight="1">
      <c r="E425" s="58"/>
    </row>
    <row r="426" ht="15.75" customHeight="1">
      <c r="E426" s="58"/>
    </row>
    <row r="427" ht="15.75" customHeight="1">
      <c r="E427" s="58"/>
    </row>
    <row r="428" ht="15.75" customHeight="1">
      <c r="E428" s="58"/>
    </row>
    <row r="429" ht="15.75" customHeight="1">
      <c r="E429" s="58"/>
    </row>
    <row r="430" ht="15.75" customHeight="1">
      <c r="E430" s="58"/>
    </row>
    <row r="431" ht="15.75" customHeight="1">
      <c r="E431" s="58"/>
    </row>
    <row r="432" ht="15.75" customHeight="1">
      <c r="E432" s="58"/>
    </row>
    <row r="433" ht="15.75" customHeight="1">
      <c r="E433" s="58"/>
    </row>
    <row r="434" ht="15.75" customHeight="1">
      <c r="E434" s="58"/>
    </row>
    <row r="435" ht="15.75" customHeight="1">
      <c r="E435" s="58"/>
    </row>
    <row r="436" ht="15.75" customHeight="1">
      <c r="E436" s="58"/>
    </row>
    <row r="437" ht="15.75" customHeight="1">
      <c r="E437" s="58"/>
    </row>
    <row r="438" ht="15.75" customHeight="1">
      <c r="E438" s="58"/>
    </row>
    <row r="439" ht="15.75" customHeight="1">
      <c r="E439" s="58"/>
    </row>
    <row r="440" ht="15.75" customHeight="1">
      <c r="E440" s="58"/>
    </row>
    <row r="441" ht="15.75" customHeight="1">
      <c r="E441" s="58"/>
    </row>
    <row r="442" ht="15.75" customHeight="1">
      <c r="E442" s="58"/>
    </row>
    <row r="443" ht="15.75" customHeight="1">
      <c r="E443" s="58"/>
    </row>
    <row r="444" ht="15.75" customHeight="1">
      <c r="E444" s="58"/>
    </row>
    <row r="445" ht="15.75" customHeight="1">
      <c r="E445" s="58"/>
    </row>
    <row r="446" ht="15.75" customHeight="1">
      <c r="E446" s="58"/>
    </row>
    <row r="447" ht="15.75" customHeight="1">
      <c r="E447" s="58"/>
    </row>
    <row r="448" ht="15.75" customHeight="1">
      <c r="E448" s="58"/>
    </row>
    <row r="449" ht="15.75" customHeight="1">
      <c r="E449" s="58"/>
    </row>
    <row r="450" ht="15.75" customHeight="1">
      <c r="E450" s="58"/>
    </row>
    <row r="451" ht="15.75" customHeight="1">
      <c r="E451" s="58"/>
    </row>
    <row r="452" ht="15.75" customHeight="1">
      <c r="E452" s="58"/>
    </row>
    <row r="453" ht="15.75" customHeight="1">
      <c r="E453" s="58"/>
    </row>
    <row r="454" ht="15.75" customHeight="1">
      <c r="E454" s="58"/>
    </row>
    <row r="455" ht="15.75" customHeight="1">
      <c r="E455" s="58"/>
    </row>
    <row r="456" ht="15.75" customHeight="1">
      <c r="E456" s="58"/>
    </row>
    <row r="457" ht="15.75" customHeight="1">
      <c r="E457" s="58"/>
    </row>
    <row r="458" ht="15.75" customHeight="1">
      <c r="E458" s="58"/>
    </row>
    <row r="459" ht="15.75" customHeight="1">
      <c r="E459" s="58"/>
    </row>
    <row r="460" ht="15.75" customHeight="1">
      <c r="E460" s="58"/>
    </row>
    <row r="461" ht="15.75" customHeight="1">
      <c r="E461" s="58"/>
    </row>
    <row r="462" ht="15.75" customHeight="1">
      <c r="E462" s="58"/>
    </row>
    <row r="463" ht="15.75" customHeight="1">
      <c r="E463" s="58"/>
    </row>
    <row r="464" ht="15.75" customHeight="1">
      <c r="E464" s="58"/>
    </row>
    <row r="465" ht="15.75" customHeight="1">
      <c r="E465" s="58"/>
    </row>
    <row r="466" ht="15.75" customHeight="1">
      <c r="E466" s="58"/>
    </row>
    <row r="467" ht="15.75" customHeight="1">
      <c r="E467" s="58"/>
    </row>
    <row r="468" ht="15.75" customHeight="1">
      <c r="E468" s="58"/>
    </row>
    <row r="469" ht="15.75" customHeight="1">
      <c r="E469" s="58"/>
    </row>
    <row r="470" ht="15.75" customHeight="1">
      <c r="E470" s="58"/>
    </row>
    <row r="471" ht="15.75" customHeight="1">
      <c r="E471" s="58"/>
    </row>
    <row r="472" ht="15.75" customHeight="1">
      <c r="E472" s="58"/>
    </row>
    <row r="473" ht="15.75" customHeight="1">
      <c r="E473" s="58"/>
    </row>
    <row r="474" ht="15.75" customHeight="1">
      <c r="E474" s="58"/>
    </row>
    <row r="475" ht="15.75" customHeight="1">
      <c r="E475" s="58"/>
    </row>
    <row r="476" ht="15.75" customHeight="1">
      <c r="E476" s="58"/>
    </row>
    <row r="477" ht="15.75" customHeight="1">
      <c r="E477" s="58"/>
    </row>
    <row r="478" ht="15.75" customHeight="1">
      <c r="E478" s="58"/>
    </row>
    <row r="479" ht="15.75" customHeight="1">
      <c r="E479" s="58"/>
    </row>
    <row r="480" ht="15.75" customHeight="1">
      <c r="E480" s="58"/>
    </row>
    <row r="481" ht="15.75" customHeight="1">
      <c r="E481" s="58"/>
    </row>
    <row r="482" ht="15.75" customHeight="1">
      <c r="E482" s="58"/>
    </row>
    <row r="483" ht="15.75" customHeight="1">
      <c r="E483" s="58"/>
    </row>
    <row r="484" ht="15.75" customHeight="1">
      <c r="E484" s="58"/>
    </row>
    <row r="485" ht="15.75" customHeight="1">
      <c r="E485" s="58"/>
    </row>
    <row r="486" ht="15.75" customHeight="1">
      <c r="E486" s="58"/>
    </row>
    <row r="487" ht="15.75" customHeight="1">
      <c r="E487" s="58"/>
    </row>
    <row r="488" ht="15.75" customHeight="1">
      <c r="E488" s="58"/>
    </row>
    <row r="489" ht="15.75" customHeight="1">
      <c r="E489" s="58"/>
    </row>
    <row r="490" ht="15.75" customHeight="1">
      <c r="E490" s="58"/>
    </row>
    <row r="491" ht="15.75" customHeight="1">
      <c r="E491" s="58"/>
    </row>
    <row r="492" ht="15.75" customHeight="1">
      <c r="E492" s="58"/>
    </row>
    <row r="493" ht="15.75" customHeight="1">
      <c r="E493" s="58"/>
    </row>
    <row r="494" ht="15.75" customHeight="1">
      <c r="E494" s="58"/>
    </row>
    <row r="495" ht="15.75" customHeight="1">
      <c r="E495" s="58"/>
    </row>
    <row r="496" ht="15.75" customHeight="1">
      <c r="E496" s="58"/>
    </row>
    <row r="497" ht="15.75" customHeight="1">
      <c r="E497" s="58"/>
    </row>
    <row r="498" ht="15.75" customHeight="1">
      <c r="E498" s="58"/>
    </row>
    <row r="499" ht="15.75" customHeight="1">
      <c r="E499" s="58"/>
    </row>
    <row r="500" ht="15.75" customHeight="1">
      <c r="E500" s="58"/>
    </row>
    <row r="501" ht="15.75" customHeight="1">
      <c r="E501" s="58"/>
    </row>
    <row r="502" ht="15.75" customHeight="1">
      <c r="E502" s="58"/>
    </row>
    <row r="503" ht="15.75" customHeight="1">
      <c r="E503" s="58"/>
    </row>
    <row r="504" ht="15.75" customHeight="1">
      <c r="E504" s="58"/>
    </row>
    <row r="505" ht="15.75" customHeight="1">
      <c r="E505" s="58"/>
    </row>
    <row r="506" ht="15.75" customHeight="1">
      <c r="E506" s="58"/>
    </row>
    <row r="507" ht="15.75" customHeight="1">
      <c r="E507" s="58"/>
    </row>
    <row r="508" ht="15.75" customHeight="1">
      <c r="E508" s="58"/>
    </row>
    <row r="509" ht="15.75" customHeight="1">
      <c r="E509" s="58"/>
    </row>
    <row r="510" ht="15.75" customHeight="1">
      <c r="E510" s="58"/>
    </row>
    <row r="511" ht="15.75" customHeight="1">
      <c r="E511" s="58"/>
    </row>
    <row r="512" ht="15.75" customHeight="1">
      <c r="E512" s="58"/>
    </row>
    <row r="513" ht="15.75" customHeight="1">
      <c r="E513" s="58"/>
    </row>
    <row r="514" ht="15.75" customHeight="1">
      <c r="E514" s="58"/>
    </row>
    <row r="515" ht="15.75" customHeight="1">
      <c r="E515" s="58"/>
    </row>
    <row r="516" ht="15.75" customHeight="1">
      <c r="E516" s="58"/>
    </row>
    <row r="517" ht="15.75" customHeight="1">
      <c r="E517" s="58"/>
    </row>
    <row r="518" ht="15.75" customHeight="1">
      <c r="E518" s="58"/>
    </row>
    <row r="519" ht="15.75" customHeight="1">
      <c r="E519" s="58"/>
    </row>
    <row r="520" ht="15.75" customHeight="1">
      <c r="E520" s="58"/>
    </row>
    <row r="521" ht="15.75" customHeight="1">
      <c r="E521" s="58"/>
    </row>
    <row r="522" ht="15.75" customHeight="1">
      <c r="E522" s="58"/>
    </row>
    <row r="523" ht="15.75" customHeight="1">
      <c r="E523" s="58"/>
    </row>
    <row r="524" ht="15.75" customHeight="1">
      <c r="E524" s="58"/>
    </row>
    <row r="525" ht="15.75" customHeight="1">
      <c r="E525" s="58"/>
    </row>
    <row r="526" ht="15.75" customHeight="1">
      <c r="E526" s="58"/>
    </row>
    <row r="527" ht="15.75" customHeight="1">
      <c r="E527" s="58"/>
    </row>
    <row r="528" ht="15.75" customHeight="1">
      <c r="E528" s="58"/>
    </row>
    <row r="529" ht="15.75" customHeight="1">
      <c r="E529" s="58"/>
    </row>
    <row r="530" ht="15.75" customHeight="1">
      <c r="E530" s="58"/>
    </row>
    <row r="531" ht="15.75" customHeight="1">
      <c r="E531" s="58"/>
    </row>
    <row r="532" ht="15.75" customHeight="1">
      <c r="E532" s="58"/>
    </row>
    <row r="533" ht="15.75" customHeight="1">
      <c r="E533" s="58"/>
    </row>
    <row r="534" ht="15.75" customHeight="1">
      <c r="E534" s="58"/>
    </row>
    <row r="535" ht="15.75" customHeight="1">
      <c r="E535" s="58"/>
    </row>
    <row r="536" ht="15.75" customHeight="1">
      <c r="E536" s="58"/>
    </row>
    <row r="537" ht="15.75" customHeight="1">
      <c r="E537" s="58"/>
    </row>
    <row r="538" ht="15.75" customHeight="1">
      <c r="E538" s="58"/>
    </row>
    <row r="539" ht="15.75" customHeight="1">
      <c r="E539" s="58"/>
    </row>
    <row r="540" ht="15.75" customHeight="1">
      <c r="E540" s="58"/>
    </row>
    <row r="541" ht="15.75" customHeight="1">
      <c r="E541" s="58"/>
    </row>
    <row r="542" ht="15.75" customHeight="1">
      <c r="E542" s="58"/>
    </row>
    <row r="543" ht="15.75" customHeight="1">
      <c r="E543" s="58"/>
    </row>
    <row r="544" ht="15.75" customHeight="1">
      <c r="E544" s="58"/>
    </row>
    <row r="545" ht="15.75" customHeight="1">
      <c r="E545" s="58"/>
    </row>
    <row r="546" ht="15.75" customHeight="1">
      <c r="E546" s="58"/>
    </row>
    <row r="547" ht="15.75" customHeight="1">
      <c r="E547" s="58"/>
    </row>
    <row r="548" ht="15.75" customHeight="1">
      <c r="E548" s="58"/>
    </row>
    <row r="549" ht="15.75" customHeight="1">
      <c r="E549" s="58"/>
    </row>
    <row r="550" ht="15.75" customHeight="1">
      <c r="E550" s="58"/>
    </row>
    <row r="551" ht="15.75" customHeight="1">
      <c r="E551" s="58"/>
    </row>
    <row r="552" ht="15.75" customHeight="1">
      <c r="E552" s="58"/>
    </row>
    <row r="553" ht="15.75" customHeight="1">
      <c r="E553" s="58"/>
    </row>
    <row r="554" ht="15.75" customHeight="1">
      <c r="E554" s="58"/>
    </row>
    <row r="555" ht="15.75" customHeight="1">
      <c r="E555" s="58"/>
    </row>
    <row r="556" ht="15.75" customHeight="1">
      <c r="E556" s="58"/>
    </row>
    <row r="557" ht="15.75" customHeight="1">
      <c r="E557" s="58"/>
    </row>
    <row r="558" ht="15.75" customHeight="1">
      <c r="E558" s="58"/>
    </row>
    <row r="559" ht="15.75" customHeight="1">
      <c r="E559" s="58"/>
    </row>
    <row r="560" ht="15.75" customHeight="1">
      <c r="E560" s="58"/>
    </row>
    <row r="561" ht="15.75" customHeight="1">
      <c r="E561" s="58"/>
    </row>
    <row r="562" ht="15.75" customHeight="1">
      <c r="E562" s="58"/>
    </row>
    <row r="563" ht="15.75" customHeight="1">
      <c r="E563" s="58"/>
    </row>
    <row r="564" ht="15.75" customHeight="1">
      <c r="E564" s="58"/>
    </row>
    <row r="565" ht="15.75" customHeight="1">
      <c r="E565" s="58"/>
    </row>
    <row r="566" ht="15.75" customHeight="1">
      <c r="E566" s="58"/>
    </row>
    <row r="567" ht="15.75" customHeight="1">
      <c r="E567" s="58"/>
    </row>
    <row r="568" ht="15.75" customHeight="1">
      <c r="E568" s="58"/>
    </row>
    <row r="569" ht="15.75" customHeight="1">
      <c r="E569" s="58"/>
    </row>
    <row r="570" ht="15.75" customHeight="1">
      <c r="E570" s="58"/>
    </row>
    <row r="571" ht="15.75" customHeight="1">
      <c r="E571" s="58"/>
    </row>
    <row r="572" ht="15.75" customHeight="1">
      <c r="E572" s="58"/>
    </row>
    <row r="573" ht="15.75" customHeight="1">
      <c r="E573" s="58"/>
    </row>
    <row r="574" ht="15.75" customHeight="1">
      <c r="E574" s="58"/>
    </row>
    <row r="575" ht="15.75" customHeight="1">
      <c r="E575" s="58"/>
    </row>
    <row r="576" ht="15.75" customHeight="1">
      <c r="E576" s="58"/>
    </row>
    <row r="577" ht="15.75" customHeight="1">
      <c r="E577" s="58"/>
    </row>
    <row r="578" ht="15.75" customHeight="1">
      <c r="E578" s="58"/>
    </row>
    <row r="579" ht="15.75" customHeight="1">
      <c r="E579" s="58"/>
    </row>
    <row r="580" ht="15.75" customHeight="1">
      <c r="E580" s="58"/>
    </row>
    <row r="581" ht="15.75" customHeight="1">
      <c r="E581" s="58"/>
    </row>
    <row r="582" ht="15.75" customHeight="1">
      <c r="E582" s="58"/>
    </row>
    <row r="583" ht="15.75" customHeight="1">
      <c r="E583" s="58"/>
    </row>
    <row r="584" ht="15.75" customHeight="1">
      <c r="E584" s="58"/>
    </row>
    <row r="585" ht="15.75" customHeight="1">
      <c r="E585" s="58"/>
    </row>
    <row r="586" ht="15.75" customHeight="1">
      <c r="E586" s="58"/>
    </row>
    <row r="587" ht="15.75" customHeight="1">
      <c r="E587" s="58"/>
    </row>
    <row r="588" ht="15.75" customHeight="1">
      <c r="E588" s="58"/>
    </row>
    <row r="589" ht="15.75" customHeight="1">
      <c r="E589" s="58"/>
    </row>
    <row r="590" ht="15.75" customHeight="1">
      <c r="E590" s="58"/>
    </row>
    <row r="591" ht="15.75" customHeight="1">
      <c r="E591" s="58"/>
    </row>
    <row r="592" ht="15.75" customHeight="1">
      <c r="E592" s="58"/>
    </row>
    <row r="593" ht="15.75" customHeight="1">
      <c r="E593" s="58"/>
    </row>
    <row r="594" ht="15.75" customHeight="1">
      <c r="E594" s="58"/>
    </row>
    <row r="595" ht="15.75" customHeight="1">
      <c r="E595" s="58"/>
    </row>
    <row r="596" ht="15.75" customHeight="1">
      <c r="E596" s="58"/>
    </row>
    <row r="597" ht="15.75" customHeight="1">
      <c r="E597" s="58"/>
    </row>
    <row r="598" ht="15.75" customHeight="1">
      <c r="E598" s="58"/>
    </row>
    <row r="599" ht="15.75" customHeight="1">
      <c r="E599" s="58"/>
    </row>
    <row r="600" ht="15.75" customHeight="1">
      <c r="E600" s="58"/>
    </row>
    <row r="601" ht="15.75" customHeight="1">
      <c r="E601" s="58"/>
    </row>
    <row r="602" ht="15.75" customHeight="1">
      <c r="E602" s="58"/>
    </row>
    <row r="603" ht="15.75" customHeight="1">
      <c r="E603" s="58"/>
    </row>
    <row r="604" ht="15.75" customHeight="1">
      <c r="E604" s="58"/>
    </row>
    <row r="605" ht="15.75" customHeight="1">
      <c r="E605" s="58"/>
    </row>
    <row r="606" ht="15.75" customHeight="1">
      <c r="E606" s="58"/>
    </row>
    <row r="607" ht="15.75" customHeight="1">
      <c r="E607" s="58"/>
    </row>
    <row r="608" ht="15.75" customHeight="1">
      <c r="E608" s="58"/>
    </row>
    <row r="609" ht="15.75" customHeight="1">
      <c r="E609" s="58"/>
    </row>
    <row r="610" ht="15.75" customHeight="1">
      <c r="E610" s="58"/>
    </row>
    <row r="611" ht="15.75" customHeight="1">
      <c r="E611" s="58"/>
    </row>
    <row r="612" ht="15.75" customHeight="1">
      <c r="E612" s="58"/>
    </row>
    <row r="613" ht="15.75" customHeight="1">
      <c r="E613" s="58"/>
    </row>
    <row r="614" ht="15.75" customHeight="1">
      <c r="E614" s="58"/>
    </row>
    <row r="615" ht="15.75" customHeight="1">
      <c r="E615" s="58"/>
    </row>
    <row r="616" ht="15.75" customHeight="1">
      <c r="E616" s="58"/>
    </row>
    <row r="617" ht="15.75" customHeight="1">
      <c r="E617" s="58"/>
    </row>
    <row r="618" ht="15.75" customHeight="1">
      <c r="E618" s="58"/>
    </row>
    <row r="619" ht="15.75" customHeight="1">
      <c r="E619" s="58"/>
    </row>
    <row r="620" ht="15.75" customHeight="1">
      <c r="E620" s="58"/>
    </row>
    <row r="621" ht="15.75" customHeight="1">
      <c r="E621" s="58"/>
    </row>
    <row r="622" ht="15.75" customHeight="1">
      <c r="E622" s="58"/>
    </row>
    <row r="623" ht="15.75" customHeight="1">
      <c r="E623" s="58"/>
    </row>
    <row r="624" ht="15.75" customHeight="1">
      <c r="E624" s="58"/>
    </row>
    <row r="625" ht="15.75" customHeight="1">
      <c r="E625" s="58"/>
    </row>
    <row r="626" ht="15.75" customHeight="1">
      <c r="E626" s="58"/>
    </row>
    <row r="627" ht="15.75" customHeight="1">
      <c r="E627" s="58"/>
    </row>
    <row r="628" ht="15.75" customHeight="1">
      <c r="E628" s="58"/>
    </row>
    <row r="629" ht="15.75" customHeight="1">
      <c r="E629" s="58"/>
    </row>
    <row r="630" ht="15.75" customHeight="1">
      <c r="E630" s="58"/>
    </row>
    <row r="631" ht="15.75" customHeight="1">
      <c r="E631" s="58"/>
    </row>
    <row r="632" ht="15.75" customHeight="1">
      <c r="E632" s="58"/>
    </row>
    <row r="633" ht="15.75" customHeight="1">
      <c r="E633" s="58"/>
    </row>
    <row r="634" ht="15.75" customHeight="1">
      <c r="E634" s="58"/>
    </row>
    <row r="635" ht="15.75" customHeight="1">
      <c r="E635" s="58"/>
    </row>
    <row r="636" ht="15.75" customHeight="1">
      <c r="E636" s="58"/>
    </row>
    <row r="637" ht="15.75" customHeight="1">
      <c r="E637" s="58"/>
    </row>
    <row r="638" ht="15.75" customHeight="1">
      <c r="E638" s="58"/>
    </row>
    <row r="639" ht="15.75" customHeight="1">
      <c r="E639" s="58"/>
    </row>
    <row r="640" ht="15.75" customHeight="1">
      <c r="E640" s="58"/>
    </row>
    <row r="641" ht="15.75" customHeight="1">
      <c r="E641" s="58"/>
    </row>
    <row r="642" ht="15.75" customHeight="1">
      <c r="E642" s="58"/>
    </row>
    <row r="643" ht="15.75" customHeight="1">
      <c r="E643" s="58"/>
    </row>
    <row r="644" ht="15.75" customHeight="1">
      <c r="E644" s="58"/>
    </row>
    <row r="645" ht="15.75" customHeight="1">
      <c r="E645" s="58"/>
    </row>
    <row r="646" ht="15.75" customHeight="1">
      <c r="E646" s="58"/>
    </row>
    <row r="647" ht="15.75" customHeight="1">
      <c r="E647" s="58"/>
    </row>
    <row r="648" ht="15.75" customHeight="1">
      <c r="E648" s="58"/>
    </row>
    <row r="649" ht="15.75" customHeight="1">
      <c r="E649" s="58"/>
    </row>
    <row r="650" ht="15.75" customHeight="1">
      <c r="E650" s="58"/>
    </row>
    <row r="651" ht="15.75" customHeight="1">
      <c r="E651" s="58"/>
    </row>
    <row r="652" ht="15.75" customHeight="1">
      <c r="E652" s="58"/>
    </row>
    <row r="653" ht="15.75" customHeight="1">
      <c r="E653" s="58"/>
    </row>
    <row r="654" ht="15.75" customHeight="1">
      <c r="E654" s="58"/>
    </row>
    <row r="655" ht="15.75" customHeight="1">
      <c r="E655" s="58"/>
    </row>
    <row r="656" ht="15.75" customHeight="1">
      <c r="E656" s="58"/>
    </row>
    <row r="657" ht="15.75" customHeight="1">
      <c r="E657" s="58"/>
    </row>
    <row r="658" ht="15.75" customHeight="1">
      <c r="E658" s="58"/>
    </row>
    <row r="659" ht="15.75" customHeight="1">
      <c r="E659" s="58"/>
    </row>
    <row r="660" ht="15.75" customHeight="1">
      <c r="E660" s="58"/>
    </row>
    <row r="661" ht="15.75" customHeight="1">
      <c r="E661" s="58"/>
    </row>
    <row r="662" ht="15.75" customHeight="1">
      <c r="E662" s="58"/>
    </row>
    <row r="663" ht="15.75" customHeight="1">
      <c r="E663" s="58"/>
    </row>
    <row r="664" ht="15.75" customHeight="1">
      <c r="E664" s="58"/>
    </row>
    <row r="665" ht="15.75" customHeight="1">
      <c r="E665" s="58"/>
    </row>
    <row r="666" ht="15.75" customHeight="1">
      <c r="E666" s="58"/>
    </row>
    <row r="667" ht="15.75" customHeight="1">
      <c r="E667" s="58"/>
    </row>
    <row r="668" ht="15.75" customHeight="1">
      <c r="E668" s="58"/>
    </row>
    <row r="669" ht="15.75" customHeight="1">
      <c r="E669" s="58"/>
    </row>
    <row r="670" ht="15.75" customHeight="1">
      <c r="E670" s="58"/>
    </row>
    <row r="671" ht="15.75" customHeight="1">
      <c r="E671" s="58"/>
    </row>
    <row r="672" ht="15.75" customHeight="1">
      <c r="E672" s="58"/>
    </row>
    <row r="673" ht="15.75" customHeight="1">
      <c r="E673" s="58"/>
    </row>
    <row r="674" ht="15.75" customHeight="1">
      <c r="E674" s="58"/>
    </row>
    <row r="675" ht="15.75" customHeight="1">
      <c r="E675" s="58"/>
    </row>
    <row r="676" ht="15.75" customHeight="1">
      <c r="E676" s="58"/>
    </row>
    <row r="677" ht="15.75" customHeight="1">
      <c r="E677" s="58"/>
    </row>
    <row r="678" ht="15.75" customHeight="1">
      <c r="E678" s="58"/>
    </row>
    <row r="679" ht="15.75" customHeight="1">
      <c r="E679" s="58"/>
    </row>
    <row r="680" ht="15.75" customHeight="1">
      <c r="E680" s="58"/>
    </row>
    <row r="681" ht="15.75" customHeight="1">
      <c r="E681" s="58"/>
    </row>
    <row r="682" ht="15.75" customHeight="1">
      <c r="E682" s="58"/>
    </row>
    <row r="683" ht="15.75" customHeight="1">
      <c r="E683" s="58"/>
    </row>
    <row r="684" ht="15.75" customHeight="1">
      <c r="E684" s="58"/>
    </row>
    <row r="685" ht="15.75" customHeight="1">
      <c r="E685" s="58"/>
    </row>
    <row r="686" ht="15.75" customHeight="1">
      <c r="E686" s="58"/>
    </row>
    <row r="687" ht="15.75" customHeight="1">
      <c r="E687" s="58"/>
    </row>
    <row r="688" ht="15.75" customHeight="1">
      <c r="E688" s="58"/>
    </row>
    <row r="689" ht="15.75" customHeight="1">
      <c r="E689" s="58"/>
    </row>
    <row r="690" ht="15.75" customHeight="1">
      <c r="E690" s="58"/>
    </row>
    <row r="691" ht="15.75" customHeight="1">
      <c r="E691" s="58"/>
    </row>
    <row r="692" ht="15.75" customHeight="1">
      <c r="E692" s="58"/>
    </row>
    <row r="693" ht="15.75" customHeight="1">
      <c r="E693" s="58"/>
    </row>
    <row r="694" ht="15.75" customHeight="1">
      <c r="E694" s="58"/>
    </row>
    <row r="695" ht="15.75" customHeight="1">
      <c r="E695" s="58"/>
    </row>
    <row r="696" ht="15.75" customHeight="1">
      <c r="E696" s="58"/>
    </row>
    <row r="697" ht="15.75" customHeight="1">
      <c r="E697" s="58"/>
    </row>
    <row r="698" ht="15.75" customHeight="1">
      <c r="E698" s="58"/>
    </row>
    <row r="699" ht="15.75" customHeight="1">
      <c r="E699" s="58"/>
    </row>
    <row r="700" ht="15.75" customHeight="1">
      <c r="E700" s="58"/>
    </row>
    <row r="701" ht="15.75" customHeight="1">
      <c r="E701" s="58"/>
    </row>
    <row r="702" ht="15.75" customHeight="1">
      <c r="E702" s="58"/>
    </row>
    <row r="703" ht="15.75" customHeight="1">
      <c r="E703" s="58"/>
    </row>
    <row r="704" ht="15.75" customHeight="1">
      <c r="E704" s="58"/>
    </row>
    <row r="705" ht="15.75" customHeight="1">
      <c r="E705" s="58"/>
    </row>
    <row r="706" ht="15.75" customHeight="1">
      <c r="E706" s="58"/>
    </row>
    <row r="707" ht="15.75" customHeight="1">
      <c r="E707" s="58"/>
    </row>
    <row r="708" ht="15.75" customHeight="1">
      <c r="E708" s="58"/>
    </row>
    <row r="709" ht="15.75" customHeight="1">
      <c r="E709" s="58"/>
    </row>
    <row r="710" ht="15.75" customHeight="1">
      <c r="E710" s="58"/>
    </row>
    <row r="711" ht="15.75" customHeight="1">
      <c r="E711" s="58"/>
    </row>
    <row r="712" ht="15.75" customHeight="1">
      <c r="E712" s="58"/>
    </row>
    <row r="713" ht="15.75" customHeight="1">
      <c r="E713" s="58"/>
    </row>
    <row r="714" ht="15.75" customHeight="1">
      <c r="E714" s="58"/>
    </row>
    <row r="715" ht="15.75" customHeight="1">
      <c r="E715" s="58"/>
    </row>
    <row r="716" ht="15.75" customHeight="1">
      <c r="E716" s="58"/>
    </row>
    <row r="717" ht="15.75" customHeight="1">
      <c r="E717" s="58"/>
    </row>
    <row r="718" ht="15.75" customHeight="1">
      <c r="E718" s="58"/>
    </row>
    <row r="719" ht="15.75" customHeight="1">
      <c r="E719" s="58"/>
    </row>
    <row r="720" ht="15.75" customHeight="1">
      <c r="E720" s="58"/>
    </row>
    <row r="721" ht="15.75" customHeight="1">
      <c r="E721" s="58"/>
    </row>
    <row r="722" ht="15.75" customHeight="1">
      <c r="E722" s="58"/>
    </row>
    <row r="723" ht="15.75" customHeight="1">
      <c r="E723" s="58"/>
    </row>
    <row r="724" ht="15.75" customHeight="1">
      <c r="E724" s="58"/>
    </row>
    <row r="725" ht="15.75" customHeight="1">
      <c r="E725" s="58"/>
    </row>
    <row r="726" ht="15.75" customHeight="1">
      <c r="E726" s="58"/>
    </row>
    <row r="727" ht="15.75" customHeight="1">
      <c r="E727" s="58"/>
    </row>
    <row r="728" ht="15.75" customHeight="1">
      <c r="E728" s="58"/>
    </row>
    <row r="729" ht="15.75" customHeight="1">
      <c r="E729" s="58"/>
    </row>
    <row r="730" ht="15.75" customHeight="1">
      <c r="E730" s="58"/>
    </row>
    <row r="731" ht="15.75" customHeight="1">
      <c r="E731" s="58"/>
    </row>
    <row r="732" ht="15.75" customHeight="1">
      <c r="E732" s="58"/>
    </row>
    <row r="733" ht="15.75" customHeight="1">
      <c r="E733" s="58"/>
    </row>
    <row r="734" ht="15.75" customHeight="1">
      <c r="E734" s="58"/>
    </row>
    <row r="735" ht="15.75" customHeight="1">
      <c r="E735" s="58"/>
    </row>
    <row r="736" ht="15.75" customHeight="1">
      <c r="E736" s="58"/>
    </row>
    <row r="737" ht="15.75" customHeight="1">
      <c r="E737" s="58"/>
    </row>
    <row r="738" ht="15.75" customHeight="1">
      <c r="E738" s="58"/>
    </row>
    <row r="739" ht="15.75" customHeight="1">
      <c r="E739" s="58"/>
    </row>
    <row r="740" ht="15.75" customHeight="1">
      <c r="E740" s="58"/>
    </row>
    <row r="741" ht="15.75" customHeight="1">
      <c r="E741" s="58"/>
    </row>
    <row r="742" ht="15.75" customHeight="1">
      <c r="E742" s="58"/>
    </row>
    <row r="743" ht="15.75" customHeight="1">
      <c r="E743" s="58"/>
    </row>
    <row r="744" ht="15.75" customHeight="1">
      <c r="E744" s="58"/>
    </row>
    <row r="745" ht="15.75" customHeight="1">
      <c r="E745" s="58"/>
    </row>
    <row r="746" ht="15.75" customHeight="1">
      <c r="E746" s="58"/>
    </row>
    <row r="747" ht="15.75" customHeight="1">
      <c r="E747" s="58"/>
    </row>
    <row r="748" ht="15.75" customHeight="1">
      <c r="E748" s="58"/>
    </row>
    <row r="749" ht="15.75" customHeight="1">
      <c r="E749" s="58"/>
    </row>
    <row r="750" ht="15.75" customHeight="1">
      <c r="E750" s="58"/>
    </row>
    <row r="751" ht="15.75" customHeight="1">
      <c r="E751" s="58"/>
    </row>
    <row r="752" ht="15.75" customHeight="1">
      <c r="E752" s="58"/>
    </row>
    <row r="753" ht="15.75" customHeight="1">
      <c r="E753" s="58"/>
    </row>
    <row r="754" ht="15.75" customHeight="1">
      <c r="E754" s="58"/>
    </row>
    <row r="755" ht="15.75" customHeight="1">
      <c r="E755" s="58"/>
    </row>
    <row r="756" ht="15.75" customHeight="1">
      <c r="E756" s="58"/>
    </row>
    <row r="757" ht="15.75" customHeight="1">
      <c r="E757" s="58"/>
    </row>
    <row r="758" ht="15.75" customHeight="1">
      <c r="E758" s="58"/>
    </row>
    <row r="759" ht="15.75" customHeight="1">
      <c r="E759" s="58"/>
    </row>
    <row r="760" ht="15.75" customHeight="1">
      <c r="E760" s="58"/>
    </row>
    <row r="761" ht="15.75" customHeight="1">
      <c r="E761" s="58"/>
    </row>
    <row r="762" ht="15.75" customHeight="1">
      <c r="E762" s="58"/>
    </row>
    <row r="763" ht="15.75" customHeight="1">
      <c r="E763" s="58"/>
    </row>
    <row r="764" ht="15.75" customHeight="1">
      <c r="E764" s="58"/>
    </row>
    <row r="765" ht="15.75" customHeight="1">
      <c r="E765" s="58"/>
    </row>
    <row r="766" ht="15.75" customHeight="1">
      <c r="E766" s="58"/>
    </row>
    <row r="767" ht="15.75" customHeight="1">
      <c r="E767" s="58"/>
    </row>
    <row r="768" ht="15.75" customHeight="1">
      <c r="E768" s="58"/>
    </row>
    <row r="769" ht="15.75" customHeight="1">
      <c r="E769" s="58"/>
    </row>
    <row r="770" ht="15.75" customHeight="1">
      <c r="E770" s="58"/>
    </row>
    <row r="771" ht="15.75" customHeight="1">
      <c r="E771" s="58"/>
    </row>
    <row r="772" ht="15.75" customHeight="1">
      <c r="E772" s="58"/>
    </row>
    <row r="773" ht="15.75" customHeight="1">
      <c r="E773" s="58"/>
    </row>
    <row r="774" ht="15.75" customHeight="1">
      <c r="E774" s="58"/>
    </row>
    <row r="775" ht="15.75" customHeight="1">
      <c r="E775" s="58"/>
    </row>
    <row r="776" ht="15.75" customHeight="1">
      <c r="E776" s="58"/>
    </row>
    <row r="777" ht="15.75" customHeight="1">
      <c r="E777" s="58"/>
    </row>
    <row r="778" ht="15.75" customHeight="1">
      <c r="E778" s="58"/>
    </row>
    <row r="779" ht="15.75" customHeight="1">
      <c r="E779" s="58"/>
    </row>
    <row r="780" ht="15.75" customHeight="1">
      <c r="E780" s="58"/>
    </row>
    <row r="781" ht="15.75" customHeight="1">
      <c r="E781" s="58"/>
    </row>
    <row r="782" ht="15.75" customHeight="1">
      <c r="E782" s="58"/>
    </row>
    <row r="783" ht="15.75" customHeight="1">
      <c r="E783" s="58"/>
    </row>
    <row r="784" ht="15.75" customHeight="1">
      <c r="E784" s="58"/>
    </row>
    <row r="785" ht="15.75" customHeight="1">
      <c r="E785" s="58"/>
    </row>
    <row r="786" ht="15.75" customHeight="1">
      <c r="E786" s="58"/>
    </row>
    <row r="787" ht="15.75" customHeight="1">
      <c r="E787" s="58"/>
    </row>
    <row r="788" ht="15.75" customHeight="1">
      <c r="E788" s="58"/>
    </row>
    <row r="789" ht="15.75" customHeight="1">
      <c r="E789" s="58"/>
    </row>
    <row r="790" ht="15.75" customHeight="1">
      <c r="E790" s="58"/>
    </row>
    <row r="791" ht="15.75" customHeight="1">
      <c r="E791" s="58"/>
    </row>
    <row r="792" ht="15.75" customHeight="1">
      <c r="E792" s="58"/>
    </row>
    <row r="793" ht="15.75" customHeight="1">
      <c r="E793" s="58"/>
    </row>
    <row r="794" ht="15.75" customHeight="1">
      <c r="E794" s="58"/>
    </row>
    <row r="795" ht="15.75" customHeight="1">
      <c r="E795" s="58"/>
    </row>
    <row r="796" ht="15.75" customHeight="1">
      <c r="E796" s="58"/>
    </row>
    <row r="797" ht="15.75" customHeight="1">
      <c r="E797" s="58"/>
    </row>
    <row r="798" ht="15.75" customHeight="1">
      <c r="E798" s="58"/>
    </row>
    <row r="799" ht="15.75" customHeight="1">
      <c r="E799" s="58"/>
    </row>
    <row r="800" ht="15.75" customHeight="1">
      <c r="E800" s="58"/>
    </row>
    <row r="801" ht="15.75" customHeight="1">
      <c r="E801" s="58"/>
    </row>
    <row r="802" ht="15.75" customHeight="1">
      <c r="E802" s="58"/>
    </row>
    <row r="803" ht="15.75" customHeight="1">
      <c r="E803" s="58"/>
    </row>
    <row r="804" ht="15.75" customHeight="1">
      <c r="E804" s="58"/>
    </row>
    <row r="805" ht="15.75" customHeight="1">
      <c r="E805" s="58"/>
    </row>
    <row r="806" ht="15.75" customHeight="1">
      <c r="E806" s="58"/>
    </row>
    <row r="807" ht="15.75" customHeight="1">
      <c r="E807" s="58"/>
    </row>
    <row r="808" ht="15.75" customHeight="1">
      <c r="E808" s="58"/>
    </row>
    <row r="809" ht="15.75" customHeight="1">
      <c r="E809" s="58"/>
    </row>
    <row r="810" ht="15.75" customHeight="1">
      <c r="E810" s="58"/>
    </row>
    <row r="811" ht="15.75" customHeight="1">
      <c r="E811" s="58"/>
    </row>
    <row r="812" ht="15.75" customHeight="1">
      <c r="E812" s="58"/>
    </row>
    <row r="813" ht="15.75" customHeight="1">
      <c r="E813" s="58"/>
    </row>
    <row r="814" ht="15.75" customHeight="1">
      <c r="E814" s="58"/>
    </row>
    <row r="815" ht="15.75" customHeight="1">
      <c r="E815" s="58"/>
    </row>
    <row r="816" ht="15.75" customHeight="1">
      <c r="E816" s="58"/>
    </row>
    <row r="817" ht="15.75" customHeight="1">
      <c r="E817" s="58"/>
    </row>
    <row r="818" ht="15.75" customHeight="1">
      <c r="E818" s="58"/>
    </row>
    <row r="819" ht="15.75" customHeight="1">
      <c r="E819" s="58"/>
    </row>
    <row r="820" ht="15.75" customHeight="1">
      <c r="E820" s="58"/>
    </row>
    <row r="821" ht="15.75" customHeight="1">
      <c r="E821" s="58"/>
    </row>
    <row r="822" ht="15.75" customHeight="1">
      <c r="E822" s="58"/>
    </row>
    <row r="823" ht="15.75" customHeight="1">
      <c r="E823" s="58"/>
    </row>
    <row r="824" ht="15.75" customHeight="1">
      <c r="E824" s="58"/>
    </row>
    <row r="825" ht="15.75" customHeight="1">
      <c r="E825" s="58"/>
    </row>
    <row r="826" ht="15.75" customHeight="1">
      <c r="E826" s="58"/>
    </row>
    <row r="827" ht="15.75" customHeight="1">
      <c r="E827" s="58"/>
    </row>
    <row r="828" ht="15.75" customHeight="1">
      <c r="E828" s="58"/>
    </row>
    <row r="829" ht="15.75" customHeight="1">
      <c r="E829" s="58"/>
    </row>
    <row r="830" ht="15.75" customHeight="1">
      <c r="E830" s="58"/>
    </row>
    <row r="831" ht="15.75" customHeight="1">
      <c r="E831" s="58"/>
    </row>
    <row r="832" ht="15.75" customHeight="1">
      <c r="E832" s="58"/>
    </row>
    <row r="833" ht="15.75" customHeight="1">
      <c r="E833" s="58"/>
    </row>
    <row r="834" ht="15.75" customHeight="1">
      <c r="E834" s="58"/>
    </row>
    <row r="835" ht="15.75" customHeight="1">
      <c r="E835" s="58"/>
    </row>
    <row r="836" ht="15.75" customHeight="1">
      <c r="E836" s="58"/>
    </row>
    <row r="837" ht="15.75" customHeight="1">
      <c r="E837" s="58"/>
    </row>
    <row r="838" ht="15.75" customHeight="1">
      <c r="E838" s="58"/>
    </row>
    <row r="839" ht="15.75" customHeight="1">
      <c r="E839" s="58"/>
    </row>
    <row r="840" ht="15.75" customHeight="1">
      <c r="E840" s="58"/>
    </row>
    <row r="841" ht="15.75" customHeight="1">
      <c r="E841" s="58"/>
    </row>
    <row r="842" ht="15.75" customHeight="1">
      <c r="E842" s="58"/>
    </row>
    <row r="843" ht="15.75" customHeight="1">
      <c r="E843" s="58"/>
    </row>
    <row r="844" ht="15.75" customHeight="1">
      <c r="E844" s="58"/>
    </row>
    <row r="845" ht="15.75" customHeight="1">
      <c r="E845" s="58"/>
    </row>
    <row r="846" ht="15.75" customHeight="1">
      <c r="E846" s="58"/>
    </row>
    <row r="847" ht="15.75" customHeight="1">
      <c r="E847" s="58"/>
    </row>
    <row r="848" ht="15.75" customHeight="1">
      <c r="E848" s="58"/>
    </row>
    <row r="849" ht="15.75" customHeight="1">
      <c r="E849" s="58"/>
    </row>
    <row r="850" ht="15.75" customHeight="1">
      <c r="E850" s="58"/>
    </row>
    <row r="851" ht="15.75" customHeight="1">
      <c r="E851" s="58"/>
    </row>
    <row r="852" ht="15.75" customHeight="1">
      <c r="E852" s="58"/>
    </row>
    <row r="853" ht="15.75" customHeight="1">
      <c r="E853" s="58"/>
    </row>
    <row r="854" ht="15.75" customHeight="1">
      <c r="E854" s="58"/>
    </row>
    <row r="855" ht="15.75" customHeight="1">
      <c r="E855" s="58"/>
    </row>
    <row r="856" ht="15.75" customHeight="1">
      <c r="E856" s="58"/>
    </row>
    <row r="857" ht="15.75" customHeight="1">
      <c r="E857" s="58"/>
    </row>
    <row r="858" ht="15.75" customHeight="1">
      <c r="E858" s="58"/>
    </row>
    <row r="859" ht="15.75" customHeight="1">
      <c r="E859" s="58"/>
    </row>
    <row r="860" ht="15.75" customHeight="1">
      <c r="E860" s="58"/>
    </row>
    <row r="861" ht="15.75" customHeight="1">
      <c r="E861" s="58"/>
    </row>
    <row r="862" ht="15.75" customHeight="1">
      <c r="E862" s="58"/>
    </row>
    <row r="863" ht="15.75" customHeight="1">
      <c r="E863" s="58"/>
    </row>
    <row r="864" ht="15.75" customHeight="1">
      <c r="E864" s="58"/>
    </row>
    <row r="865" ht="15.75" customHeight="1">
      <c r="E865" s="58"/>
    </row>
    <row r="866" ht="15.75" customHeight="1">
      <c r="E866" s="58"/>
    </row>
    <row r="867" ht="15.75" customHeight="1">
      <c r="E867" s="58"/>
    </row>
    <row r="868" ht="15.75" customHeight="1">
      <c r="E868" s="58"/>
    </row>
    <row r="869" ht="15.75" customHeight="1">
      <c r="E869" s="58"/>
    </row>
    <row r="870" ht="15.75" customHeight="1">
      <c r="E870" s="58"/>
    </row>
    <row r="871" ht="15.75" customHeight="1">
      <c r="E871" s="58"/>
    </row>
    <row r="872" ht="15.75" customHeight="1">
      <c r="E872" s="58"/>
    </row>
    <row r="873" ht="15.75" customHeight="1">
      <c r="E873" s="58"/>
    </row>
    <row r="874" ht="15.75" customHeight="1">
      <c r="E874" s="58"/>
    </row>
    <row r="875" ht="15.75" customHeight="1">
      <c r="E875" s="58"/>
    </row>
    <row r="876" ht="15.75" customHeight="1">
      <c r="E876" s="58"/>
    </row>
    <row r="877" ht="15.75" customHeight="1">
      <c r="E877" s="58"/>
    </row>
    <row r="878" ht="15.75" customHeight="1">
      <c r="E878" s="58"/>
    </row>
    <row r="879" ht="15.75" customHeight="1">
      <c r="E879" s="58"/>
    </row>
    <row r="880" ht="15.75" customHeight="1">
      <c r="E880" s="58"/>
    </row>
    <row r="881" ht="15.75" customHeight="1">
      <c r="E881" s="58"/>
    </row>
    <row r="882" ht="15.75" customHeight="1">
      <c r="E882" s="58"/>
    </row>
    <row r="883" ht="15.75" customHeight="1">
      <c r="E883" s="58"/>
    </row>
    <row r="884" ht="15.75" customHeight="1">
      <c r="E884" s="58"/>
    </row>
    <row r="885" ht="15.75" customHeight="1">
      <c r="E885" s="58"/>
    </row>
    <row r="886" ht="15.75" customHeight="1">
      <c r="E886" s="58"/>
    </row>
    <row r="887" ht="15.75" customHeight="1">
      <c r="E887" s="58"/>
    </row>
    <row r="888" ht="15.75" customHeight="1">
      <c r="E888" s="58"/>
    </row>
    <row r="889" ht="15.75" customHeight="1">
      <c r="E889" s="58"/>
    </row>
    <row r="890" ht="15.75" customHeight="1">
      <c r="E890" s="58"/>
    </row>
    <row r="891" ht="15.75" customHeight="1">
      <c r="E891" s="58"/>
    </row>
    <row r="892" ht="15.75" customHeight="1">
      <c r="E892" s="58"/>
    </row>
    <row r="893" ht="15.75" customHeight="1">
      <c r="E893" s="58"/>
    </row>
    <row r="894" ht="15.75" customHeight="1">
      <c r="E894" s="58"/>
    </row>
    <row r="895" ht="15.75" customHeight="1">
      <c r="E895" s="58"/>
    </row>
    <row r="896" ht="15.75" customHeight="1">
      <c r="E896" s="58"/>
    </row>
    <row r="897" ht="15.75" customHeight="1">
      <c r="E897" s="58"/>
    </row>
    <row r="898" ht="15.75" customHeight="1">
      <c r="E898" s="58"/>
    </row>
    <row r="899" ht="15.75" customHeight="1">
      <c r="E899" s="58"/>
    </row>
    <row r="900" ht="15.75" customHeight="1">
      <c r="E900" s="58"/>
    </row>
    <row r="901" ht="15.75" customHeight="1">
      <c r="E901" s="58"/>
    </row>
    <row r="902" ht="15.75" customHeight="1">
      <c r="E902" s="58"/>
    </row>
    <row r="903" ht="15.75" customHeight="1">
      <c r="E903" s="58"/>
    </row>
    <row r="904" ht="15.75" customHeight="1">
      <c r="E904" s="58"/>
    </row>
    <row r="905" ht="15.75" customHeight="1">
      <c r="E905" s="58"/>
    </row>
    <row r="906" ht="15.75" customHeight="1">
      <c r="E906" s="58"/>
    </row>
    <row r="907" ht="15.75" customHeight="1">
      <c r="E907" s="58"/>
    </row>
    <row r="908" ht="15.75" customHeight="1">
      <c r="E908" s="58"/>
    </row>
    <row r="909" ht="15.75" customHeight="1">
      <c r="E909" s="58"/>
    </row>
    <row r="910" ht="15.75" customHeight="1">
      <c r="E910" s="58"/>
    </row>
    <row r="911" ht="15.75" customHeight="1">
      <c r="E911" s="58"/>
    </row>
    <row r="912" ht="15.75" customHeight="1">
      <c r="E912" s="58"/>
    </row>
    <row r="913" ht="15.75" customHeight="1">
      <c r="E913" s="58"/>
    </row>
    <row r="914" ht="15.75" customHeight="1">
      <c r="E914" s="58"/>
    </row>
    <row r="915" ht="15.75" customHeight="1">
      <c r="E915" s="58"/>
    </row>
    <row r="916" ht="15.75" customHeight="1">
      <c r="E916" s="58"/>
    </row>
    <row r="917" ht="15.75" customHeight="1">
      <c r="E917" s="58"/>
    </row>
    <row r="918" ht="15.75" customHeight="1">
      <c r="E918" s="58"/>
    </row>
    <row r="919" ht="15.75" customHeight="1">
      <c r="E919" s="58"/>
    </row>
    <row r="920" ht="15.75" customHeight="1">
      <c r="E920" s="58"/>
    </row>
    <row r="921" ht="15.75" customHeight="1">
      <c r="E921" s="58"/>
    </row>
    <row r="922" ht="15.75" customHeight="1">
      <c r="E922" s="58"/>
    </row>
    <row r="923" ht="15.75" customHeight="1">
      <c r="E923" s="58"/>
    </row>
    <row r="924" ht="15.75" customHeight="1">
      <c r="E924" s="58"/>
    </row>
    <row r="925" ht="15.75" customHeight="1">
      <c r="E925" s="58"/>
    </row>
    <row r="926" ht="15.75" customHeight="1">
      <c r="E926" s="58"/>
    </row>
    <row r="927" ht="15.75" customHeight="1">
      <c r="E927" s="58"/>
    </row>
    <row r="928" ht="15.75" customHeight="1">
      <c r="E928" s="58"/>
    </row>
    <row r="929" ht="15.75" customHeight="1">
      <c r="E929" s="58"/>
    </row>
    <row r="930" ht="15.75" customHeight="1">
      <c r="E930" s="58"/>
    </row>
    <row r="931" ht="15.75" customHeight="1">
      <c r="E931" s="58"/>
    </row>
    <row r="932" ht="15.75" customHeight="1">
      <c r="E932" s="58"/>
    </row>
    <row r="933" ht="15.75" customHeight="1">
      <c r="E933" s="58"/>
    </row>
    <row r="934" ht="15.75" customHeight="1">
      <c r="E934" s="58"/>
    </row>
    <row r="935" ht="15.75" customHeight="1">
      <c r="E935" s="58"/>
    </row>
    <row r="936" ht="15.75" customHeight="1">
      <c r="E936" s="58"/>
    </row>
    <row r="937" ht="15.75" customHeight="1">
      <c r="E937" s="58"/>
    </row>
    <row r="938" ht="15.75" customHeight="1">
      <c r="E938" s="58"/>
    </row>
    <row r="939" ht="15.75" customHeight="1">
      <c r="E939" s="58"/>
    </row>
    <row r="940" ht="15.75" customHeight="1">
      <c r="E940" s="58"/>
    </row>
    <row r="941" ht="15.75" customHeight="1">
      <c r="E941" s="58"/>
    </row>
    <row r="942" ht="15.75" customHeight="1">
      <c r="E942" s="58"/>
    </row>
    <row r="943" ht="15.75" customHeight="1">
      <c r="E943" s="58"/>
    </row>
    <row r="944" ht="15.75" customHeight="1">
      <c r="E944" s="58"/>
    </row>
    <row r="945" ht="15.75" customHeight="1">
      <c r="E945" s="58"/>
    </row>
    <row r="946" ht="15.75" customHeight="1">
      <c r="E946" s="58"/>
    </row>
    <row r="947" ht="15.75" customHeight="1">
      <c r="E947" s="58"/>
    </row>
    <row r="948" ht="15.75" customHeight="1">
      <c r="E948" s="58"/>
    </row>
    <row r="949" ht="15.75" customHeight="1">
      <c r="E949" s="58"/>
    </row>
    <row r="950" ht="15.75" customHeight="1">
      <c r="E950" s="58"/>
    </row>
    <row r="951" ht="15.75" customHeight="1">
      <c r="E951" s="58"/>
    </row>
    <row r="952" ht="15.75" customHeight="1">
      <c r="E952" s="58"/>
    </row>
    <row r="953" ht="15.75" customHeight="1">
      <c r="E953" s="58"/>
    </row>
    <row r="954" ht="15.75" customHeight="1">
      <c r="E954" s="58"/>
    </row>
    <row r="955" ht="15.75" customHeight="1">
      <c r="E955" s="58"/>
    </row>
    <row r="956" ht="15.75" customHeight="1">
      <c r="E956" s="58"/>
    </row>
    <row r="957" ht="15.75" customHeight="1">
      <c r="E957" s="58"/>
    </row>
    <row r="958" ht="15.75" customHeight="1">
      <c r="E958" s="58"/>
    </row>
    <row r="959" ht="15.75" customHeight="1">
      <c r="E959" s="58"/>
    </row>
    <row r="960" ht="15.75" customHeight="1">
      <c r="E960" s="58"/>
    </row>
    <row r="961" ht="15.75" customHeight="1">
      <c r="E961" s="58"/>
    </row>
    <row r="962" ht="15.75" customHeight="1">
      <c r="E962" s="58"/>
    </row>
    <row r="963" ht="15.75" customHeight="1">
      <c r="E963" s="58"/>
    </row>
    <row r="964" ht="15.75" customHeight="1">
      <c r="E964" s="58"/>
    </row>
    <row r="965" ht="15.75" customHeight="1">
      <c r="E965" s="58"/>
    </row>
    <row r="966" ht="15.75" customHeight="1">
      <c r="E966" s="58"/>
    </row>
    <row r="967" ht="15.75" customHeight="1">
      <c r="E967" s="58"/>
    </row>
    <row r="968" ht="15.75" customHeight="1">
      <c r="E968" s="58"/>
    </row>
    <row r="969" ht="15.75" customHeight="1">
      <c r="E969" s="58"/>
    </row>
    <row r="970" ht="15.75" customHeight="1">
      <c r="E970" s="58"/>
    </row>
    <row r="971" ht="15.75" customHeight="1">
      <c r="E971" s="58"/>
    </row>
    <row r="972" ht="15.75" customHeight="1">
      <c r="E972" s="58"/>
    </row>
    <row r="973" ht="15.75" customHeight="1">
      <c r="E973" s="58"/>
    </row>
    <row r="974" ht="15.75" customHeight="1">
      <c r="E974" s="58"/>
    </row>
    <row r="975" ht="15.75" customHeight="1">
      <c r="E975" s="58"/>
    </row>
    <row r="976" ht="15.75" customHeight="1">
      <c r="E976" s="58"/>
    </row>
    <row r="977" ht="15.75" customHeight="1">
      <c r="E977" s="58"/>
    </row>
    <row r="978" ht="15.75" customHeight="1">
      <c r="E978" s="58"/>
    </row>
    <row r="979" ht="15.75" customHeight="1">
      <c r="E979" s="58"/>
    </row>
    <row r="980" ht="15.75" customHeight="1">
      <c r="E980" s="58"/>
    </row>
    <row r="981" ht="15.75" customHeight="1">
      <c r="E981" s="58"/>
    </row>
    <row r="982" ht="15.75" customHeight="1">
      <c r="E982" s="58"/>
    </row>
    <row r="983" ht="15.75" customHeight="1">
      <c r="E983" s="58"/>
    </row>
    <row r="984" ht="15.75" customHeight="1">
      <c r="E984" s="58"/>
    </row>
    <row r="985" ht="15.75" customHeight="1">
      <c r="E985" s="58"/>
    </row>
    <row r="986" ht="15.75" customHeight="1">
      <c r="E986" s="58"/>
    </row>
    <row r="987" ht="15.75" customHeight="1">
      <c r="E987" s="58"/>
    </row>
    <row r="988" ht="15.75" customHeight="1">
      <c r="E988" s="58"/>
    </row>
    <row r="989" ht="15.75" customHeight="1">
      <c r="E989" s="58"/>
    </row>
    <row r="990" ht="15.75" customHeight="1">
      <c r="E990" s="58"/>
    </row>
    <row r="991" ht="15.75" customHeight="1">
      <c r="E991" s="58"/>
    </row>
    <row r="992" ht="15.75" customHeight="1">
      <c r="E992" s="58"/>
    </row>
    <row r="993" ht="15.75" customHeight="1">
      <c r="E993" s="58"/>
    </row>
    <row r="994" ht="15.75" customHeight="1">
      <c r="E994" s="58"/>
    </row>
    <row r="995" ht="15.75" customHeight="1">
      <c r="E995" s="58"/>
    </row>
    <row r="996" ht="15.75" customHeight="1">
      <c r="E996" s="58"/>
    </row>
    <row r="997" ht="15.75" customHeight="1">
      <c r="E997" s="58"/>
    </row>
    <row r="998" ht="15.75" customHeight="1">
      <c r="E998" s="58"/>
    </row>
    <row r="999" ht="15.75" customHeight="1">
      <c r="E999" s="58"/>
    </row>
    <row r="1000" ht="15.75" customHeight="1">
      <c r="E1000" s="58"/>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3" width="15.86"/>
    <col customWidth="1" min="4" max="4" width="22.14"/>
    <col customWidth="1" min="5" max="5" width="8.86"/>
    <col customWidth="1" min="6" max="6" width="28.43"/>
    <col customWidth="1" min="7" max="7" width="14.86"/>
    <col customWidth="1" min="8" max="8" width="8.86"/>
    <col customWidth="1" min="9" max="9" width="16.0"/>
    <col customWidth="1" min="10" max="10" width="22.0"/>
    <col customWidth="1" min="11" max="26" width="8.86"/>
  </cols>
  <sheetData>
    <row r="1">
      <c r="A1" s="2">
        <f>TODAY()</f>
        <v>43621</v>
      </c>
    </row>
    <row r="2">
      <c r="I2" t="str">
        <f>VLOOKUP("paul",Data!I$8:Data!J$30,2,0)</f>
        <v>paul@acme.com</v>
      </c>
    </row>
    <row r="3">
      <c r="D3" s="4" t="s">
        <v>11</v>
      </c>
    </row>
    <row r="4">
      <c r="B4" s="6" t="s">
        <v>13</v>
      </c>
      <c r="D4" s="7" t="s">
        <v>17</v>
      </c>
    </row>
    <row r="5">
      <c r="B5" s="8" t="s">
        <v>21</v>
      </c>
      <c r="C5" s="11">
        <f>DATE(YEAR(A1),MONTH(A1),DAY(A1) + 2-WEEKDAY(A1))</f>
        <v>43619</v>
      </c>
      <c r="I5" s="8" t="s">
        <v>49</v>
      </c>
      <c r="J5" s="12" t="s">
        <v>50</v>
      </c>
    </row>
    <row r="7">
      <c r="B7" s="8" t="s">
        <v>2</v>
      </c>
      <c r="C7" s="8" t="s">
        <v>61</v>
      </c>
      <c r="D7" s="8" t="s">
        <v>62</v>
      </c>
      <c r="F7" s="8" t="s">
        <v>64</v>
      </c>
      <c r="G7" s="8" t="s">
        <v>65</v>
      </c>
      <c r="I7" s="8" t="s">
        <v>67</v>
      </c>
      <c r="J7" s="8" t="s">
        <v>68</v>
      </c>
    </row>
    <row r="8">
      <c r="A8" t="s">
        <v>9</v>
      </c>
      <c r="B8" s="7" t="s">
        <v>10</v>
      </c>
      <c r="C8" s="11">
        <f>Data!C5-70</f>
        <v>43549</v>
      </c>
      <c r="D8" s="11">
        <f>Data!C5-15</f>
        <v>43604</v>
      </c>
      <c r="F8" t="s">
        <v>78</v>
      </c>
      <c r="G8" s="11">
        <f>C5+21</f>
        <v>43640</v>
      </c>
      <c r="I8" t="s">
        <v>79</v>
      </c>
      <c r="J8" t="str">
        <f t="shared" ref="J8:J29" si="1">IF(INDIRECT("C4")="", I8&amp;"@"&amp;INDIRECT("J5"), I8&amp;"@"&amp;INDIRECT("C4")&amp;"."&amp;INDIRECT("J5"))</f>
        <v>eric@acme.com</v>
      </c>
    </row>
    <row r="9">
      <c r="B9" s="7" t="s">
        <v>95</v>
      </c>
      <c r="C9" s="11">
        <f>Data!C5-14</f>
        <v>43605</v>
      </c>
      <c r="D9" s="11">
        <f>Data!C5+41</f>
        <v>43660</v>
      </c>
      <c r="F9" t="s">
        <v>100</v>
      </c>
      <c r="G9" s="11">
        <f>C5+1*30+14</f>
        <v>43663</v>
      </c>
      <c r="I9" s="14" t="s">
        <v>101</v>
      </c>
      <c r="J9" t="str">
        <f t="shared" si="1"/>
        <v>pam@acme.com</v>
      </c>
    </row>
    <row r="10">
      <c r="B10" s="7" t="s">
        <v>102</v>
      </c>
      <c r="C10" s="11">
        <f>Data!C5+42</f>
        <v>43661</v>
      </c>
      <c r="D10" s="11">
        <f>Data!C5+97</f>
        <v>43716</v>
      </c>
      <c r="F10" t="s">
        <v>103</v>
      </c>
      <c r="G10" s="11">
        <f>C5+2*30+12</f>
        <v>43691</v>
      </c>
      <c r="I10" t="s">
        <v>104</v>
      </c>
      <c r="J10" t="str">
        <f t="shared" si="1"/>
        <v>patricia@acme.com</v>
      </c>
    </row>
    <row r="11">
      <c r="B11" s="7" t="s">
        <v>105</v>
      </c>
      <c r="C11" s="11">
        <f>Data!C5+98</f>
        <v>43717</v>
      </c>
      <c r="D11" s="11">
        <f>Data!C5+153</f>
        <v>43772</v>
      </c>
      <c r="I11" t="s">
        <v>106</v>
      </c>
      <c r="J11" t="str">
        <f t="shared" si="1"/>
        <v>peter@acme.com</v>
      </c>
    </row>
    <row r="12">
      <c r="B12" s="7" t="s">
        <v>107</v>
      </c>
      <c r="C12" s="11">
        <f>Data!C5-70</f>
        <v>43549</v>
      </c>
      <c r="D12" s="11">
        <f>Data!C5-57</f>
        <v>43562</v>
      </c>
      <c r="I12" t="s">
        <v>108</v>
      </c>
      <c r="J12" t="str">
        <f t="shared" si="1"/>
        <v>rachel@acme.com</v>
      </c>
    </row>
    <row r="13">
      <c r="B13" s="7" t="s">
        <v>109</v>
      </c>
      <c r="C13" s="11">
        <f>Data!C5-56</f>
        <v>43563</v>
      </c>
      <c r="D13" s="11">
        <f>Data!C5-43</f>
        <v>43576</v>
      </c>
      <c r="I13" t="s">
        <v>110</v>
      </c>
      <c r="J13" t="str">
        <f t="shared" si="1"/>
        <v>dora@acme.com</v>
      </c>
    </row>
    <row r="14">
      <c r="B14" s="7" t="s">
        <v>111</v>
      </c>
      <c r="C14" s="11">
        <f>Data!C5-42</f>
        <v>43577</v>
      </c>
      <c r="D14" s="11">
        <f>Data!C5-29</f>
        <v>43590</v>
      </c>
      <c r="I14" t="s">
        <v>112</v>
      </c>
      <c r="J14" t="str">
        <f t="shared" si="1"/>
        <v>paul@acme.com</v>
      </c>
    </row>
    <row r="15">
      <c r="B15" s="7" t="s">
        <v>113</v>
      </c>
      <c r="C15" s="11">
        <f>Data!C5-28</f>
        <v>43591</v>
      </c>
      <c r="D15" s="11">
        <f>Data!C5-15</f>
        <v>43604</v>
      </c>
      <c r="I15" t="s">
        <v>114</v>
      </c>
      <c r="J15" t="str">
        <f t="shared" si="1"/>
        <v>sara@acme.com</v>
      </c>
    </row>
    <row r="16">
      <c r="B16" s="7" t="s">
        <v>115</v>
      </c>
      <c r="C16" s="11">
        <f>Data!C5-14</f>
        <v>43605</v>
      </c>
      <c r="D16" s="11">
        <f>Data!C5-1</f>
        <v>43618</v>
      </c>
      <c r="I16" t="s">
        <v>116</v>
      </c>
      <c r="J16" t="str">
        <f t="shared" si="1"/>
        <v>daniel@acme.com</v>
      </c>
    </row>
    <row r="17">
      <c r="B17" s="7" t="s">
        <v>119</v>
      </c>
      <c r="C17" s="11">
        <f>Data!C5</f>
        <v>43619</v>
      </c>
      <c r="D17" s="11">
        <f>Data!C5+13</f>
        <v>43632</v>
      </c>
      <c r="I17" t="s">
        <v>120</v>
      </c>
      <c r="J17" t="str">
        <f t="shared" si="1"/>
        <v>dudley@acme.com</v>
      </c>
    </row>
    <row r="18">
      <c r="B18" s="7" t="s">
        <v>121</v>
      </c>
      <c r="C18" s="11">
        <f>Data!C5 +14</f>
        <v>43633</v>
      </c>
      <c r="D18" s="11">
        <f>Data!C5+27</f>
        <v>43646</v>
      </c>
      <c r="I18" t="s">
        <v>122</v>
      </c>
      <c r="J18" t="str">
        <f t="shared" si="1"/>
        <v>diane@acme.com</v>
      </c>
    </row>
    <row r="19">
      <c r="B19" s="7" t="s">
        <v>123</v>
      </c>
      <c r="C19" s="11">
        <f>Data!C5+28</f>
        <v>43647</v>
      </c>
      <c r="D19" s="11">
        <f>Data!C5+41</f>
        <v>43660</v>
      </c>
      <c r="I19" t="s">
        <v>124</v>
      </c>
      <c r="J19" t="str">
        <f t="shared" si="1"/>
        <v>tara@acme.com</v>
      </c>
    </row>
    <row r="20">
      <c r="B20" s="7" t="s">
        <v>125</v>
      </c>
      <c r="C20" s="11">
        <f>Data!C5+42</f>
        <v>43661</v>
      </c>
      <c r="D20" s="11">
        <f>Data!C5+55</f>
        <v>43674</v>
      </c>
      <c r="I20" t="s">
        <v>126</v>
      </c>
      <c r="J20" t="str">
        <f t="shared" si="1"/>
        <v>piper@acme.com</v>
      </c>
    </row>
    <row r="21" ht="15.75" customHeight="1">
      <c r="B21" s="7" t="s">
        <v>127</v>
      </c>
      <c r="C21" s="11">
        <f>Data!C5+56</f>
        <v>43675</v>
      </c>
      <c r="D21" s="11">
        <f>Data!C5+69</f>
        <v>43688</v>
      </c>
      <c r="I21" t="s">
        <v>128</v>
      </c>
      <c r="J21" t="str">
        <f t="shared" si="1"/>
        <v>dave@acme.com</v>
      </c>
    </row>
    <row r="22" ht="15.75" customHeight="1">
      <c r="B22" s="7" t="s">
        <v>129</v>
      </c>
      <c r="C22" s="11">
        <f>Data!C5+70</f>
        <v>43689</v>
      </c>
      <c r="D22" s="11">
        <f>Data!C5+83</f>
        <v>43702</v>
      </c>
      <c r="I22" t="s">
        <v>130</v>
      </c>
      <c r="J22" t="str">
        <f t="shared" si="1"/>
        <v>deb@acme.com</v>
      </c>
    </row>
    <row r="23" ht="15.75" customHeight="1">
      <c r="B23" s="7" t="s">
        <v>131</v>
      </c>
      <c r="C23" s="11">
        <f>Data!C5+84</f>
        <v>43703</v>
      </c>
      <c r="D23" s="11">
        <f>Data!C5+97</f>
        <v>43716</v>
      </c>
      <c r="I23" t="s">
        <v>132</v>
      </c>
      <c r="J23" t="str">
        <f t="shared" si="1"/>
        <v>daphne@acme.com</v>
      </c>
    </row>
    <row r="24" ht="15.75" customHeight="1">
      <c r="A24" t="s">
        <v>133</v>
      </c>
      <c r="B24" s="15">
        <v>2.3</v>
      </c>
      <c r="C24" s="11">
        <f>Data!C5-70</f>
        <v>43549</v>
      </c>
      <c r="D24" s="11">
        <f>Data!C5-15</f>
        <v>43604</v>
      </c>
      <c r="I24" t="s">
        <v>138</v>
      </c>
      <c r="J24" t="str">
        <f t="shared" si="1"/>
        <v>tina@acme.com</v>
      </c>
    </row>
    <row r="25" ht="15.75" customHeight="1">
      <c r="B25" s="15">
        <v>2.5</v>
      </c>
      <c r="C25" s="11">
        <f>Data!C5-14</f>
        <v>43605</v>
      </c>
      <c r="D25" s="11">
        <f>Data!C5+41</f>
        <v>43660</v>
      </c>
      <c r="I25" t="s">
        <v>139</v>
      </c>
      <c r="J25" t="str">
        <f t="shared" si="1"/>
        <v>phil@acme.com</v>
      </c>
    </row>
    <row r="26" ht="15.75" customHeight="1">
      <c r="B26" s="15">
        <v>2.7</v>
      </c>
      <c r="C26" s="11">
        <f>Data!C5+42</f>
        <v>43661</v>
      </c>
      <c r="D26" s="11">
        <f>Data!C5+97</f>
        <v>43716</v>
      </c>
      <c r="I26" t="s">
        <v>140</v>
      </c>
      <c r="J26" t="str">
        <f t="shared" si="1"/>
        <v>dawn@acme.com</v>
      </c>
    </row>
    <row r="27" ht="15.75" customHeight="1">
      <c r="B27" s="15">
        <v>2.9</v>
      </c>
      <c r="C27" s="11">
        <f>Data!C5+98</f>
        <v>43717</v>
      </c>
      <c r="D27" s="11">
        <f>Data!C5+153</f>
        <v>43772</v>
      </c>
      <c r="I27" t="s">
        <v>141</v>
      </c>
      <c r="J27" t="str">
        <f t="shared" si="1"/>
        <v>drew@acme.com</v>
      </c>
    </row>
    <row r="28" ht="15.75" customHeight="1">
      <c r="B28" t="s">
        <v>142</v>
      </c>
      <c r="C28" s="11">
        <f>Data!C5</f>
        <v>43619</v>
      </c>
      <c r="D28" s="11">
        <f>Data!C5+13</f>
        <v>43632</v>
      </c>
      <c r="I28" t="s">
        <v>143</v>
      </c>
      <c r="J28" t="str">
        <f t="shared" si="1"/>
        <v>tony@acme.com</v>
      </c>
    </row>
    <row r="29" ht="15.75" customHeight="1">
      <c r="B29" t="s">
        <v>144</v>
      </c>
      <c r="C29" s="11">
        <f>Data!C5 +14</f>
        <v>43633</v>
      </c>
      <c r="D29" s="11">
        <f>Data!C5+27</f>
        <v>43646</v>
      </c>
      <c r="I29" t="s">
        <v>146</v>
      </c>
      <c r="J29" t="str">
        <f t="shared" si="1"/>
        <v>aaron@acme.com</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c r="A49" t="b">
        <f>Data!D16=Data!C5-1</f>
        <v>1</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3" width="17.29"/>
    <col customWidth="1" min="4" max="4" width="18.0"/>
    <col customWidth="1" min="5" max="6" width="23.43"/>
    <col customWidth="1" min="7" max="8" width="146.0"/>
    <col customWidth="1" min="9" max="26" width="8.86"/>
  </cols>
  <sheetData>
    <row r="1">
      <c r="A1" s="1" t="s">
        <v>0</v>
      </c>
      <c r="B1" s="1" t="s">
        <v>2</v>
      </c>
      <c r="C1" s="1" t="s">
        <v>3</v>
      </c>
      <c r="D1" s="1" t="s">
        <v>4</v>
      </c>
      <c r="E1" s="1" t="s">
        <v>5</v>
      </c>
      <c r="F1" s="1" t="s">
        <v>6</v>
      </c>
      <c r="G1" s="1" t="s">
        <v>7</v>
      </c>
      <c r="H1" s="1" t="s">
        <v>8</v>
      </c>
    </row>
    <row r="2">
      <c r="A2" s="1" t="s">
        <v>9</v>
      </c>
      <c r="B2" s="1" t="s">
        <v>10</v>
      </c>
      <c r="C2" s="1"/>
      <c r="D2" s="5">
        <f>Data!D8</f>
        <v>43604</v>
      </c>
      <c r="E2" s="5">
        <f>Data!C8</f>
        <v>43549</v>
      </c>
      <c r="F2" s="1" t="s">
        <v>14</v>
      </c>
      <c r="G2" s="1" t="s">
        <v>15</v>
      </c>
      <c r="H2" s="1">
        <v>1.0</v>
      </c>
    </row>
    <row r="3">
      <c r="A3" s="1" t="s">
        <v>16</v>
      </c>
      <c r="B3" s="1" t="s">
        <v>10</v>
      </c>
      <c r="C3" s="1">
        <v>40.0</v>
      </c>
      <c r="D3" s="5">
        <f>Data!D8</f>
        <v>43604</v>
      </c>
      <c r="E3" s="5">
        <f>Data!C8</f>
        <v>43549</v>
      </c>
      <c r="F3" s="1" t="s">
        <v>14</v>
      </c>
      <c r="G3" s="1" t="s">
        <v>15</v>
      </c>
      <c r="H3" s="1">
        <v>1.0</v>
      </c>
    </row>
    <row r="4">
      <c r="A4" s="1" t="s">
        <v>18</v>
      </c>
      <c r="B4" s="1" t="s">
        <v>10</v>
      </c>
      <c r="C4" s="1"/>
      <c r="D4" s="5">
        <f>Data!D8</f>
        <v>43604</v>
      </c>
      <c r="E4" s="5">
        <f>Data!C8</f>
        <v>43549</v>
      </c>
      <c r="F4" s="1" t="s">
        <v>14</v>
      </c>
      <c r="G4" s="1" t="s">
        <v>15</v>
      </c>
      <c r="H4" s="1">
        <v>1.0</v>
      </c>
    </row>
    <row r="5">
      <c r="A5" s="1" t="s">
        <v>26</v>
      </c>
      <c r="B5" s="1" t="s">
        <v>10</v>
      </c>
      <c r="C5" s="1"/>
      <c r="D5" s="5">
        <f>Data!D8</f>
        <v>43604</v>
      </c>
      <c r="E5" s="5">
        <f>Data!C8</f>
        <v>43549</v>
      </c>
      <c r="F5" s="1" t="s">
        <v>14</v>
      </c>
      <c r="G5" s="1" t="s">
        <v>15</v>
      </c>
      <c r="H5" s="1">
        <v>1.0</v>
      </c>
    </row>
    <row r="6">
      <c r="A6" s="1" t="s">
        <v>28</v>
      </c>
      <c r="B6" s="1" t="s">
        <v>10</v>
      </c>
      <c r="C6" s="1"/>
      <c r="D6" s="5">
        <f>Data!D8</f>
        <v>43604</v>
      </c>
      <c r="E6" s="5">
        <f>Data!C8</f>
        <v>43549</v>
      </c>
      <c r="F6" s="1" t="s">
        <v>14</v>
      </c>
      <c r="G6" s="1" t="s">
        <v>15</v>
      </c>
      <c r="H6" s="1">
        <v>1.0</v>
      </c>
    </row>
    <row r="7">
      <c r="A7" s="1" t="s">
        <v>30</v>
      </c>
      <c r="B7" s="1" t="s">
        <v>10</v>
      </c>
      <c r="C7" s="1">
        <v>10.0</v>
      </c>
      <c r="D7" s="5">
        <f>Data!D8</f>
        <v>43604</v>
      </c>
      <c r="E7" s="5">
        <f>Data!C8</f>
        <v>43549</v>
      </c>
      <c r="F7" s="1" t="s">
        <v>14</v>
      </c>
      <c r="G7" s="1" t="s">
        <v>15</v>
      </c>
      <c r="H7" s="1">
        <v>1.0</v>
      </c>
    </row>
    <row r="8">
      <c r="A8" s="1" t="s">
        <v>41</v>
      </c>
      <c r="B8" s="1" t="s">
        <v>10</v>
      </c>
      <c r="C8" s="1"/>
      <c r="D8" s="5">
        <f>Data!D8</f>
        <v>43604</v>
      </c>
      <c r="E8" s="5">
        <f>Data!C8</f>
        <v>43549</v>
      </c>
      <c r="F8" s="1" t="s">
        <v>14</v>
      </c>
      <c r="G8" s="1" t="s">
        <v>15</v>
      </c>
      <c r="H8" s="1">
        <v>1.0</v>
      </c>
    </row>
    <row r="9">
      <c r="A9" s="1" t="s">
        <v>43</v>
      </c>
      <c r="B9" s="1" t="s">
        <v>10</v>
      </c>
      <c r="C9" s="1"/>
      <c r="D9" s="5">
        <f>Data!D8</f>
        <v>43604</v>
      </c>
      <c r="E9" s="5">
        <f>Data!C8</f>
        <v>43549</v>
      </c>
      <c r="F9" s="1" t="s">
        <v>14</v>
      </c>
      <c r="G9" s="1" t="s">
        <v>15</v>
      </c>
      <c r="H9" s="1">
        <v>1.0</v>
      </c>
    </row>
    <row r="10">
      <c r="A10" s="1" t="s">
        <v>53</v>
      </c>
      <c r="B10" s="1" t="s">
        <v>10</v>
      </c>
      <c r="C10" s="1"/>
      <c r="D10" s="5">
        <f>Data!D8</f>
        <v>43604</v>
      </c>
      <c r="E10" s="5">
        <f>Data!C8</f>
        <v>43549</v>
      </c>
      <c r="F10" s="1" t="s">
        <v>14</v>
      </c>
      <c r="G10" s="1" t="s">
        <v>15</v>
      </c>
      <c r="H10" s="1">
        <v>1.0</v>
      </c>
    </row>
    <row r="11">
      <c r="A11" s="1" t="s">
        <v>54</v>
      </c>
      <c r="B11" s="1" t="s">
        <v>10</v>
      </c>
      <c r="C11" s="1"/>
      <c r="D11" s="5">
        <f>Data!D8</f>
        <v>43604</v>
      </c>
      <c r="E11" s="5">
        <f>Data!C8</f>
        <v>43549</v>
      </c>
      <c r="F11" s="1" t="s">
        <v>14</v>
      </c>
      <c r="G11" s="1" t="s">
        <v>15</v>
      </c>
      <c r="H11" s="1">
        <v>1.0</v>
      </c>
    </row>
    <row r="12">
      <c r="A12" s="1" t="s">
        <v>9</v>
      </c>
      <c r="B12" s="1" t="s">
        <v>95</v>
      </c>
      <c r="C12" s="1"/>
      <c r="D12" s="5">
        <f>Data!D9</f>
        <v>43660</v>
      </c>
      <c r="E12" s="5">
        <f>Data!C9</f>
        <v>43605</v>
      </c>
      <c r="F12" s="1" t="s">
        <v>14</v>
      </c>
      <c r="G12" s="1" t="s">
        <v>99</v>
      </c>
      <c r="H12" s="1">
        <v>1.0</v>
      </c>
    </row>
    <row r="13">
      <c r="A13" s="1" t="s">
        <v>16</v>
      </c>
      <c r="B13" s="1" t="s">
        <v>95</v>
      </c>
      <c r="C13" s="1">
        <v>32.0</v>
      </c>
      <c r="D13" s="5">
        <f>Data!D9</f>
        <v>43660</v>
      </c>
      <c r="E13" s="5">
        <f>Data!C9</f>
        <v>43605</v>
      </c>
      <c r="F13" s="1" t="s">
        <v>14</v>
      </c>
      <c r="G13" s="1" t="s">
        <v>99</v>
      </c>
      <c r="H13" s="1">
        <v>1.0</v>
      </c>
    </row>
    <row r="14">
      <c r="A14" s="1" t="s">
        <v>18</v>
      </c>
      <c r="B14" s="1" t="s">
        <v>95</v>
      </c>
      <c r="C14" s="1"/>
      <c r="D14" s="5">
        <f>Data!D9</f>
        <v>43660</v>
      </c>
      <c r="E14" s="5">
        <f>Data!C9</f>
        <v>43605</v>
      </c>
      <c r="F14" s="1" t="s">
        <v>14</v>
      </c>
      <c r="G14" s="1" t="s">
        <v>99</v>
      </c>
      <c r="H14" s="1">
        <v>1.0</v>
      </c>
    </row>
    <row r="15">
      <c r="A15" s="1" t="s">
        <v>26</v>
      </c>
      <c r="B15" s="1" t="s">
        <v>95</v>
      </c>
      <c r="C15" s="1"/>
      <c r="D15" s="5">
        <f>Data!D9</f>
        <v>43660</v>
      </c>
      <c r="E15" s="5">
        <f>Data!C9</f>
        <v>43605</v>
      </c>
      <c r="F15" s="1" t="s">
        <v>14</v>
      </c>
      <c r="G15" s="1" t="s">
        <v>99</v>
      </c>
      <c r="H15" s="1">
        <v>1.0</v>
      </c>
    </row>
    <row r="16">
      <c r="A16" s="1" t="s">
        <v>28</v>
      </c>
      <c r="B16" s="1" t="s">
        <v>95</v>
      </c>
      <c r="C16" s="1">
        <v>35.0</v>
      </c>
      <c r="D16" s="5">
        <f>Data!D9</f>
        <v>43660</v>
      </c>
      <c r="E16" s="5">
        <f>Data!C9</f>
        <v>43605</v>
      </c>
      <c r="F16" s="1" t="s">
        <v>14</v>
      </c>
      <c r="G16" s="1" t="s">
        <v>99</v>
      </c>
      <c r="H16" s="1">
        <v>1.0</v>
      </c>
    </row>
    <row r="17">
      <c r="A17" s="1" t="s">
        <v>30</v>
      </c>
      <c r="B17" s="1" t="s">
        <v>95</v>
      </c>
      <c r="C17" s="1">
        <v>25.0</v>
      </c>
      <c r="D17" s="5">
        <f>Data!D9</f>
        <v>43660</v>
      </c>
      <c r="E17" s="5">
        <f>Data!C9</f>
        <v>43605</v>
      </c>
      <c r="F17" s="1" t="s">
        <v>14</v>
      </c>
      <c r="G17" s="1" t="s">
        <v>99</v>
      </c>
      <c r="H17" s="1">
        <v>1.0</v>
      </c>
    </row>
    <row r="18">
      <c r="A18" s="1" t="s">
        <v>41</v>
      </c>
      <c r="B18" s="1" t="s">
        <v>95</v>
      </c>
      <c r="C18" s="1"/>
      <c r="D18" s="5">
        <f>Data!D9</f>
        <v>43660</v>
      </c>
      <c r="E18" s="5">
        <f>Data!C9</f>
        <v>43605</v>
      </c>
      <c r="F18" s="1" t="s">
        <v>14</v>
      </c>
      <c r="G18" s="1" t="s">
        <v>99</v>
      </c>
      <c r="H18" s="1">
        <v>1.0</v>
      </c>
    </row>
    <row r="19">
      <c r="A19" s="1" t="s">
        <v>43</v>
      </c>
      <c r="B19" s="1" t="s">
        <v>95</v>
      </c>
      <c r="C19" s="1">
        <v>25.0</v>
      </c>
      <c r="D19" s="5">
        <f>Data!D9</f>
        <v>43660</v>
      </c>
      <c r="E19" s="5">
        <f>Data!C9</f>
        <v>43605</v>
      </c>
      <c r="F19" s="1" t="s">
        <v>14</v>
      </c>
      <c r="G19" s="1" t="s">
        <v>99</v>
      </c>
      <c r="H19" s="1">
        <v>1.0</v>
      </c>
    </row>
    <row r="20">
      <c r="A20" s="1" t="s">
        <v>53</v>
      </c>
      <c r="B20" s="1" t="s">
        <v>95</v>
      </c>
      <c r="C20" s="1"/>
      <c r="D20" s="5">
        <f>Data!D9</f>
        <v>43660</v>
      </c>
      <c r="E20" s="5">
        <f>Data!C9</f>
        <v>43605</v>
      </c>
      <c r="F20" s="1" t="s">
        <v>14</v>
      </c>
      <c r="G20" s="1" t="s">
        <v>99</v>
      </c>
      <c r="H20" s="1">
        <v>1.0</v>
      </c>
    </row>
    <row r="21" ht="15.75" customHeight="1">
      <c r="A21" s="1" t="s">
        <v>54</v>
      </c>
      <c r="B21" s="1" t="s">
        <v>95</v>
      </c>
      <c r="C21" s="1"/>
      <c r="D21" s="5">
        <f>Data!D9</f>
        <v>43660</v>
      </c>
      <c r="E21" s="5">
        <f>Data!C9</f>
        <v>43605</v>
      </c>
      <c r="F21" s="1" t="s">
        <v>14</v>
      </c>
      <c r="G21" s="1" t="s">
        <v>99</v>
      </c>
      <c r="H21" s="1">
        <v>1.0</v>
      </c>
    </row>
    <row r="22" ht="15.75" customHeight="1">
      <c r="A22" s="1" t="s">
        <v>9</v>
      </c>
      <c r="B22" s="1" t="s">
        <v>102</v>
      </c>
      <c r="C22" s="1"/>
      <c r="D22" s="5">
        <f>Data!D10</f>
        <v>43716</v>
      </c>
      <c r="E22" s="5">
        <f>Data!C10</f>
        <v>43661</v>
      </c>
      <c r="F22" s="1" t="s">
        <v>117</v>
      </c>
      <c r="G22" s="1" t="s">
        <v>118</v>
      </c>
      <c r="H22" s="1">
        <v>1.0</v>
      </c>
    </row>
    <row r="23" ht="15.75" customHeight="1">
      <c r="A23" s="1" t="s">
        <v>16</v>
      </c>
      <c r="B23" s="1" t="s">
        <v>102</v>
      </c>
      <c r="C23" s="1">
        <v>36.0</v>
      </c>
      <c r="D23" s="5">
        <f>Data!D10</f>
        <v>43716</v>
      </c>
      <c r="E23" s="5">
        <f>Data!C10</f>
        <v>43661</v>
      </c>
      <c r="F23" s="1" t="s">
        <v>117</v>
      </c>
      <c r="G23" s="1" t="s">
        <v>118</v>
      </c>
      <c r="H23" s="1">
        <v>1.0</v>
      </c>
    </row>
    <row r="24" ht="15.75" customHeight="1">
      <c r="A24" s="1" t="s">
        <v>18</v>
      </c>
      <c r="B24" s="1" t="s">
        <v>102</v>
      </c>
      <c r="C24" s="1"/>
      <c r="D24" s="5">
        <f>Data!D10</f>
        <v>43716</v>
      </c>
      <c r="E24" s="5">
        <f>Data!C10</f>
        <v>43661</v>
      </c>
      <c r="F24" s="1" t="s">
        <v>117</v>
      </c>
      <c r="G24" s="1" t="s">
        <v>118</v>
      </c>
      <c r="H24" s="1">
        <v>1.0</v>
      </c>
    </row>
    <row r="25" ht="15.75" customHeight="1">
      <c r="A25" s="1" t="s">
        <v>26</v>
      </c>
      <c r="B25" s="1" t="s">
        <v>102</v>
      </c>
      <c r="C25" s="1"/>
      <c r="D25" s="5">
        <f>Data!D10</f>
        <v>43716</v>
      </c>
      <c r="E25" s="5">
        <f>Data!C10</f>
        <v>43661</v>
      </c>
      <c r="F25" s="1" t="s">
        <v>117</v>
      </c>
      <c r="G25" s="1" t="s">
        <v>118</v>
      </c>
      <c r="H25" s="1">
        <v>1.0</v>
      </c>
    </row>
    <row r="26" ht="15.75" customHeight="1">
      <c r="A26" s="1" t="s">
        <v>28</v>
      </c>
      <c r="B26" s="1" t="s">
        <v>102</v>
      </c>
      <c r="C26" s="1"/>
      <c r="D26" s="5">
        <f>Data!D10</f>
        <v>43716</v>
      </c>
      <c r="E26" s="5">
        <f>Data!C10</f>
        <v>43661</v>
      </c>
      <c r="F26" s="1" t="s">
        <v>117</v>
      </c>
      <c r="G26" s="1" t="s">
        <v>118</v>
      </c>
      <c r="H26" s="1">
        <v>1.0</v>
      </c>
    </row>
    <row r="27" ht="15.75" customHeight="1">
      <c r="A27" s="1" t="s">
        <v>30</v>
      </c>
      <c r="B27" s="1" t="s">
        <v>102</v>
      </c>
      <c r="C27" s="1">
        <v>25.0</v>
      </c>
      <c r="D27" s="5">
        <f>Data!D10</f>
        <v>43716</v>
      </c>
      <c r="E27" s="5">
        <f>Data!C10</f>
        <v>43661</v>
      </c>
      <c r="F27" s="1" t="s">
        <v>117</v>
      </c>
      <c r="G27" s="1" t="s">
        <v>118</v>
      </c>
      <c r="H27" s="1">
        <v>1.0</v>
      </c>
    </row>
    <row r="28" ht="15.75" customHeight="1">
      <c r="A28" s="1" t="s">
        <v>41</v>
      </c>
      <c r="B28" s="1" t="s">
        <v>102</v>
      </c>
      <c r="C28" s="1"/>
      <c r="D28" s="5">
        <f>Data!D10</f>
        <v>43716</v>
      </c>
      <c r="E28" s="5">
        <f>Data!C10</f>
        <v>43661</v>
      </c>
      <c r="F28" s="1" t="s">
        <v>117</v>
      </c>
      <c r="G28" s="1" t="s">
        <v>118</v>
      </c>
      <c r="H28" s="1">
        <v>1.0</v>
      </c>
    </row>
    <row r="29" ht="15.75" customHeight="1">
      <c r="A29" s="1" t="s">
        <v>43</v>
      </c>
      <c r="B29" s="1" t="s">
        <v>102</v>
      </c>
      <c r="C29" s="1">
        <v>20.0</v>
      </c>
      <c r="D29" s="5">
        <f>Data!D10</f>
        <v>43716</v>
      </c>
      <c r="E29" s="5">
        <f>Data!C10</f>
        <v>43661</v>
      </c>
      <c r="F29" s="1" t="s">
        <v>117</v>
      </c>
      <c r="G29" s="1" t="s">
        <v>118</v>
      </c>
      <c r="H29" s="1">
        <v>1.0</v>
      </c>
    </row>
    <row r="30" ht="15.75" customHeight="1">
      <c r="A30" s="1" t="s">
        <v>53</v>
      </c>
      <c r="B30" s="1" t="s">
        <v>102</v>
      </c>
      <c r="C30" s="1"/>
      <c r="D30" s="5">
        <f>Data!D10</f>
        <v>43716</v>
      </c>
      <c r="E30" s="5">
        <f>Data!C10</f>
        <v>43661</v>
      </c>
      <c r="F30" s="1" t="s">
        <v>117</v>
      </c>
      <c r="G30" s="1" t="s">
        <v>118</v>
      </c>
      <c r="H30" s="1">
        <v>1.0</v>
      </c>
    </row>
    <row r="31" ht="15.75" customHeight="1">
      <c r="A31" s="1" t="s">
        <v>54</v>
      </c>
      <c r="B31" s="1" t="s">
        <v>102</v>
      </c>
      <c r="C31" s="1"/>
      <c r="D31" s="5">
        <f>Data!D10</f>
        <v>43716</v>
      </c>
      <c r="E31" s="5">
        <f>Data!C10</f>
        <v>43661</v>
      </c>
      <c r="F31" s="1" t="s">
        <v>117</v>
      </c>
      <c r="G31" s="1" t="s">
        <v>118</v>
      </c>
      <c r="H31" s="1">
        <v>1.0</v>
      </c>
    </row>
    <row r="32" ht="15.75" customHeight="1">
      <c r="A32" s="16" t="s">
        <v>9</v>
      </c>
      <c r="B32" s="16" t="s">
        <v>105</v>
      </c>
      <c r="C32" s="16"/>
      <c r="D32" s="17">
        <f>Data!D11</f>
        <v>43772</v>
      </c>
      <c r="E32" s="17">
        <f>Data!C11</f>
        <v>43717</v>
      </c>
      <c r="F32" s="16" t="s">
        <v>117</v>
      </c>
      <c r="G32" s="16" t="s">
        <v>145</v>
      </c>
      <c r="H32" s="16">
        <v>1.0</v>
      </c>
    </row>
    <row r="33" ht="15.75" customHeight="1">
      <c r="A33" s="16" t="s">
        <v>16</v>
      </c>
      <c r="B33" s="16" t="s">
        <v>105</v>
      </c>
      <c r="C33" s="16">
        <v>36.0</v>
      </c>
      <c r="D33" s="17">
        <f>Data!D11</f>
        <v>43772</v>
      </c>
      <c r="E33" s="17">
        <f>Data!C11</f>
        <v>43717</v>
      </c>
      <c r="F33" s="16" t="s">
        <v>117</v>
      </c>
      <c r="G33" s="16" t="s">
        <v>145</v>
      </c>
      <c r="H33" s="16">
        <v>1.0</v>
      </c>
    </row>
    <row r="34" ht="15.75" customHeight="1">
      <c r="A34" s="16" t="s">
        <v>18</v>
      </c>
      <c r="B34" s="16" t="s">
        <v>105</v>
      </c>
      <c r="C34" s="16"/>
      <c r="D34" s="17">
        <f>Data!D11</f>
        <v>43772</v>
      </c>
      <c r="E34" s="17">
        <f>Data!C11</f>
        <v>43717</v>
      </c>
      <c r="F34" s="16" t="s">
        <v>117</v>
      </c>
      <c r="G34" s="16" t="s">
        <v>145</v>
      </c>
      <c r="H34" s="16">
        <v>1.0</v>
      </c>
    </row>
    <row r="35" ht="15.75" customHeight="1">
      <c r="A35" s="16" t="s">
        <v>26</v>
      </c>
      <c r="B35" s="16" t="s">
        <v>105</v>
      </c>
      <c r="C35" s="16"/>
      <c r="D35" s="17">
        <f>Data!D11</f>
        <v>43772</v>
      </c>
      <c r="E35" s="17">
        <f>Data!C11</f>
        <v>43717</v>
      </c>
      <c r="F35" s="16" t="s">
        <v>117</v>
      </c>
      <c r="G35" s="16" t="s">
        <v>145</v>
      </c>
      <c r="H35" s="16">
        <v>1.0</v>
      </c>
    </row>
    <row r="36" ht="15.75" customHeight="1">
      <c r="A36" s="16" t="s">
        <v>28</v>
      </c>
      <c r="B36" s="16" t="s">
        <v>105</v>
      </c>
      <c r="C36" s="16"/>
      <c r="D36" s="17">
        <f>Data!D11</f>
        <v>43772</v>
      </c>
      <c r="E36" s="17">
        <f>Data!C11</f>
        <v>43717</v>
      </c>
      <c r="F36" s="16" t="s">
        <v>117</v>
      </c>
      <c r="G36" s="16" t="s">
        <v>145</v>
      </c>
      <c r="H36" s="16">
        <v>1.0</v>
      </c>
    </row>
    <row r="37" ht="15.75" customHeight="1">
      <c r="A37" s="16" t="s">
        <v>30</v>
      </c>
      <c r="B37" s="16" t="s">
        <v>105</v>
      </c>
      <c r="C37" s="16">
        <v>25.0</v>
      </c>
      <c r="D37" s="17">
        <f>Data!D11</f>
        <v>43772</v>
      </c>
      <c r="E37" s="17">
        <f>Data!C11</f>
        <v>43717</v>
      </c>
      <c r="F37" s="16" t="s">
        <v>117</v>
      </c>
      <c r="G37" s="16" t="s">
        <v>145</v>
      </c>
      <c r="H37" s="16">
        <v>1.0</v>
      </c>
    </row>
    <row r="38" ht="15.75" customHeight="1">
      <c r="A38" s="16" t="s">
        <v>41</v>
      </c>
      <c r="B38" s="16" t="s">
        <v>105</v>
      </c>
      <c r="C38" s="16"/>
      <c r="D38" s="17">
        <f>Data!D11</f>
        <v>43772</v>
      </c>
      <c r="E38" s="17">
        <f>Data!C11</f>
        <v>43717</v>
      </c>
      <c r="F38" s="16" t="s">
        <v>117</v>
      </c>
      <c r="G38" s="16" t="s">
        <v>145</v>
      </c>
      <c r="H38" s="16">
        <v>1.0</v>
      </c>
    </row>
    <row r="39" ht="15.75" customHeight="1">
      <c r="A39" s="16" t="s">
        <v>43</v>
      </c>
      <c r="B39" s="16" t="s">
        <v>105</v>
      </c>
      <c r="C39" s="16">
        <v>20.0</v>
      </c>
      <c r="D39" s="17">
        <f>Data!D11</f>
        <v>43772</v>
      </c>
      <c r="E39" s="17">
        <f>Data!C11</f>
        <v>43717</v>
      </c>
      <c r="F39" s="16" t="s">
        <v>117</v>
      </c>
      <c r="G39" s="16" t="s">
        <v>145</v>
      </c>
      <c r="H39" s="16">
        <v>1.0</v>
      </c>
    </row>
    <row r="40" ht="15.75" customHeight="1">
      <c r="A40" s="16" t="s">
        <v>53</v>
      </c>
      <c r="B40" s="16" t="s">
        <v>105</v>
      </c>
      <c r="C40" s="16"/>
      <c r="D40" s="17">
        <f>Data!D11</f>
        <v>43772</v>
      </c>
      <c r="E40" s="17">
        <f>Data!C11</f>
        <v>43717</v>
      </c>
      <c r="F40" s="16" t="s">
        <v>117</v>
      </c>
      <c r="G40" s="16" t="s">
        <v>145</v>
      </c>
      <c r="H40" s="16">
        <v>1.0</v>
      </c>
    </row>
    <row r="41" ht="15.75" customHeight="1">
      <c r="A41" s="16" t="s">
        <v>54</v>
      </c>
      <c r="B41" s="16" t="s">
        <v>105</v>
      </c>
      <c r="C41" s="16"/>
      <c r="D41" s="17">
        <f>Data!D11</f>
        <v>43772</v>
      </c>
      <c r="E41" s="17">
        <f>Data!C11</f>
        <v>43717</v>
      </c>
      <c r="F41" s="16" t="s">
        <v>117</v>
      </c>
      <c r="G41" s="16" t="s">
        <v>145</v>
      </c>
      <c r="H41" s="16">
        <v>1.0</v>
      </c>
    </row>
    <row r="42" ht="15.75" customHeight="1">
      <c r="A42" s="16" t="s">
        <v>148</v>
      </c>
      <c r="B42">
        <v>2.3</v>
      </c>
      <c r="C42">
        <v>10.0</v>
      </c>
      <c r="D42" s="11">
        <f>Data!D24</f>
        <v>43604</v>
      </c>
      <c r="E42" s="11">
        <f>Data!C24</f>
        <v>43549</v>
      </c>
      <c r="F42" s="16" t="s">
        <v>91</v>
      </c>
      <c r="G42" s="16" t="s">
        <v>149</v>
      </c>
      <c r="H42" s="16">
        <v>1.0</v>
      </c>
    </row>
    <row r="43" ht="15.75" customHeight="1">
      <c r="A43" s="16" t="s">
        <v>148</v>
      </c>
      <c r="B43">
        <v>2.5</v>
      </c>
      <c r="C43">
        <v>8.0</v>
      </c>
      <c r="D43" s="11">
        <f>Data!D25</f>
        <v>43660</v>
      </c>
      <c r="E43" s="11">
        <f>Data!C25</f>
        <v>43605</v>
      </c>
      <c r="F43" s="16" t="s">
        <v>14</v>
      </c>
      <c r="G43" s="16" t="s">
        <v>150</v>
      </c>
      <c r="H43" s="16">
        <v>1.0</v>
      </c>
    </row>
    <row r="44" ht="15.75" customHeight="1">
      <c r="A44" s="16" t="s">
        <v>148</v>
      </c>
      <c r="B44">
        <v>2.7</v>
      </c>
      <c r="C44" s="16">
        <v>8.0</v>
      </c>
      <c r="D44" s="11">
        <f>Data!D26</f>
        <v>43716</v>
      </c>
      <c r="E44" s="11">
        <f>Data!C26</f>
        <v>43661</v>
      </c>
      <c r="F44" s="16" t="s">
        <v>117</v>
      </c>
      <c r="G44" s="16" t="s">
        <v>151</v>
      </c>
      <c r="H44" s="16">
        <v>1.0</v>
      </c>
    </row>
    <row r="45" ht="15.75" customHeight="1">
      <c r="A45" s="16" t="s">
        <v>148</v>
      </c>
      <c r="B45">
        <v>2.9</v>
      </c>
      <c r="C45" s="16">
        <v>8.0</v>
      </c>
      <c r="D45" s="11">
        <f>Data!D27</f>
        <v>43772</v>
      </c>
      <c r="E45" s="11">
        <f>Data!C27</f>
        <v>43717</v>
      </c>
      <c r="F45" s="16" t="s">
        <v>117</v>
      </c>
      <c r="G45" s="16" t="s">
        <v>152</v>
      </c>
      <c r="H45" s="16">
        <v>1.0</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15.43"/>
    <col customWidth="1" min="3" max="4" width="25.43"/>
    <col customWidth="1" min="5" max="5" width="18.0"/>
    <col customWidth="1" min="6" max="6" width="11.0"/>
    <col customWidth="1" min="7" max="7" width="94.86"/>
    <col customWidth="1" min="8" max="8" width="255.71"/>
    <col customWidth="1" min="9" max="26" width="8.86"/>
  </cols>
  <sheetData>
    <row r="1">
      <c r="A1" s="1" t="s">
        <v>0</v>
      </c>
      <c r="B1" s="1" t="s">
        <v>2</v>
      </c>
      <c r="C1" s="1" t="s">
        <v>134</v>
      </c>
      <c r="D1" s="1" t="s">
        <v>135</v>
      </c>
      <c r="E1" s="1" t="s">
        <v>3</v>
      </c>
      <c r="F1" s="1" t="s">
        <v>6</v>
      </c>
      <c r="G1" s="1" t="s">
        <v>7</v>
      </c>
      <c r="H1" s="1" t="s">
        <v>136</v>
      </c>
    </row>
    <row r="2">
      <c r="A2" s="1" t="s">
        <v>26</v>
      </c>
      <c r="B2" s="5" t="s">
        <v>107</v>
      </c>
      <c r="C2" s="5">
        <f>Data!C12</f>
        <v>43549</v>
      </c>
      <c r="D2" s="5">
        <f>Data!D12</f>
        <v>43562</v>
      </c>
      <c r="E2" s="1">
        <v>10.0</v>
      </c>
      <c r="F2" s="1" t="s">
        <v>91</v>
      </c>
      <c r="G2" s="1" t="s">
        <v>137</v>
      </c>
      <c r="H2" s="1"/>
    </row>
    <row r="3">
      <c r="A3" s="1" t="s">
        <v>28</v>
      </c>
      <c r="B3" s="5" t="s">
        <v>107</v>
      </c>
      <c r="C3" s="5">
        <f>Data!C12</f>
        <v>43549</v>
      </c>
      <c r="D3" s="5">
        <f>Data!D12</f>
        <v>43562</v>
      </c>
      <c r="E3" s="1">
        <v>10.0</v>
      </c>
      <c r="F3" s="1" t="s">
        <v>91</v>
      </c>
      <c r="G3" s="1" t="s">
        <v>137</v>
      </c>
      <c r="H3" s="1"/>
    </row>
    <row r="4">
      <c r="A4" s="1" t="s">
        <v>18</v>
      </c>
      <c r="B4" s="5" t="s">
        <v>107</v>
      </c>
      <c r="C4" s="5">
        <f>Data!C12</f>
        <v>43549</v>
      </c>
      <c r="D4" s="5">
        <f>Data!D12</f>
        <v>43562</v>
      </c>
      <c r="E4" s="1">
        <v>10.0</v>
      </c>
      <c r="F4" s="1" t="s">
        <v>91</v>
      </c>
      <c r="G4" s="1" t="s">
        <v>137</v>
      </c>
      <c r="H4" s="1"/>
    </row>
    <row r="5">
      <c r="A5" s="1" t="s">
        <v>30</v>
      </c>
      <c r="B5" s="5" t="s">
        <v>107</v>
      </c>
      <c r="C5" s="5">
        <f>Data!C12</f>
        <v>43549</v>
      </c>
      <c r="D5" s="5">
        <f>Data!D12</f>
        <v>43562</v>
      </c>
      <c r="E5" s="1">
        <v>12.0</v>
      </c>
      <c r="F5" s="1" t="s">
        <v>91</v>
      </c>
      <c r="G5" s="1" t="s">
        <v>137</v>
      </c>
      <c r="H5" s="1"/>
    </row>
    <row r="6">
      <c r="A6" s="1" t="s">
        <v>9</v>
      </c>
      <c r="B6" s="5" t="s">
        <v>107</v>
      </c>
      <c r="C6" s="5">
        <f>Data!C12</f>
        <v>43549</v>
      </c>
      <c r="D6" s="5">
        <f>Data!D12</f>
        <v>43562</v>
      </c>
      <c r="E6" s="1">
        <v>10.0</v>
      </c>
      <c r="F6" s="1" t="s">
        <v>91</v>
      </c>
      <c r="G6" s="1" t="s">
        <v>137</v>
      </c>
      <c r="H6" s="1"/>
    </row>
    <row r="7">
      <c r="A7" s="1" t="s">
        <v>43</v>
      </c>
      <c r="B7" s="5" t="s">
        <v>107</v>
      </c>
      <c r="C7" s="5">
        <f>Data!C12</f>
        <v>43549</v>
      </c>
      <c r="D7" s="5">
        <f>Data!D12</f>
        <v>43562</v>
      </c>
      <c r="E7" s="1">
        <v>10.0</v>
      </c>
      <c r="F7" s="1" t="s">
        <v>91</v>
      </c>
      <c r="G7" s="1" t="s">
        <v>137</v>
      </c>
      <c r="H7" s="1"/>
    </row>
    <row r="8">
      <c r="A8" s="1" t="s">
        <v>53</v>
      </c>
      <c r="B8" s="5" t="s">
        <v>107</v>
      </c>
      <c r="C8" s="5">
        <f>Data!C12</f>
        <v>43549</v>
      </c>
      <c r="D8" s="5">
        <f>Data!D12</f>
        <v>43562</v>
      </c>
      <c r="E8" s="1">
        <v>10.0</v>
      </c>
      <c r="F8" s="1" t="s">
        <v>91</v>
      </c>
      <c r="G8" s="1" t="s">
        <v>137</v>
      </c>
      <c r="H8" s="1"/>
    </row>
    <row r="9">
      <c r="A9" s="1" t="s">
        <v>41</v>
      </c>
      <c r="B9" s="5" t="s">
        <v>107</v>
      </c>
      <c r="C9" s="5">
        <f>Data!C12</f>
        <v>43549</v>
      </c>
      <c r="D9" s="5">
        <f>Data!D12</f>
        <v>43562</v>
      </c>
      <c r="E9" s="1">
        <v>10.0</v>
      </c>
      <c r="F9" s="1" t="s">
        <v>91</v>
      </c>
      <c r="G9" s="1" t="s">
        <v>137</v>
      </c>
      <c r="H9" s="1"/>
    </row>
    <row r="10">
      <c r="A10" s="1" t="s">
        <v>16</v>
      </c>
      <c r="B10" s="5" t="s">
        <v>107</v>
      </c>
      <c r="C10" s="5">
        <f>Data!C12</f>
        <v>43549</v>
      </c>
      <c r="D10" s="5">
        <f>Data!D12</f>
        <v>43562</v>
      </c>
      <c r="E10" s="1">
        <v>12.0</v>
      </c>
      <c r="F10" s="1" t="s">
        <v>91</v>
      </c>
      <c r="G10" s="1" t="s">
        <v>137</v>
      </c>
      <c r="H10" s="1"/>
    </row>
    <row r="11">
      <c r="A11" s="1" t="s">
        <v>26</v>
      </c>
      <c r="B11" s="5" t="s">
        <v>109</v>
      </c>
      <c r="C11" s="5">
        <f>Data!C13</f>
        <v>43563</v>
      </c>
      <c r="D11" s="5">
        <f>Data!D13</f>
        <v>43576</v>
      </c>
      <c r="E11" s="1">
        <v>10.0</v>
      </c>
      <c r="F11" s="1" t="s">
        <v>91</v>
      </c>
      <c r="G11" s="1" t="s">
        <v>147</v>
      </c>
      <c r="H11" s="1"/>
    </row>
    <row r="12">
      <c r="A12" s="1" t="s">
        <v>28</v>
      </c>
      <c r="B12" s="5" t="s">
        <v>109</v>
      </c>
      <c r="C12" s="5">
        <f>Data!C13</f>
        <v>43563</v>
      </c>
      <c r="D12" s="5">
        <f>Data!D13</f>
        <v>43576</v>
      </c>
      <c r="E12" s="1">
        <v>10.0</v>
      </c>
      <c r="F12" s="1" t="s">
        <v>91</v>
      </c>
      <c r="G12" s="1" t="s">
        <v>147</v>
      </c>
      <c r="H12" s="1"/>
    </row>
    <row r="13">
      <c r="A13" s="1" t="s">
        <v>18</v>
      </c>
      <c r="B13" s="5" t="s">
        <v>109</v>
      </c>
      <c r="C13" s="5">
        <f>Data!C13</f>
        <v>43563</v>
      </c>
      <c r="D13" s="5">
        <f>Data!D13</f>
        <v>43576</v>
      </c>
      <c r="E13" s="1">
        <v>10.0</v>
      </c>
      <c r="F13" s="1" t="s">
        <v>91</v>
      </c>
      <c r="G13" s="1" t="s">
        <v>147</v>
      </c>
      <c r="H13" s="1"/>
    </row>
    <row r="14">
      <c r="A14" s="1" t="s">
        <v>30</v>
      </c>
      <c r="B14" s="5" t="s">
        <v>109</v>
      </c>
      <c r="C14" s="5">
        <f>Data!C13</f>
        <v>43563</v>
      </c>
      <c r="D14" s="5">
        <f>Data!D13</f>
        <v>43576</v>
      </c>
      <c r="E14" s="1">
        <v>12.0</v>
      </c>
      <c r="F14" s="1" t="s">
        <v>91</v>
      </c>
      <c r="G14" s="1" t="s">
        <v>147</v>
      </c>
      <c r="H14" s="1"/>
    </row>
    <row r="15">
      <c r="A15" s="1" t="s">
        <v>9</v>
      </c>
      <c r="B15" s="5" t="s">
        <v>109</v>
      </c>
      <c r="C15" s="5">
        <f>Data!C13</f>
        <v>43563</v>
      </c>
      <c r="D15" s="5">
        <f>Data!D13</f>
        <v>43576</v>
      </c>
      <c r="E15" s="1">
        <v>10.0</v>
      </c>
      <c r="F15" s="1" t="s">
        <v>91</v>
      </c>
      <c r="G15" s="1" t="s">
        <v>147</v>
      </c>
      <c r="H15" s="1"/>
    </row>
    <row r="16">
      <c r="A16" s="1" t="s">
        <v>43</v>
      </c>
      <c r="B16" s="5" t="s">
        <v>109</v>
      </c>
      <c r="C16" s="5">
        <f>Data!C13</f>
        <v>43563</v>
      </c>
      <c r="D16" s="5">
        <f>Data!D13</f>
        <v>43576</v>
      </c>
      <c r="E16" s="1">
        <v>10.0</v>
      </c>
      <c r="F16" s="1" t="s">
        <v>91</v>
      </c>
      <c r="G16" s="1" t="s">
        <v>147</v>
      </c>
      <c r="H16" s="1"/>
    </row>
    <row r="17">
      <c r="A17" s="1" t="s">
        <v>53</v>
      </c>
      <c r="B17" s="5" t="s">
        <v>109</v>
      </c>
      <c r="C17" s="5">
        <f>Data!C13</f>
        <v>43563</v>
      </c>
      <c r="D17" s="5">
        <f>Data!D13</f>
        <v>43576</v>
      </c>
      <c r="E17" s="1">
        <v>10.0</v>
      </c>
      <c r="F17" s="1" t="s">
        <v>91</v>
      </c>
      <c r="G17" s="1" t="s">
        <v>147</v>
      </c>
      <c r="H17" s="1"/>
    </row>
    <row r="18">
      <c r="A18" s="1" t="s">
        <v>41</v>
      </c>
      <c r="B18" s="5" t="s">
        <v>109</v>
      </c>
      <c r="C18" s="5">
        <f>Data!C13</f>
        <v>43563</v>
      </c>
      <c r="D18" s="5">
        <f>Data!D13</f>
        <v>43576</v>
      </c>
      <c r="E18" s="1">
        <v>10.0</v>
      </c>
      <c r="F18" s="1" t="s">
        <v>91</v>
      </c>
      <c r="G18" s="1" t="s">
        <v>147</v>
      </c>
      <c r="H18" s="1"/>
    </row>
    <row r="19">
      <c r="A19" s="1" t="s">
        <v>16</v>
      </c>
      <c r="B19" s="5" t="s">
        <v>109</v>
      </c>
      <c r="C19" s="5">
        <f>Data!C13</f>
        <v>43563</v>
      </c>
      <c r="D19" s="5">
        <f>Data!D13</f>
        <v>43576</v>
      </c>
      <c r="E19" s="1">
        <v>12.0</v>
      </c>
      <c r="F19" s="1" t="s">
        <v>91</v>
      </c>
      <c r="G19" s="1" t="s">
        <v>147</v>
      </c>
      <c r="H19" s="1"/>
    </row>
    <row r="20">
      <c r="A20" s="1" t="s">
        <v>26</v>
      </c>
      <c r="B20" s="5" t="s">
        <v>111</v>
      </c>
      <c r="C20" s="5">
        <f>Data!C14</f>
        <v>43577</v>
      </c>
      <c r="D20" s="5">
        <f>Data!D14</f>
        <v>43590</v>
      </c>
      <c r="E20" s="1">
        <v>12.0</v>
      </c>
      <c r="F20" s="1" t="s">
        <v>91</v>
      </c>
      <c r="G20" s="1" t="s">
        <v>153</v>
      </c>
      <c r="H20" s="1" t="s">
        <v>154</v>
      </c>
    </row>
    <row r="21" ht="15.75" customHeight="1">
      <c r="A21" s="1" t="s">
        <v>28</v>
      </c>
      <c r="B21" s="5" t="s">
        <v>111</v>
      </c>
      <c r="C21" s="5">
        <f>Data!C14</f>
        <v>43577</v>
      </c>
      <c r="D21" s="5">
        <f>Data!D14</f>
        <v>43590</v>
      </c>
      <c r="E21" s="1">
        <v>12.0</v>
      </c>
      <c r="F21" s="1" t="s">
        <v>91</v>
      </c>
      <c r="G21" s="1" t="s">
        <v>153</v>
      </c>
      <c r="H21" s="1" t="s">
        <v>154</v>
      </c>
    </row>
    <row r="22" ht="15.75" customHeight="1">
      <c r="A22" s="1" t="s">
        <v>18</v>
      </c>
      <c r="B22" s="5" t="s">
        <v>111</v>
      </c>
      <c r="C22" s="5">
        <f>Data!C14</f>
        <v>43577</v>
      </c>
      <c r="D22" s="5">
        <f>Data!D14</f>
        <v>43590</v>
      </c>
      <c r="E22" s="1">
        <v>12.0</v>
      </c>
      <c r="F22" s="1" t="s">
        <v>91</v>
      </c>
      <c r="G22" s="1" t="s">
        <v>153</v>
      </c>
      <c r="H22" s="1" t="s">
        <v>154</v>
      </c>
    </row>
    <row r="23" ht="15.75" customHeight="1">
      <c r="A23" s="1" t="s">
        <v>30</v>
      </c>
      <c r="B23" s="5" t="s">
        <v>111</v>
      </c>
      <c r="C23" s="5">
        <f>Data!C14</f>
        <v>43577</v>
      </c>
      <c r="D23" s="5">
        <f>Data!D14</f>
        <v>43590</v>
      </c>
      <c r="E23" s="1">
        <v>12.0</v>
      </c>
      <c r="F23" s="1" t="s">
        <v>91</v>
      </c>
      <c r="G23" s="1" t="s">
        <v>153</v>
      </c>
      <c r="H23" s="1" t="s">
        <v>154</v>
      </c>
    </row>
    <row r="24" ht="15.75" customHeight="1">
      <c r="A24" s="1" t="s">
        <v>9</v>
      </c>
      <c r="B24" s="5" t="s">
        <v>111</v>
      </c>
      <c r="C24" s="5">
        <f>Data!C14</f>
        <v>43577</v>
      </c>
      <c r="D24" s="5">
        <f>Data!D14</f>
        <v>43590</v>
      </c>
      <c r="E24" s="1">
        <v>12.0</v>
      </c>
      <c r="F24" s="1" t="s">
        <v>91</v>
      </c>
      <c r="G24" s="1" t="s">
        <v>153</v>
      </c>
      <c r="H24" s="1" t="s">
        <v>154</v>
      </c>
    </row>
    <row r="25" ht="15.75" customHeight="1">
      <c r="A25" s="1" t="s">
        <v>43</v>
      </c>
      <c r="B25" s="5" t="s">
        <v>111</v>
      </c>
      <c r="C25" s="5">
        <f>Data!C14</f>
        <v>43577</v>
      </c>
      <c r="D25" s="5">
        <f>Data!D14</f>
        <v>43590</v>
      </c>
      <c r="E25" s="1">
        <v>12.0</v>
      </c>
      <c r="F25" s="1" t="s">
        <v>91</v>
      </c>
      <c r="G25" s="1" t="s">
        <v>153</v>
      </c>
      <c r="H25" s="1" t="s">
        <v>154</v>
      </c>
    </row>
    <row r="26" ht="15.75" customHeight="1">
      <c r="A26" s="1" t="s">
        <v>53</v>
      </c>
      <c r="B26" s="5" t="s">
        <v>111</v>
      </c>
      <c r="C26" s="5">
        <f>Data!C14</f>
        <v>43577</v>
      </c>
      <c r="D26" s="5">
        <f>Data!D14</f>
        <v>43590</v>
      </c>
      <c r="E26" s="1">
        <v>12.0</v>
      </c>
      <c r="F26" s="1" t="s">
        <v>91</v>
      </c>
      <c r="G26" s="1" t="s">
        <v>153</v>
      </c>
      <c r="H26" s="1" t="s">
        <v>154</v>
      </c>
    </row>
    <row r="27" ht="15.75" customHeight="1">
      <c r="A27" s="1" t="s">
        <v>41</v>
      </c>
      <c r="B27" s="5" t="s">
        <v>111</v>
      </c>
      <c r="C27" s="5">
        <f>Data!C14</f>
        <v>43577</v>
      </c>
      <c r="D27" s="5">
        <f>Data!D14</f>
        <v>43590</v>
      </c>
      <c r="E27" s="1">
        <v>12.0</v>
      </c>
      <c r="F27" s="1" t="s">
        <v>91</v>
      </c>
      <c r="G27" s="1" t="s">
        <v>153</v>
      </c>
      <c r="H27" s="1" t="s">
        <v>154</v>
      </c>
    </row>
    <row r="28" ht="15.75" customHeight="1">
      <c r="A28" s="1" t="s">
        <v>16</v>
      </c>
      <c r="B28" s="5" t="s">
        <v>111</v>
      </c>
      <c r="C28" s="5">
        <f>Data!C14</f>
        <v>43577</v>
      </c>
      <c r="D28" s="5">
        <f>Data!D14</f>
        <v>43590</v>
      </c>
      <c r="E28" s="1">
        <v>25.0</v>
      </c>
      <c r="F28" s="1" t="s">
        <v>91</v>
      </c>
      <c r="G28" s="1" t="s">
        <v>153</v>
      </c>
      <c r="H28" s="1" t="s">
        <v>154</v>
      </c>
    </row>
    <row r="29" ht="15.75" customHeight="1">
      <c r="A29" s="1" t="s">
        <v>26</v>
      </c>
      <c r="B29" s="5" t="s">
        <v>113</v>
      </c>
      <c r="C29" s="5">
        <f>Data!C15</f>
        <v>43591</v>
      </c>
      <c r="D29" s="5">
        <f>Data!D15</f>
        <v>43604</v>
      </c>
      <c r="E29" s="1">
        <v>20.0</v>
      </c>
      <c r="F29" s="1" t="s">
        <v>91</v>
      </c>
      <c r="G29" s="1" t="s">
        <v>166</v>
      </c>
      <c r="H29" s="1" t="s">
        <v>167</v>
      </c>
    </row>
    <row r="30" ht="15.75" customHeight="1">
      <c r="A30" s="1" t="s">
        <v>28</v>
      </c>
      <c r="B30" s="5" t="s">
        <v>113</v>
      </c>
      <c r="C30" s="5">
        <f>Data!C15</f>
        <v>43591</v>
      </c>
      <c r="D30" s="5">
        <f>Data!D15</f>
        <v>43604</v>
      </c>
      <c r="E30" s="1">
        <v>20.0</v>
      </c>
      <c r="F30" s="1" t="s">
        <v>91</v>
      </c>
      <c r="G30" s="1" t="s">
        <v>166</v>
      </c>
      <c r="H30" s="1" t="s">
        <v>167</v>
      </c>
    </row>
    <row r="31" ht="15.75" customHeight="1">
      <c r="A31" s="1" t="s">
        <v>18</v>
      </c>
      <c r="B31" s="5" t="s">
        <v>113</v>
      </c>
      <c r="C31" s="5">
        <f>Data!C15</f>
        <v>43591</v>
      </c>
      <c r="D31" s="5">
        <f>Data!D15</f>
        <v>43604</v>
      </c>
      <c r="E31" s="1">
        <v>20.0</v>
      </c>
      <c r="F31" s="1" t="s">
        <v>91</v>
      </c>
      <c r="G31" s="1" t="s">
        <v>166</v>
      </c>
      <c r="H31" s="1" t="s">
        <v>167</v>
      </c>
    </row>
    <row r="32" ht="15.75" customHeight="1">
      <c r="A32" s="1" t="s">
        <v>30</v>
      </c>
      <c r="B32" s="5" t="s">
        <v>113</v>
      </c>
      <c r="C32" s="5">
        <f>Data!C15</f>
        <v>43591</v>
      </c>
      <c r="D32" s="5">
        <f>Data!D15</f>
        <v>43604</v>
      </c>
      <c r="E32" s="1">
        <v>20.0</v>
      </c>
      <c r="F32" s="1" t="s">
        <v>91</v>
      </c>
      <c r="G32" s="1" t="s">
        <v>166</v>
      </c>
      <c r="H32" s="1" t="s">
        <v>167</v>
      </c>
    </row>
    <row r="33" ht="15.75" customHeight="1">
      <c r="A33" s="1" t="s">
        <v>9</v>
      </c>
      <c r="B33" s="5" t="s">
        <v>113</v>
      </c>
      <c r="C33" s="5">
        <f>Data!C15</f>
        <v>43591</v>
      </c>
      <c r="D33" s="5">
        <f>Data!D15</f>
        <v>43604</v>
      </c>
      <c r="E33" s="1">
        <v>20.0</v>
      </c>
      <c r="F33" s="1" t="s">
        <v>91</v>
      </c>
      <c r="G33" s="1" t="s">
        <v>166</v>
      </c>
      <c r="H33" s="1" t="s">
        <v>167</v>
      </c>
    </row>
    <row r="34" ht="15.75" customHeight="1">
      <c r="A34" s="1" t="s">
        <v>43</v>
      </c>
      <c r="B34" s="5" t="s">
        <v>113</v>
      </c>
      <c r="C34" s="5">
        <f>Data!C15</f>
        <v>43591</v>
      </c>
      <c r="D34" s="5">
        <f>Data!D15</f>
        <v>43604</v>
      </c>
      <c r="E34" s="1">
        <v>20.0</v>
      </c>
      <c r="F34" s="1" t="s">
        <v>91</v>
      </c>
      <c r="G34" s="1" t="s">
        <v>166</v>
      </c>
      <c r="H34" s="1" t="s">
        <v>167</v>
      </c>
    </row>
    <row r="35" ht="15.75" customHeight="1">
      <c r="A35" s="1" t="s">
        <v>53</v>
      </c>
      <c r="B35" s="5" t="s">
        <v>113</v>
      </c>
      <c r="C35" s="5">
        <f>Data!C15</f>
        <v>43591</v>
      </c>
      <c r="D35" s="5">
        <f>Data!D15</f>
        <v>43604</v>
      </c>
      <c r="E35" s="1">
        <v>20.0</v>
      </c>
      <c r="F35" s="1" t="s">
        <v>91</v>
      </c>
      <c r="G35" s="1" t="s">
        <v>166</v>
      </c>
      <c r="H35" s="1" t="s">
        <v>167</v>
      </c>
    </row>
    <row r="36" ht="15.75" customHeight="1">
      <c r="A36" s="1" t="s">
        <v>41</v>
      </c>
      <c r="B36" s="5" t="s">
        <v>113</v>
      </c>
      <c r="C36" s="5">
        <f>Data!C15</f>
        <v>43591</v>
      </c>
      <c r="D36" s="5">
        <f>Data!D15</f>
        <v>43604</v>
      </c>
      <c r="E36" s="1">
        <v>20.0</v>
      </c>
      <c r="F36" s="1" t="s">
        <v>91</v>
      </c>
      <c r="G36" s="1" t="s">
        <v>166</v>
      </c>
      <c r="H36" s="1" t="s">
        <v>167</v>
      </c>
    </row>
    <row r="37" ht="15.75" customHeight="1">
      <c r="A37" s="1" t="s">
        <v>16</v>
      </c>
      <c r="B37" s="5" t="s">
        <v>113</v>
      </c>
      <c r="C37" s="5">
        <f>Data!C15</f>
        <v>43591</v>
      </c>
      <c r="D37" s="5">
        <f>Data!D15</f>
        <v>43604</v>
      </c>
      <c r="E37" s="1">
        <v>25.0</v>
      </c>
      <c r="F37" s="1" t="s">
        <v>91</v>
      </c>
      <c r="G37" s="1" t="s">
        <v>166</v>
      </c>
      <c r="H37" s="1" t="s">
        <v>167</v>
      </c>
    </row>
    <row r="38" ht="15.75" customHeight="1">
      <c r="A38" s="1" t="s">
        <v>26</v>
      </c>
      <c r="B38" s="5" t="s">
        <v>115</v>
      </c>
      <c r="C38" s="5">
        <f>Data!C16</f>
        <v>43605</v>
      </c>
      <c r="D38" s="5">
        <f>Data!D16</f>
        <v>43618</v>
      </c>
      <c r="E38" s="1">
        <v>18.0</v>
      </c>
      <c r="F38" s="1" t="s">
        <v>91</v>
      </c>
      <c r="G38" s="1" t="s">
        <v>176</v>
      </c>
      <c r="H38" s="1" t="s">
        <v>177</v>
      </c>
    </row>
    <row r="39" ht="15.75" customHeight="1">
      <c r="A39" s="1" t="s">
        <v>28</v>
      </c>
      <c r="B39" s="5" t="s">
        <v>115</v>
      </c>
      <c r="C39" s="5">
        <f>Data!C16</f>
        <v>43605</v>
      </c>
      <c r="D39" s="5">
        <f>Data!D16</f>
        <v>43618</v>
      </c>
      <c r="E39" s="1">
        <v>18.0</v>
      </c>
      <c r="F39" s="1" t="s">
        <v>91</v>
      </c>
      <c r="G39" s="1" t="s">
        <v>176</v>
      </c>
      <c r="H39" s="1" t="s">
        <v>177</v>
      </c>
    </row>
    <row r="40" ht="15.75" customHeight="1">
      <c r="A40" s="1" t="s">
        <v>18</v>
      </c>
      <c r="B40" s="5" t="s">
        <v>115</v>
      </c>
      <c r="C40" s="5">
        <f>Data!C16</f>
        <v>43605</v>
      </c>
      <c r="D40" s="5">
        <f>Data!D16</f>
        <v>43618</v>
      </c>
      <c r="E40" s="1">
        <v>18.0</v>
      </c>
      <c r="F40" s="1" t="s">
        <v>91</v>
      </c>
      <c r="G40" s="1" t="s">
        <v>176</v>
      </c>
      <c r="H40" s="1" t="s">
        <v>177</v>
      </c>
    </row>
    <row r="41" ht="15.75" customHeight="1">
      <c r="A41" s="1" t="s">
        <v>30</v>
      </c>
      <c r="B41" s="5" t="s">
        <v>115</v>
      </c>
      <c r="C41" s="5">
        <f>Data!C16</f>
        <v>43605</v>
      </c>
      <c r="D41" s="5">
        <f>Data!D16</f>
        <v>43618</v>
      </c>
      <c r="E41" s="1">
        <v>20.0</v>
      </c>
      <c r="F41" s="1" t="s">
        <v>91</v>
      </c>
      <c r="G41" s="1" t="s">
        <v>176</v>
      </c>
      <c r="H41" s="1" t="s">
        <v>177</v>
      </c>
    </row>
    <row r="42" ht="15.75" customHeight="1">
      <c r="A42" s="1" t="s">
        <v>9</v>
      </c>
      <c r="B42" s="5" t="s">
        <v>115</v>
      </c>
      <c r="C42" s="5">
        <f>Data!C16</f>
        <v>43605</v>
      </c>
      <c r="D42" s="5">
        <f>Data!D16</f>
        <v>43618</v>
      </c>
      <c r="E42" s="1">
        <v>18.0</v>
      </c>
      <c r="F42" s="1" t="s">
        <v>91</v>
      </c>
      <c r="G42" s="1" t="s">
        <v>176</v>
      </c>
      <c r="H42" s="1" t="s">
        <v>177</v>
      </c>
    </row>
    <row r="43" ht="15.75" customHeight="1">
      <c r="A43" s="1" t="s">
        <v>43</v>
      </c>
      <c r="B43" s="5" t="s">
        <v>115</v>
      </c>
      <c r="C43" s="5">
        <f>Data!C16</f>
        <v>43605</v>
      </c>
      <c r="D43" s="5">
        <f>Data!D16</f>
        <v>43618</v>
      </c>
      <c r="E43" s="1">
        <v>18.0</v>
      </c>
      <c r="F43" s="1" t="s">
        <v>91</v>
      </c>
      <c r="G43" s="1" t="s">
        <v>176</v>
      </c>
      <c r="H43" s="1" t="s">
        <v>181</v>
      </c>
    </row>
    <row r="44" ht="15.75" customHeight="1">
      <c r="A44" s="1" t="s">
        <v>53</v>
      </c>
      <c r="B44" s="5" t="s">
        <v>115</v>
      </c>
      <c r="C44" s="5">
        <f>Data!C16</f>
        <v>43605</v>
      </c>
      <c r="D44" s="5">
        <f>Data!D16</f>
        <v>43618</v>
      </c>
      <c r="E44" s="1">
        <v>18.0</v>
      </c>
      <c r="F44" s="1" t="s">
        <v>91</v>
      </c>
      <c r="G44" s="1" t="s">
        <v>176</v>
      </c>
      <c r="H44" s="1" t="s">
        <v>177</v>
      </c>
    </row>
    <row r="45" ht="15.75" customHeight="1">
      <c r="A45" s="1" t="s">
        <v>41</v>
      </c>
      <c r="B45" s="5" t="s">
        <v>115</v>
      </c>
      <c r="C45" s="5">
        <f>Data!C16</f>
        <v>43605</v>
      </c>
      <c r="D45" s="5">
        <f>Data!D16</f>
        <v>43618</v>
      </c>
      <c r="E45" s="1">
        <v>18.0</v>
      </c>
      <c r="F45" s="1" t="s">
        <v>91</v>
      </c>
      <c r="G45" s="1" t="s">
        <v>176</v>
      </c>
      <c r="H45" s="1" t="s">
        <v>177</v>
      </c>
    </row>
    <row r="46" ht="15.75" customHeight="1">
      <c r="A46" s="1" t="s">
        <v>16</v>
      </c>
      <c r="B46" s="5" t="s">
        <v>115</v>
      </c>
      <c r="C46" s="5">
        <f>Data!C16</f>
        <v>43605</v>
      </c>
      <c r="D46" s="5">
        <f>Data!D16</f>
        <v>43618</v>
      </c>
      <c r="E46" s="1">
        <v>40.0</v>
      </c>
      <c r="F46" s="1" t="s">
        <v>91</v>
      </c>
      <c r="G46" s="1" t="s">
        <v>176</v>
      </c>
      <c r="H46" s="1" t="s">
        <v>177</v>
      </c>
    </row>
    <row r="47" ht="15.75" customHeight="1">
      <c r="A47" s="1" t="s">
        <v>26</v>
      </c>
      <c r="B47" s="5" t="s">
        <v>119</v>
      </c>
      <c r="C47" s="5">
        <f>Data!C17</f>
        <v>43619</v>
      </c>
      <c r="D47" s="5">
        <f>Data!D17</f>
        <v>43632</v>
      </c>
      <c r="E47" s="1">
        <v>20.0</v>
      </c>
      <c r="F47" s="1" t="s">
        <v>185</v>
      </c>
      <c r="G47" s="1" t="s">
        <v>186</v>
      </c>
      <c r="H47" s="1"/>
    </row>
    <row r="48" ht="15.75" customHeight="1">
      <c r="A48" s="1" t="s">
        <v>28</v>
      </c>
      <c r="B48" s="5" t="s">
        <v>119</v>
      </c>
      <c r="C48" s="5">
        <f>Data!C17</f>
        <v>43619</v>
      </c>
      <c r="D48" s="5">
        <f>Data!D17</f>
        <v>43632</v>
      </c>
      <c r="E48" s="1">
        <v>20.0</v>
      </c>
      <c r="F48" s="1" t="s">
        <v>185</v>
      </c>
      <c r="G48" s="1" t="s">
        <v>186</v>
      </c>
      <c r="H48" s="1"/>
    </row>
    <row r="49" ht="15.75" customHeight="1">
      <c r="A49" s="1" t="s">
        <v>18</v>
      </c>
      <c r="B49" s="5" t="s">
        <v>119</v>
      </c>
      <c r="C49" s="5">
        <f>Data!C17</f>
        <v>43619</v>
      </c>
      <c r="D49" s="5">
        <f>Data!D17</f>
        <v>43632</v>
      </c>
      <c r="E49" s="1">
        <v>20.0</v>
      </c>
      <c r="F49" s="1" t="s">
        <v>185</v>
      </c>
      <c r="G49" s="1" t="s">
        <v>186</v>
      </c>
      <c r="H49" s="1"/>
    </row>
    <row r="50" ht="15.75" customHeight="1">
      <c r="A50" s="1" t="s">
        <v>30</v>
      </c>
      <c r="B50" s="5" t="s">
        <v>119</v>
      </c>
      <c r="C50" s="5">
        <f>Data!C17</f>
        <v>43619</v>
      </c>
      <c r="D50" s="5">
        <f>Data!D17</f>
        <v>43632</v>
      </c>
      <c r="E50" s="1">
        <v>20.0</v>
      </c>
      <c r="F50" s="1" t="s">
        <v>185</v>
      </c>
      <c r="G50" s="1" t="s">
        <v>186</v>
      </c>
      <c r="H50" s="1"/>
    </row>
    <row r="51" ht="15.75" customHeight="1">
      <c r="A51" s="1" t="s">
        <v>9</v>
      </c>
      <c r="B51" s="5" t="s">
        <v>119</v>
      </c>
      <c r="C51" s="5">
        <f>Data!C17</f>
        <v>43619</v>
      </c>
      <c r="D51" s="5">
        <f>Data!D17</f>
        <v>43632</v>
      </c>
      <c r="E51" s="1">
        <v>20.0</v>
      </c>
      <c r="F51" s="1" t="s">
        <v>185</v>
      </c>
      <c r="G51" s="1" t="s">
        <v>186</v>
      </c>
      <c r="H51" s="1"/>
    </row>
    <row r="52" ht="15.75" customHeight="1">
      <c r="A52" s="1" t="s">
        <v>43</v>
      </c>
      <c r="B52" s="5" t="s">
        <v>119</v>
      </c>
      <c r="C52" s="5">
        <f>Data!C17</f>
        <v>43619</v>
      </c>
      <c r="D52" s="5">
        <f>Data!D17</f>
        <v>43632</v>
      </c>
      <c r="E52" s="1">
        <v>20.0</v>
      </c>
      <c r="F52" s="1" t="s">
        <v>185</v>
      </c>
      <c r="G52" s="1" t="s">
        <v>186</v>
      </c>
      <c r="H52" s="1"/>
    </row>
    <row r="53" ht="15.75" customHeight="1">
      <c r="A53" s="1" t="s">
        <v>54</v>
      </c>
      <c r="B53" s="5" t="s">
        <v>119</v>
      </c>
      <c r="C53" s="5">
        <f>Data!C17</f>
        <v>43619</v>
      </c>
      <c r="D53" s="5">
        <f>Data!D17</f>
        <v>43632</v>
      </c>
      <c r="E53" s="1">
        <v>20.0</v>
      </c>
      <c r="F53" s="1" t="s">
        <v>185</v>
      </c>
      <c r="G53" s="1" t="s">
        <v>186</v>
      </c>
      <c r="H53" s="1"/>
    </row>
    <row r="54" ht="15.75" customHeight="1">
      <c r="A54" s="1" t="s">
        <v>53</v>
      </c>
      <c r="B54" s="5" t="s">
        <v>119</v>
      </c>
      <c r="C54" s="5">
        <f>Data!C17</f>
        <v>43619</v>
      </c>
      <c r="D54" s="5">
        <f>Data!D17</f>
        <v>43632</v>
      </c>
      <c r="E54" s="1">
        <v>20.0</v>
      </c>
      <c r="F54" s="1" t="s">
        <v>185</v>
      </c>
      <c r="G54" s="1" t="s">
        <v>186</v>
      </c>
      <c r="H54" s="1"/>
    </row>
    <row r="55" ht="15.75" customHeight="1">
      <c r="A55" s="1" t="s">
        <v>41</v>
      </c>
      <c r="B55" s="5" t="s">
        <v>119</v>
      </c>
      <c r="C55" s="5">
        <f>Data!C17</f>
        <v>43619</v>
      </c>
      <c r="D55" s="5">
        <f>Data!D17</f>
        <v>43632</v>
      </c>
      <c r="E55" s="1">
        <v>20.0</v>
      </c>
      <c r="F55" s="1" t="s">
        <v>185</v>
      </c>
      <c r="G55" s="1" t="s">
        <v>186</v>
      </c>
      <c r="H55" s="1"/>
    </row>
    <row r="56" ht="15.75" customHeight="1">
      <c r="A56" s="1" t="s">
        <v>16</v>
      </c>
      <c r="B56" s="5" t="s">
        <v>119</v>
      </c>
      <c r="C56" s="5">
        <f>Data!C17</f>
        <v>43619</v>
      </c>
      <c r="D56" s="5">
        <f>Data!D17</f>
        <v>43632</v>
      </c>
      <c r="E56" s="1">
        <v>40.0</v>
      </c>
      <c r="F56" s="1" t="s">
        <v>185</v>
      </c>
      <c r="G56" s="1" t="s">
        <v>186</v>
      </c>
      <c r="H56" s="1"/>
    </row>
    <row r="57" ht="15.75" customHeight="1">
      <c r="A57" s="1" t="s">
        <v>26</v>
      </c>
      <c r="B57" s="5" t="s">
        <v>121</v>
      </c>
      <c r="C57" s="5">
        <f>Data!C18</f>
        <v>43633</v>
      </c>
      <c r="D57" s="5">
        <f>Data!D18</f>
        <v>43646</v>
      </c>
      <c r="E57" s="1">
        <v>22.0</v>
      </c>
      <c r="F57" s="1" t="s">
        <v>117</v>
      </c>
      <c r="G57" s="1" t="s">
        <v>194</v>
      </c>
      <c r="H57" s="1"/>
    </row>
    <row r="58" ht="15.75" customHeight="1">
      <c r="A58" s="1" t="s">
        <v>28</v>
      </c>
      <c r="B58" s="5" t="s">
        <v>121</v>
      </c>
      <c r="C58" s="5">
        <f>Data!C18</f>
        <v>43633</v>
      </c>
      <c r="D58" s="5">
        <f>Data!D18</f>
        <v>43646</v>
      </c>
      <c r="E58" s="1">
        <v>22.0</v>
      </c>
      <c r="F58" s="1" t="s">
        <v>117</v>
      </c>
      <c r="G58" s="1" t="s">
        <v>194</v>
      </c>
      <c r="H58" s="1"/>
    </row>
    <row r="59" ht="15.75" customHeight="1">
      <c r="A59" s="1" t="s">
        <v>18</v>
      </c>
      <c r="B59" s="5" t="s">
        <v>121</v>
      </c>
      <c r="C59" s="5">
        <f>Data!C18</f>
        <v>43633</v>
      </c>
      <c r="D59" s="5">
        <f>Data!D18</f>
        <v>43646</v>
      </c>
      <c r="E59" s="1">
        <v>22.0</v>
      </c>
      <c r="F59" s="1" t="s">
        <v>117</v>
      </c>
      <c r="G59" s="1" t="s">
        <v>194</v>
      </c>
      <c r="H59" s="1"/>
    </row>
    <row r="60" ht="15.75" customHeight="1">
      <c r="A60" s="1" t="s">
        <v>30</v>
      </c>
      <c r="B60" s="5" t="s">
        <v>121</v>
      </c>
      <c r="C60" s="5">
        <f>Data!C18</f>
        <v>43633</v>
      </c>
      <c r="D60" s="5">
        <f>Data!D18</f>
        <v>43646</v>
      </c>
      <c r="E60" s="1">
        <v>22.0</v>
      </c>
      <c r="F60" s="1" t="s">
        <v>117</v>
      </c>
      <c r="G60" s="1" t="s">
        <v>194</v>
      </c>
      <c r="H60" s="1"/>
    </row>
    <row r="61" ht="15.75" customHeight="1">
      <c r="A61" s="1" t="s">
        <v>9</v>
      </c>
      <c r="B61" s="5" t="s">
        <v>121</v>
      </c>
      <c r="C61" s="5">
        <f>Data!C18</f>
        <v>43633</v>
      </c>
      <c r="D61" s="5">
        <f>Data!D18</f>
        <v>43646</v>
      </c>
      <c r="E61" s="1">
        <v>22.0</v>
      </c>
      <c r="F61" s="1" t="s">
        <v>117</v>
      </c>
      <c r="G61" s="1" t="s">
        <v>194</v>
      </c>
      <c r="H61" s="1"/>
    </row>
    <row r="62" ht="15.75" customHeight="1">
      <c r="A62" s="1" t="s">
        <v>43</v>
      </c>
      <c r="B62" s="5" t="s">
        <v>121</v>
      </c>
      <c r="C62" s="5">
        <f>Data!C18</f>
        <v>43633</v>
      </c>
      <c r="D62" s="5">
        <f>Data!D18</f>
        <v>43646</v>
      </c>
      <c r="E62" s="1">
        <v>22.0</v>
      </c>
      <c r="F62" s="1" t="s">
        <v>117</v>
      </c>
      <c r="G62" s="1" t="s">
        <v>194</v>
      </c>
      <c r="H62" s="1"/>
    </row>
    <row r="63" ht="15.75" customHeight="1">
      <c r="A63" s="1" t="s">
        <v>54</v>
      </c>
      <c r="B63" s="5" t="s">
        <v>121</v>
      </c>
      <c r="C63" s="5">
        <f>Data!C18</f>
        <v>43633</v>
      </c>
      <c r="D63" s="5">
        <f>Data!D18</f>
        <v>43646</v>
      </c>
      <c r="E63" s="1">
        <v>22.0</v>
      </c>
      <c r="F63" s="1" t="s">
        <v>117</v>
      </c>
      <c r="G63" s="1" t="s">
        <v>194</v>
      </c>
      <c r="H63" s="1"/>
    </row>
    <row r="64" ht="15.75" customHeight="1">
      <c r="A64" s="1" t="s">
        <v>53</v>
      </c>
      <c r="B64" s="5" t="s">
        <v>121</v>
      </c>
      <c r="C64" s="5">
        <f>Data!C18</f>
        <v>43633</v>
      </c>
      <c r="D64" s="5">
        <f>Data!D18</f>
        <v>43646</v>
      </c>
      <c r="E64" s="1">
        <v>22.0</v>
      </c>
      <c r="F64" s="1" t="s">
        <v>117</v>
      </c>
      <c r="G64" s="1" t="s">
        <v>194</v>
      </c>
      <c r="H64" s="1"/>
    </row>
    <row r="65" ht="15.75" customHeight="1">
      <c r="A65" s="1" t="s">
        <v>41</v>
      </c>
      <c r="B65" s="5" t="s">
        <v>121</v>
      </c>
      <c r="C65" s="5">
        <f>Data!C18</f>
        <v>43633</v>
      </c>
      <c r="D65" s="5">
        <f>Data!D18</f>
        <v>43646</v>
      </c>
      <c r="E65" s="1">
        <v>22.0</v>
      </c>
      <c r="F65" s="1" t="s">
        <v>117</v>
      </c>
      <c r="G65" s="1" t="s">
        <v>194</v>
      </c>
      <c r="H65" s="1"/>
    </row>
    <row r="66" ht="15.75" customHeight="1">
      <c r="A66" s="1" t="s">
        <v>16</v>
      </c>
      <c r="B66" s="5" t="s">
        <v>121</v>
      </c>
      <c r="C66" s="5">
        <f>Data!C18</f>
        <v>43633</v>
      </c>
      <c r="D66" s="5">
        <f>Data!D18</f>
        <v>43646</v>
      </c>
      <c r="E66" s="1">
        <v>40.0</v>
      </c>
      <c r="F66" s="1" t="s">
        <v>117</v>
      </c>
      <c r="G66" s="1" t="s">
        <v>194</v>
      </c>
      <c r="H66" s="1"/>
    </row>
    <row r="67" ht="15.75" customHeight="1">
      <c r="A67" s="1" t="s">
        <v>26</v>
      </c>
      <c r="B67" s="5" t="s">
        <v>123</v>
      </c>
      <c r="C67" s="5">
        <f>Data!C19</f>
        <v>43647</v>
      </c>
      <c r="D67" s="5">
        <f>Data!D19</f>
        <v>43660</v>
      </c>
      <c r="E67" s="1">
        <v>22.0</v>
      </c>
      <c r="F67" s="1" t="s">
        <v>117</v>
      </c>
      <c r="G67" s="1" t="s">
        <v>200</v>
      </c>
      <c r="H67" s="1"/>
    </row>
    <row r="68" ht="15.75" customHeight="1">
      <c r="A68" s="1" t="s">
        <v>28</v>
      </c>
      <c r="B68" s="5" t="s">
        <v>123</v>
      </c>
      <c r="C68" s="5">
        <f>Data!C19</f>
        <v>43647</v>
      </c>
      <c r="D68" s="5">
        <f>Data!D19</f>
        <v>43660</v>
      </c>
      <c r="E68" s="1">
        <v>22.0</v>
      </c>
      <c r="F68" s="1" t="s">
        <v>117</v>
      </c>
      <c r="G68" s="1" t="s">
        <v>200</v>
      </c>
      <c r="H68" s="1"/>
    </row>
    <row r="69" ht="15.75" customHeight="1">
      <c r="A69" s="1" t="s">
        <v>18</v>
      </c>
      <c r="B69" s="5" t="s">
        <v>123</v>
      </c>
      <c r="C69" s="5">
        <f>Data!C19</f>
        <v>43647</v>
      </c>
      <c r="D69" s="5">
        <f>Data!D19</f>
        <v>43660</v>
      </c>
      <c r="E69" s="1">
        <v>22.0</v>
      </c>
      <c r="F69" s="1" t="s">
        <v>117</v>
      </c>
      <c r="G69" s="1" t="s">
        <v>200</v>
      </c>
      <c r="H69" s="1"/>
    </row>
    <row r="70" ht="15.75" customHeight="1">
      <c r="A70" s="1" t="s">
        <v>30</v>
      </c>
      <c r="B70" s="5" t="s">
        <v>123</v>
      </c>
      <c r="C70" s="5">
        <f>Data!C19</f>
        <v>43647</v>
      </c>
      <c r="D70" s="5">
        <f>Data!D19</f>
        <v>43660</v>
      </c>
      <c r="E70" s="1">
        <v>22.0</v>
      </c>
      <c r="F70" s="1" t="s">
        <v>117</v>
      </c>
      <c r="G70" s="1" t="s">
        <v>200</v>
      </c>
      <c r="H70" s="1"/>
    </row>
    <row r="71" ht="15.75" customHeight="1">
      <c r="A71" s="1" t="s">
        <v>9</v>
      </c>
      <c r="B71" s="5" t="s">
        <v>123</v>
      </c>
      <c r="C71" s="5">
        <f>Data!C19</f>
        <v>43647</v>
      </c>
      <c r="D71" s="5">
        <f>Data!D19</f>
        <v>43660</v>
      </c>
      <c r="E71" s="1">
        <v>22.0</v>
      </c>
      <c r="F71" s="1" t="s">
        <v>117</v>
      </c>
      <c r="G71" s="1" t="s">
        <v>200</v>
      </c>
      <c r="H71" s="1"/>
    </row>
    <row r="72" ht="15.75" customHeight="1">
      <c r="A72" s="1" t="s">
        <v>43</v>
      </c>
      <c r="B72" s="5" t="s">
        <v>123</v>
      </c>
      <c r="C72" s="5">
        <f>Data!C19</f>
        <v>43647</v>
      </c>
      <c r="D72" s="5">
        <f>Data!D19</f>
        <v>43660</v>
      </c>
      <c r="E72" s="1">
        <v>22.0</v>
      </c>
      <c r="F72" s="1" t="s">
        <v>117</v>
      </c>
      <c r="G72" s="1" t="s">
        <v>200</v>
      </c>
      <c r="H72" s="1"/>
    </row>
    <row r="73" ht="15.75" customHeight="1">
      <c r="A73" s="1" t="s">
        <v>54</v>
      </c>
      <c r="B73" s="5" t="s">
        <v>123</v>
      </c>
      <c r="C73" s="5">
        <f>Data!C19</f>
        <v>43647</v>
      </c>
      <c r="D73" s="5">
        <f>Data!D19</f>
        <v>43660</v>
      </c>
      <c r="E73" s="1">
        <v>22.0</v>
      </c>
      <c r="F73" s="1" t="s">
        <v>117</v>
      </c>
      <c r="G73" s="1" t="s">
        <v>200</v>
      </c>
      <c r="H73" s="1"/>
    </row>
    <row r="74" ht="15.75" customHeight="1">
      <c r="A74" s="1" t="s">
        <v>53</v>
      </c>
      <c r="B74" s="5" t="s">
        <v>123</v>
      </c>
      <c r="C74" s="5">
        <f>Data!C19</f>
        <v>43647</v>
      </c>
      <c r="D74" s="5">
        <f>Data!D19</f>
        <v>43660</v>
      </c>
      <c r="E74" s="1">
        <v>22.0</v>
      </c>
      <c r="F74" s="1" t="s">
        <v>117</v>
      </c>
      <c r="G74" s="1" t="s">
        <v>200</v>
      </c>
      <c r="H74" s="1"/>
    </row>
    <row r="75" ht="15.75" customHeight="1">
      <c r="A75" s="1" t="s">
        <v>41</v>
      </c>
      <c r="B75" s="5" t="s">
        <v>123</v>
      </c>
      <c r="C75" s="5">
        <f>Data!C19</f>
        <v>43647</v>
      </c>
      <c r="D75" s="5">
        <f>Data!D19</f>
        <v>43660</v>
      </c>
      <c r="E75" s="1">
        <v>22.0</v>
      </c>
      <c r="F75" s="1" t="s">
        <v>117</v>
      </c>
      <c r="G75" s="1" t="s">
        <v>200</v>
      </c>
      <c r="H75" s="1"/>
    </row>
    <row r="76" ht="15.75" customHeight="1">
      <c r="A76" s="1" t="s">
        <v>16</v>
      </c>
      <c r="B76" s="5" t="s">
        <v>123</v>
      </c>
      <c r="C76" s="5">
        <f>Data!C19</f>
        <v>43647</v>
      </c>
      <c r="D76" s="5">
        <f>Data!D19</f>
        <v>43660</v>
      </c>
      <c r="E76" s="1">
        <v>22.0</v>
      </c>
      <c r="F76" s="1" t="s">
        <v>117</v>
      </c>
      <c r="G76" s="1" t="s">
        <v>200</v>
      </c>
      <c r="H76" s="1"/>
    </row>
    <row r="77" ht="15.75" customHeight="1">
      <c r="A77" s="1" t="s">
        <v>26</v>
      </c>
      <c r="B77" s="5" t="s">
        <v>125</v>
      </c>
      <c r="C77" s="5">
        <f>Data!C20</f>
        <v>43661</v>
      </c>
      <c r="D77" s="5">
        <f>Data!D20</f>
        <v>43674</v>
      </c>
      <c r="E77" s="1">
        <v>20.0</v>
      </c>
      <c r="F77" s="1" t="s">
        <v>117</v>
      </c>
      <c r="G77" s="1" t="s">
        <v>227</v>
      </c>
      <c r="H77" s="1"/>
    </row>
    <row r="78" ht="15.75" customHeight="1">
      <c r="A78" s="1" t="s">
        <v>28</v>
      </c>
      <c r="B78" s="5" t="s">
        <v>125</v>
      </c>
      <c r="C78" s="5">
        <f>Data!C20</f>
        <v>43661</v>
      </c>
      <c r="D78" s="5">
        <f>Data!D20</f>
        <v>43674</v>
      </c>
      <c r="E78" s="1">
        <v>20.0</v>
      </c>
      <c r="F78" s="1" t="s">
        <v>117</v>
      </c>
      <c r="G78" s="1" t="s">
        <v>227</v>
      </c>
      <c r="H78" s="1"/>
    </row>
    <row r="79" ht="15.75" customHeight="1">
      <c r="A79" s="1" t="s">
        <v>18</v>
      </c>
      <c r="B79" s="5" t="s">
        <v>125</v>
      </c>
      <c r="C79" s="5">
        <f>Data!C20</f>
        <v>43661</v>
      </c>
      <c r="D79" s="5">
        <f>Data!D20</f>
        <v>43674</v>
      </c>
      <c r="E79" s="1">
        <v>20.0</v>
      </c>
      <c r="F79" s="1" t="s">
        <v>117</v>
      </c>
      <c r="G79" s="1" t="s">
        <v>227</v>
      </c>
      <c r="H79" s="1"/>
    </row>
    <row r="80" ht="15.75" customHeight="1">
      <c r="A80" s="1" t="s">
        <v>30</v>
      </c>
      <c r="B80" s="5" t="s">
        <v>125</v>
      </c>
      <c r="C80" s="5">
        <f>Data!C20</f>
        <v>43661</v>
      </c>
      <c r="D80" s="5">
        <f>Data!D20</f>
        <v>43674</v>
      </c>
      <c r="E80" s="1">
        <v>20.0</v>
      </c>
      <c r="F80" s="1" t="s">
        <v>117</v>
      </c>
      <c r="G80" s="1" t="s">
        <v>227</v>
      </c>
      <c r="H80" s="1"/>
    </row>
    <row r="81" ht="15.75" customHeight="1">
      <c r="A81" s="1" t="s">
        <v>9</v>
      </c>
      <c r="B81" s="5" t="s">
        <v>125</v>
      </c>
      <c r="C81" s="5">
        <f>Data!C20</f>
        <v>43661</v>
      </c>
      <c r="D81" s="5">
        <f>Data!D20</f>
        <v>43674</v>
      </c>
      <c r="E81" s="1">
        <v>20.0</v>
      </c>
      <c r="F81" s="1" t="s">
        <v>117</v>
      </c>
      <c r="G81" s="1" t="s">
        <v>227</v>
      </c>
      <c r="H81" s="1"/>
    </row>
    <row r="82" ht="15.75" customHeight="1">
      <c r="A82" s="1" t="s">
        <v>43</v>
      </c>
      <c r="B82" s="5" t="s">
        <v>125</v>
      </c>
      <c r="C82" s="5">
        <f>Data!C20</f>
        <v>43661</v>
      </c>
      <c r="D82" s="5">
        <f>Data!D20</f>
        <v>43674</v>
      </c>
      <c r="E82" s="1">
        <v>20.0</v>
      </c>
      <c r="F82" s="1" t="s">
        <v>117</v>
      </c>
      <c r="G82" s="1" t="s">
        <v>227</v>
      </c>
      <c r="H82" s="1"/>
    </row>
    <row r="83" ht="15.75" customHeight="1">
      <c r="A83" s="1" t="s">
        <v>54</v>
      </c>
      <c r="B83" s="5" t="s">
        <v>125</v>
      </c>
      <c r="C83" s="5">
        <f>Data!C20</f>
        <v>43661</v>
      </c>
      <c r="D83" s="5">
        <f>Data!D20</f>
        <v>43674</v>
      </c>
      <c r="E83" s="1">
        <v>20.0</v>
      </c>
      <c r="F83" s="1" t="s">
        <v>117</v>
      </c>
      <c r="G83" s="1" t="s">
        <v>227</v>
      </c>
      <c r="H83" s="1"/>
    </row>
    <row r="84" ht="15.75" customHeight="1">
      <c r="A84" s="1" t="s">
        <v>53</v>
      </c>
      <c r="B84" s="5" t="s">
        <v>125</v>
      </c>
      <c r="C84" s="5">
        <f>Data!C20</f>
        <v>43661</v>
      </c>
      <c r="D84" s="5">
        <f>Data!D20</f>
        <v>43674</v>
      </c>
      <c r="E84" s="1">
        <v>20.0</v>
      </c>
      <c r="F84" s="1" t="s">
        <v>117</v>
      </c>
      <c r="G84" s="1" t="s">
        <v>227</v>
      </c>
      <c r="H84" s="1"/>
    </row>
    <row r="85" ht="15.75" customHeight="1">
      <c r="A85" s="1" t="s">
        <v>41</v>
      </c>
      <c r="B85" s="5" t="s">
        <v>125</v>
      </c>
      <c r="C85" s="5">
        <f>Data!C20</f>
        <v>43661</v>
      </c>
      <c r="D85" s="5">
        <f>Data!D20</f>
        <v>43674</v>
      </c>
      <c r="E85" s="1">
        <v>20.0</v>
      </c>
      <c r="F85" s="1" t="s">
        <v>117</v>
      </c>
      <c r="G85" s="1" t="s">
        <v>227</v>
      </c>
      <c r="H85" s="1"/>
    </row>
    <row r="86" ht="15.75" customHeight="1">
      <c r="A86" s="1" t="s">
        <v>16</v>
      </c>
      <c r="B86" s="5" t="s">
        <v>125</v>
      </c>
      <c r="C86" s="5">
        <f>Data!C20</f>
        <v>43661</v>
      </c>
      <c r="D86" s="5">
        <f>Data!D20</f>
        <v>43674</v>
      </c>
      <c r="E86" s="1">
        <v>20.0</v>
      </c>
      <c r="F86" s="1" t="s">
        <v>117</v>
      </c>
      <c r="G86" s="1" t="s">
        <v>227</v>
      </c>
      <c r="H86" s="1"/>
    </row>
    <row r="87" ht="15.75" customHeight="1">
      <c r="A87" s="16" t="s">
        <v>26</v>
      </c>
      <c r="B87" s="17" t="s">
        <v>127</v>
      </c>
      <c r="C87" s="17">
        <f>Data!C21</f>
        <v>43675</v>
      </c>
      <c r="D87" s="17">
        <f>Data!D21</f>
        <v>43688</v>
      </c>
      <c r="E87" s="16">
        <v>20.0</v>
      </c>
      <c r="F87" s="16" t="s">
        <v>117</v>
      </c>
      <c r="G87" s="16" t="s">
        <v>256</v>
      </c>
      <c r="H87" s="16"/>
    </row>
    <row r="88" ht="15.75" customHeight="1">
      <c r="A88" s="16" t="s">
        <v>28</v>
      </c>
      <c r="B88" s="17" t="s">
        <v>127</v>
      </c>
      <c r="C88" s="17">
        <f>Data!C21</f>
        <v>43675</v>
      </c>
      <c r="D88" s="17">
        <f>Data!D21</f>
        <v>43688</v>
      </c>
      <c r="E88" s="16">
        <v>20.0</v>
      </c>
      <c r="F88" s="16" t="s">
        <v>117</v>
      </c>
      <c r="G88" s="16" t="s">
        <v>256</v>
      </c>
      <c r="H88" s="16"/>
    </row>
    <row r="89" ht="15.75" customHeight="1">
      <c r="A89" s="16" t="s">
        <v>18</v>
      </c>
      <c r="B89" s="17" t="s">
        <v>127</v>
      </c>
      <c r="C89" s="17">
        <f>Data!C21</f>
        <v>43675</v>
      </c>
      <c r="D89" s="17">
        <f>Data!D21</f>
        <v>43688</v>
      </c>
      <c r="E89" s="16">
        <v>20.0</v>
      </c>
      <c r="F89" s="16" t="s">
        <v>117</v>
      </c>
      <c r="G89" s="16" t="s">
        <v>256</v>
      </c>
      <c r="H89" s="16"/>
    </row>
    <row r="90" ht="15.75" customHeight="1">
      <c r="A90" s="16" t="s">
        <v>30</v>
      </c>
      <c r="B90" s="17" t="s">
        <v>127</v>
      </c>
      <c r="C90" s="17">
        <f>Data!C21</f>
        <v>43675</v>
      </c>
      <c r="D90" s="17">
        <f>Data!D21</f>
        <v>43688</v>
      </c>
      <c r="E90" s="16">
        <v>20.0</v>
      </c>
      <c r="F90" s="16" t="s">
        <v>117</v>
      </c>
      <c r="G90" s="16" t="s">
        <v>256</v>
      </c>
      <c r="H90" s="16"/>
    </row>
    <row r="91" ht="15.75" customHeight="1">
      <c r="A91" s="16" t="s">
        <v>9</v>
      </c>
      <c r="B91" s="17" t="s">
        <v>127</v>
      </c>
      <c r="C91" s="17">
        <f>Data!C21</f>
        <v>43675</v>
      </c>
      <c r="D91" s="17">
        <f>Data!D21</f>
        <v>43688</v>
      </c>
      <c r="E91" s="16">
        <v>20.0</v>
      </c>
      <c r="F91" s="16" t="s">
        <v>117</v>
      </c>
      <c r="G91" s="16" t="s">
        <v>256</v>
      </c>
      <c r="H91" s="16"/>
    </row>
    <row r="92" ht="15.75" customHeight="1">
      <c r="A92" s="16" t="s">
        <v>43</v>
      </c>
      <c r="B92" s="17" t="s">
        <v>127</v>
      </c>
      <c r="C92" s="17">
        <f>Data!C21</f>
        <v>43675</v>
      </c>
      <c r="D92" s="17">
        <f>Data!D21</f>
        <v>43688</v>
      </c>
      <c r="E92" s="16">
        <v>20.0</v>
      </c>
      <c r="F92" s="16" t="s">
        <v>117</v>
      </c>
      <c r="G92" s="16" t="s">
        <v>256</v>
      </c>
      <c r="H92" s="16"/>
    </row>
    <row r="93" ht="15.75" customHeight="1">
      <c r="A93" s="16" t="s">
        <v>54</v>
      </c>
      <c r="B93" s="17" t="s">
        <v>127</v>
      </c>
      <c r="C93" s="17">
        <f>Data!C21</f>
        <v>43675</v>
      </c>
      <c r="D93" s="17">
        <f>Data!D21</f>
        <v>43688</v>
      </c>
      <c r="E93" s="16">
        <v>20.0</v>
      </c>
      <c r="F93" s="16" t="s">
        <v>117</v>
      </c>
      <c r="G93" s="16" t="s">
        <v>256</v>
      </c>
      <c r="H93" s="16"/>
    </row>
    <row r="94" ht="15.75" customHeight="1">
      <c r="A94" s="16" t="s">
        <v>53</v>
      </c>
      <c r="B94" s="17" t="s">
        <v>127</v>
      </c>
      <c r="C94" s="17">
        <f>Data!C21</f>
        <v>43675</v>
      </c>
      <c r="D94" s="17">
        <f>Data!D21</f>
        <v>43688</v>
      </c>
      <c r="E94" s="16">
        <v>20.0</v>
      </c>
      <c r="F94" s="16" t="s">
        <v>117</v>
      </c>
      <c r="G94" s="16" t="s">
        <v>256</v>
      </c>
      <c r="H94" s="16"/>
    </row>
    <row r="95" ht="15.75" customHeight="1">
      <c r="A95" s="16" t="s">
        <v>41</v>
      </c>
      <c r="B95" s="17" t="s">
        <v>127</v>
      </c>
      <c r="C95" s="17">
        <f>Data!C21</f>
        <v>43675</v>
      </c>
      <c r="D95" s="17">
        <f>Data!D21</f>
        <v>43688</v>
      </c>
      <c r="E95" s="16">
        <v>20.0</v>
      </c>
      <c r="F95" s="16" t="s">
        <v>117</v>
      </c>
      <c r="G95" s="16" t="s">
        <v>256</v>
      </c>
      <c r="H95" s="16"/>
    </row>
    <row r="96" ht="15.75" customHeight="1">
      <c r="A96" s="16" t="s">
        <v>16</v>
      </c>
      <c r="B96" s="17" t="s">
        <v>127</v>
      </c>
      <c r="C96" s="17">
        <f>Data!C21</f>
        <v>43675</v>
      </c>
      <c r="D96" s="17">
        <f>Data!D21</f>
        <v>43688</v>
      </c>
      <c r="E96" s="16">
        <v>20.0</v>
      </c>
      <c r="F96" s="16" t="s">
        <v>117</v>
      </c>
      <c r="G96" s="16" t="s">
        <v>279</v>
      </c>
      <c r="H96" s="16"/>
    </row>
    <row r="97" ht="15.75" customHeight="1">
      <c r="A97" s="16" t="s">
        <v>26</v>
      </c>
      <c r="B97" s="17" t="s">
        <v>129</v>
      </c>
      <c r="C97" s="17">
        <f>Data!C22</f>
        <v>43689</v>
      </c>
      <c r="D97" s="17">
        <f>Data!D22</f>
        <v>43702</v>
      </c>
      <c r="E97" s="16">
        <v>20.0</v>
      </c>
      <c r="F97" s="16" t="s">
        <v>117</v>
      </c>
      <c r="G97" s="16" t="s">
        <v>279</v>
      </c>
      <c r="H97" s="16"/>
    </row>
    <row r="98" ht="15.75" customHeight="1">
      <c r="A98" s="16" t="s">
        <v>28</v>
      </c>
      <c r="B98" s="17" t="s">
        <v>129</v>
      </c>
      <c r="C98" s="17">
        <f>Data!C22</f>
        <v>43689</v>
      </c>
      <c r="D98" s="17">
        <f>Data!D22</f>
        <v>43702</v>
      </c>
      <c r="E98" s="16">
        <v>20.0</v>
      </c>
      <c r="F98" s="16" t="s">
        <v>117</v>
      </c>
      <c r="G98" s="16" t="s">
        <v>279</v>
      </c>
      <c r="H98" s="16"/>
    </row>
    <row r="99" ht="15.75" customHeight="1">
      <c r="A99" s="16" t="s">
        <v>18</v>
      </c>
      <c r="B99" s="17" t="s">
        <v>129</v>
      </c>
      <c r="C99" s="17">
        <f>Data!C22</f>
        <v>43689</v>
      </c>
      <c r="D99" s="17">
        <f>Data!D22</f>
        <v>43702</v>
      </c>
      <c r="E99" s="16">
        <v>20.0</v>
      </c>
      <c r="F99" s="16" t="s">
        <v>117</v>
      </c>
      <c r="G99" s="16" t="s">
        <v>279</v>
      </c>
      <c r="H99" s="16"/>
    </row>
    <row r="100" ht="15.75" customHeight="1">
      <c r="A100" s="16" t="s">
        <v>30</v>
      </c>
      <c r="B100" s="17" t="s">
        <v>129</v>
      </c>
      <c r="C100" s="17">
        <f>Data!C22</f>
        <v>43689</v>
      </c>
      <c r="D100" s="17">
        <f>Data!D22</f>
        <v>43702</v>
      </c>
      <c r="E100" s="16">
        <v>20.0</v>
      </c>
      <c r="F100" s="16" t="s">
        <v>117</v>
      </c>
      <c r="G100" s="16" t="s">
        <v>279</v>
      </c>
      <c r="H100" s="16"/>
    </row>
    <row r="101" ht="15.75" customHeight="1">
      <c r="A101" s="16" t="s">
        <v>9</v>
      </c>
      <c r="B101" s="17" t="s">
        <v>129</v>
      </c>
      <c r="C101" s="17">
        <f>Data!C22</f>
        <v>43689</v>
      </c>
      <c r="D101" s="17">
        <f>Data!D22</f>
        <v>43702</v>
      </c>
      <c r="E101" s="16">
        <v>20.0</v>
      </c>
      <c r="F101" s="16" t="s">
        <v>117</v>
      </c>
      <c r="G101" s="16" t="s">
        <v>279</v>
      </c>
      <c r="H101" s="16"/>
    </row>
    <row r="102" ht="15.75" customHeight="1">
      <c r="A102" s="16" t="s">
        <v>43</v>
      </c>
      <c r="B102" s="17" t="s">
        <v>129</v>
      </c>
      <c r="C102" s="17">
        <f>Data!C22</f>
        <v>43689</v>
      </c>
      <c r="D102" s="17">
        <f>Data!D22</f>
        <v>43702</v>
      </c>
      <c r="E102" s="16">
        <v>20.0</v>
      </c>
      <c r="F102" s="16" t="s">
        <v>117</v>
      </c>
      <c r="G102" s="16" t="s">
        <v>279</v>
      </c>
      <c r="H102" s="16"/>
    </row>
    <row r="103" ht="15.75" customHeight="1">
      <c r="A103" s="16" t="s">
        <v>54</v>
      </c>
      <c r="B103" s="17" t="s">
        <v>129</v>
      </c>
      <c r="C103" s="17">
        <f>Data!C22</f>
        <v>43689</v>
      </c>
      <c r="D103" s="17">
        <f>Data!D22</f>
        <v>43702</v>
      </c>
      <c r="E103" s="16">
        <v>20.0</v>
      </c>
      <c r="F103" s="16" t="s">
        <v>117</v>
      </c>
      <c r="G103" s="16" t="s">
        <v>279</v>
      </c>
      <c r="H103" s="16"/>
    </row>
    <row r="104" ht="15.75" customHeight="1">
      <c r="A104" s="16" t="s">
        <v>53</v>
      </c>
      <c r="B104" s="17" t="s">
        <v>129</v>
      </c>
      <c r="C104" s="17">
        <f>Data!C22</f>
        <v>43689</v>
      </c>
      <c r="D104" s="17">
        <f>Data!D22</f>
        <v>43702</v>
      </c>
      <c r="E104" s="16">
        <v>20.0</v>
      </c>
      <c r="F104" s="16" t="s">
        <v>117</v>
      </c>
      <c r="G104" s="16" t="s">
        <v>279</v>
      </c>
      <c r="H104" s="16"/>
    </row>
    <row r="105" ht="15.75" customHeight="1">
      <c r="A105" s="16" t="s">
        <v>41</v>
      </c>
      <c r="B105" s="17" t="s">
        <v>129</v>
      </c>
      <c r="C105" s="17">
        <f>Data!C22</f>
        <v>43689</v>
      </c>
      <c r="D105" s="17">
        <f>Data!D22</f>
        <v>43702</v>
      </c>
      <c r="E105" s="16">
        <v>20.0</v>
      </c>
      <c r="F105" s="16" t="s">
        <v>117</v>
      </c>
      <c r="G105" s="16" t="s">
        <v>279</v>
      </c>
      <c r="H105" s="16"/>
    </row>
    <row r="106" ht="15.75" customHeight="1">
      <c r="A106" s="16" t="s">
        <v>16</v>
      </c>
      <c r="B106" s="17" t="s">
        <v>129</v>
      </c>
      <c r="C106" s="17">
        <f>Data!C22</f>
        <v>43689</v>
      </c>
      <c r="D106" s="17">
        <f>Data!D22</f>
        <v>43702</v>
      </c>
      <c r="E106" s="16">
        <v>20.0</v>
      </c>
      <c r="F106" s="16" t="s">
        <v>117</v>
      </c>
      <c r="G106" s="16" t="s">
        <v>279</v>
      </c>
      <c r="H106" s="16"/>
    </row>
    <row r="107" ht="15.75" customHeight="1">
      <c r="A107" s="16" t="s">
        <v>26</v>
      </c>
      <c r="B107" s="17" t="s">
        <v>131</v>
      </c>
      <c r="C107" s="17">
        <f>Data!C23</f>
        <v>43703</v>
      </c>
      <c r="D107" s="17">
        <f>Data!D23</f>
        <v>43716</v>
      </c>
      <c r="E107" s="16">
        <v>20.0</v>
      </c>
      <c r="F107" s="16" t="s">
        <v>117</v>
      </c>
      <c r="G107" s="16" t="s">
        <v>324</v>
      </c>
      <c r="H107" s="16"/>
    </row>
    <row r="108" ht="15.75" customHeight="1">
      <c r="A108" s="16" t="s">
        <v>28</v>
      </c>
      <c r="B108" s="17" t="s">
        <v>131</v>
      </c>
      <c r="C108" s="17">
        <f>Data!C23</f>
        <v>43703</v>
      </c>
      <c r="D108" s="17">
        <f>Data!D23</f>
        <v>43716</v>
      </c>
      <c r="E108" s="16">
        <v>20.0</v>
      </c>
      <c r="F108" s="16" t="s">
        <v>117</v>
      </c>
      <c r="G108" s="16" t="s">
        <v>324</v>
      </c>
      <c r="H108" s="16"/>
    </row>
    <row r="109" ht="15.75" customHeight="1">
      <c r="A109" s="16" t="s">
        <v>18</v>
      </c>
      <c r="B109" s="17" t="s">
        <v>131</v>
      </c>
      <c r="C109" s="17">
        <f>Data!C23</f>
        <v>43703</v>
      </c>
      <c r="D109" s="17">
        <f>Data!D23</f>
        <v>43716</v>
      </c>
      <c r="E109" s="16">
        <v>20.0</v>
      </c>
      <c r="F109" s="16" t="s">
        <v>117</v>
      </c>
      <c r="G109" s="16" t="s">
        <v>324</v>
      </c>
      <c r="H109" s="16"/>
    </row>
    <row r="110" ht="15.75" customHeight="1">
      <c r="A110" s="16" t="s">
        <v>30</v>
      </c>
      <c r="B110" s="17" t="s">
        <v>131</v>
      </c>
      <c r="C110" s="17">
        <f>Data!C23</f>
        <v>43703</v>
      </c>
      <c r="D110" s="17">
        <f>Data!D23</f>
        <v>43716</v>
      </c>
      <c r="E110" s="16">
        <v>20.0</v>
      </c>
      <c r="F110" s="16" t="s">
        <v>117</v>
      </c>
      <c r="G110" s="16" t="s">
        <v>324</v>
      </c>
      <c r="H110" s="16"/>
    </row>
    <row r="111" ht="15.75" customHeight="1">
      <c r="A111" s="16" t="s">
        <v>9</v>
      </c>
      <c r="B111" s="17" t="s">
        <v>131</v>
      </c>
      <c r="C111" s="17">
        <f>Data!C23</f>
        <v>43703</v>
      </c>
      <c r="D111" s="17">
        <f>Data!D23</f>
        <v>43716</v>
      </c>
      <c r="E111" s="16">
        <v>20.0</v>
      </c>
      <c r="F111" s="16" t="s">
        <v>117</v>
      </c>
      <c r="G111" s="16" t="s">
        <v>324</v>
      </c>
      <c r="H111" s="16"/>
    </row>
    <row r="112" ht="15.75" customHeight="1">
      <c r="A112" s="16" t="s">
        <v>43</v>
      </c>
      <c r="B112" s="17" t="s">
        <v>131</v>
      </c>
      <c r="C112" s="17">
        <f>Data!C23</f>
        <v>43703</v>
      </c>
      <c r="D112" s="17">
        <f>Data!D23</f>
        <v>43716</v>
      </c>
      <c r="E112" s="16">
        <v>20.0</v>
      </c>
      <c r="F112" s="16" t="s">
        <v>117</v>
      </c>
      <c r="G112" s="16" t="s">
        <v>324</v>
      </c>
      <c r="H112" s="16"/>
    </row>
    <row r="113" ht="15.75" customHeight="1">
      <c r="A113" s="16" t="s">
        <v>54</v>
      </c>
      <c r="B113" s="17" t="s">
        <v>131</v>
      </c>
      <c r="C113" s="17">
        <f>Data!C23</f>
        <v>43703</v>
      </c>
      <c r="D113" s="17">
        <f>Data!D23</f>
        <v>43716</v>
      </c>
      <c r="E113" s="16">
        <v>20.0</v>
      </c>
      <c r="F113" s="16" t="s">
        <v>117</v>
      </c>
      <c r="G113" s="16" t="s">
        <v>324</v>
      </c>
      <c r="H113" s="16"/>
    </row>
    <row r="114" ht="15.75" customHeight="1">
      <c r="A114" s="16" t="s">
        <v>53</v>
      </c>
      <c r="B114" s="17" t="s">
        <v>131</v>
      </c>
      <c r="C114" s="17">
        <f>Data!C23</f>
        <v>43703</v>
      </c>
      <c r="D114" s="17">
        <f>Data!D23</f>
        <v>43716</v>
      </c>
      <c r="E114" s="16">
        <v>20.0</v>
      </c>
      <c r="F114" s="16" t="s">
        <v>117</v>
      </c>
      <c r="G114" s="16" t="s">
        <v>324</v>
      </c>
      <c r="H114" s="16"/>
    </row>
    <row r="115" ht="15.75" customHeight="1">
      <c r="A115" s="16" t="s">
        <v>41</v>
      </c>
      <c r="B115" s="17" t="s">
        <v>131</v>
      </c>
      <c r="C115" s="17">
        <f>Data!C23</f>
        <v>43703</v>
      </c>
      <c r="D115" s="17">
        <f>Data!D23</f>
        <v>43716</v>
      </c>
      <c r="E115" s="16">
        <v>20.0</v>
      </c>
      <c r="F115" s="16" t="s">
        <v>117</v>
      </c>
      <c r="G115" s="16" t="s">
        <v>324</v>
      </c>
      <c r="H115" s="16"/>
    </row>
    <row r="116" ht="15.75" customHeight="1">
      <c r="A116" s="16" t="s">
        <v>16</v>
      </c>
      <c r="B116" s="17" t="s">
        <v>131</v>
      </c>
      <c r="C116" s="17">
        <f>Data!C23</f>
        <v>43703</v>
      </c>
      <c r="D116" s="17">
        <f>Data!D23</f>
        <v>43716</v>
      </c>
      <c r="E116" s="16">
        <v>20.0</v>
      </c>
      <c r="F116" s="16" t="s">
        <v>117</v>
      </c>
      <c r="G116" s="16" t="s">
        <v>324</v>
      </c>
      <c r="H116" s="16"/>
    </row>
    <row r="117" ht="15.75" customHeight="1">
      <c r="A117" s="16" t="s">
        <v>148</v>
      </c>
      <c r="B117" t="s">
        <v>142</v>
      </c>
      <c r="C117" s="17">
        <f>Data!C28</f>
        <v>43619</v>
      </c>
      <c r="D117" s="17">
        <f>Data!D28</f>
        <v>43632</v>
      </c>
      <c r="E117" s="16">
        <v>8.0</v>
      </c>
      <c r="F117" s="16" t="s">
        <v>185</v>
      </c>
      <c r="G117" s="16" t="s">
        <v>361</v>
      </c>
      <c r="H117" s="16"/>
    </row>
    <row r="118" ht="15.75" customHeight="1">
      <c r="A118" s="16" t="s">
        <v>148</v>
      </c>
      <c r="B118" t="s">
        <v>144</v>
      </c>
      <c r="C118" s="17">
        <f>Data!C29</f>
        <v>43633</v>
      </c>
      <c r="D118" s="17">
        <f>Data!D29</f>
        <v>43646</v>
      </c>
      <c r="E118" s="16">
        <v>8.0</v>
      </c>
      <c r="F118" s="16" t="s">
        <v>117</v>
      </c>
      <c r="G118" s="16" t="s">
        <v>365</v>
      </c>
      <c r="H118" s="16"/>
    </row>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6.43"/>
    <col customWidth="1" min="3" max="4" width="23.43"/>
    <col customWidth="1" min="5" max="5" width="13.43"/>
    <col customWidth="1" min="6" max="6" width="14.43"/>
    <col customWidth="1" min="7" max="7" width="21.43"/>
    <col customWidth="1" min="8" max="8" width="8.71"/>
    <col customWidth="1" min="9" max="9" width="11.71"/>
    <col customWidth="1" min="10" max="10" width="13.29"/>
    <col customWidth="1" min="11" max="11" width="12.14"/>
    <col customWidth="1" min="12" max="13" width="21.43"/>
    <col customWidth="1" min="14" max="26" width="8.86"/>
  </cols>
  <sheetData>
    <row r="1">
      <c r="A1" s="18" t="s">
        <v>2</v>
      </c>
      <c r="B1" s="19" t="s">
        <v>155</v>
      </c>
      <c r="C1" s="19" t="s">
        <v>156</v>
      </c>
      <c r="D1" s="19" t="s">
        <v>157</v>
      </c>
      <c r="E1" s="19" t="s">
        <v>158</v>
      </c>
      <c r="F1" s="19" t="s">
        <v>159</v>
      </c>
      <c r="G1" s="19" t="s">
        <v>160</v>
      </c>
      <c r="H1" s="19" t="s">
        <v>161</v>
      </c>
      <c r="I1" s="19" t="s">
        <v>162</v>
      </c>
      <c r="J1" s="19" t="s">
        <v>163</v>
      </c>
      <c r="K1" s="19" t="s">
        <v>0</v>
      </c>
      <c r="L1" s="19" t="s">
        <v>164</v>
      </c>
      <c r="M1" s="20" t="s">
        <v>6</v>
      </c>
    </row>
    <row r="2">
      <c r="A2" s="21" t="s">
        <v>165</v>
      </c>
      <c r="B2" s="22" t="str">
        <f>VLOOKUP("paul",Data!I$8:Data!J$30,2,0)</f>
        <v>paul@acme.com</v>
      </c>
      <c r="C2" s="23">
        <f>Data!C8+1*30</f>
        <v>43579</v>
      </c>
      <c r="D2" s="23">
        <f>Data!D10+1.5*30</f>
        <v>43761</v>
      </c>
      <c r="E2" s="24"/>
      <c r="F2" s="24"/>
      <c r="G2" s="24" t="s">
        <v>170</v>
      </c>
      <c r="H2" s="24" t="b">
        <v>0</v>
      </c>
      <c r="I2" s="24">
        <v>3.0</v>
      </c>
      <c r="J2" s="24">
        <v>6.0</v>
      </c>
      <c r="K2" s="24" t="s">
        <v>9</v>
      </c>
      <c r="L2" s="24" t="s">
        <v>171</v>
      </c>
      <c r="M2" s="25" t="s">
        <v>172</v>
      </c>
    </row>
    <row r="3">
      <c r="A3" s="27" t="s">
        <v>174</v>
      </c>
      <c r="B3" s="29" t="str">
        <f>VLOOKUP("aaron",Data!I$8:Data!J$30,2,0)</f>
        <v>aaron@acme.com</v>
      </c>
      <c r="C3" s="28">
        <f>Data!C8+0.3*30</f>
        <v>43558</v>
      </c>
      <c r="D3" s="28">
        <f>Data!D10+3*30</f>
        <v>43806</v>
      </c>
      <c r="E3" s="30"/>
      <c r="F3" s="30"/>
      <c r="G3" s="30" t="s">
        <v>170</v>
      </c>
      <c r="H3" s="30" t="b">
        <v>0</v>
      </c>
      <c r="I3" s="30">
        <v>5.0</v>
      </c>
      <c r="J3" s="30">
        <v>8.0</v>
      </c>
      <c r="K3" s="30" t="s">
        <v>54</v>
      </c>
      <c r="L3" s="30" t="s">
        <v>178</v>
      </c>
      <c r="M3" s="32" t="s">
        <v>179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8.43"/>
    <col customWidth="1" min="2" max="2" width="21.29"/>
    <col customWidth="1" min="3" max="4" width="23.43"/>
    <col customWidth="1" min="5" max="5" width="26.43"/>
    <col customWidth="1" min="6" max="6" width="103.29"/>
    <col customWidth="1" min="7" max="7" width="14.43"/>
    <col customWidth="1" min="8" max="8" width="21.43"/>
    <col customWidth="1" min="9" max="9" width="8.43"/>
    <col customWidth="1" min="10" max="10" width="8.71"/>
    <col customWidth="1" min="11" max="11" width="11.71"/>
    <col customWidth="1" min="12" max="12" width="13.29"/>
    <col customWidth="1" min="13" max="13" width="14.0"/>
    <col customWidth="1" min="14" max="26" width="8.86"/>
  </cols>
  <sheetData>
    <row r="1">
      <c r="A1" s="18" t="s">
        <v>2</v>
      </c>
      <c r="B1" s="19" t="s">
        <v>156</v>
      </c>
      <c r="C1" s="19" t="s">
        <v>157</v>
      </c>
      <c r="D1" s="19" t="s">
        <v>168</v>
      </c>
      <c r="E1" s="19" t="s">
        <v>158</v>
      </c>
      <c r="F1" s="19" t="s">
        <v>159</v>
      </c>
      <c r="G1" s="19" t="s">
        <v>160</v>
      </c>
      <c r="H1" s="19" t="s">
        <v>136</v>
      </c>
      <c r="I1" s="19" t="s">
        <v>161</v>
      </c>
      <c r="J1" s="19" t="s">
        <v>162</v>
      </c>
      <c r="K1" s="19" t="s">
        <v>163</v>
      </c>
      <c r="L1" s="19" t="s">
        <v>0</v>
      </c>
      <c r="M1" s="19" t="s">
        <v>6</v>
      </c>
      <c r="N1" s="20" t="s">
        <v>155</v>
      </c>
    </row>
    <row r="2">
      <c r="A2" s="21" t="s">
        <v>169</v>
      </c>
      <c r="B2" s="23">
        <f>Data!C8+1*30</f>
        <v>43579</v>
      </c>
      <c r="C2" s="23">
        <f>Data!D10-0.5*30</f>
        <v>43701</v>
      </c>
      <c r="D2" s="24" t="s">
        <v>165</v>
      </c>
      <c r="E2" s="23"/>
      <c r="F2" s="24"/>
      <c r="G2" s="24" t="s">
        <v>173</v>
      </c>
      <c r="H2" s="24"/>
      <c r="I2" s="24" t="b">
        <v>0</v>
      </c>
      <c r="J2" s="24">
        <v>3.0</v>
      </c>
      <c r="K2" s="24">
        <v>8.0</v>
      </c>
      <c r="L2" s="24" t="s">
        <v>18</v>
      </c>
      <c r="M2" s="24" t="s">
        <v>44</v>
      </c>
      <c r="N2" s="26" t="str">
        <f>VLOOKUP("rachel",Data!I$8:Data!J$30,2,0)</f>
        <v>rachel@acme.com</v>
      </c>
    </row>
    <row r="3">
      <c r="A3" s="27" t="s">
        <v>175</v>
      </c>
      <c r="B3" s="28">
        <f>Data!C5-1.5*30</f>
        <v>43574</v>
      </c>
      <c r="C3" s="28">
        <f>Data!C5+1*30</f>
        <v>43649</v>
      </c>
      <c r="D3" s="30" t="s">
        <v>174</v>
      </c>
      <c r="E3" s="28"/>
      <c r="F3" s="30"/>
      <c r="G3" s="30" t="s">
        <v>170</v>
      </c>
      <c r="H3" s="30"/>
      <c r="I3" s="30" t="b">
        <v>0</v>
      </c>
      <c r="J3" s="30">
        <v>8.0</v>
      </c>
      <c r="K3" s="30">
        <v>8.0</v>
      </c>
      <c r="L3" s="30" t="s">
        <v>54</v>
      </c>
      <c r="M3" s="30" t="s">
        <v>44</v>
      </c>
      <c r="N3" s="31" t="str">
        <f>VLOOKUP("aaron",Data!I$8:Data!J$30,2,0)</f>
        <v>aaron@acme.com</v>
      </c>
    </row>
    <row r="4">
      <c r="A4" s="21" t="s">
        <v>180</v>
      </c>
      <c r="B4" s="23">
        <f>Data!C8</f>
        <v>43549</v>
      </c>
      <c r="C4" s="23">
        <f>Data!D10</f>
        <v>43716</v>
      </c>
      <c r="D4" s="24" t="s">
        <v>165</v>
      </c>
      <c r="E4" s="23"/>
      <c r="F4" s="24"/>
      <c r="G4" s="24" t="s">
        <v>173</v>
      </c>
      <c r="H4" s="24"/>
      <c r="I4" s="24" t="b">
        <v>0</v>
      </c>
      <c r="J4" s="24">
        <v>1.0</v>
      </c>
      <c r="K4" s="24">
        <v>3.0</v>
      </c>
      <c r="L4" s="24" t="s">
        <v>18</v>
      </c>
      <c r="M4" s="24" t="s">
        <v>44</v>
      </c>
      <c r="N4" s="26" t="str">
        <f>VLOOKUP("rachel",Data!I$8:Data!J$30,2,0)</f>
        <v>rachel@acme.com</v>
      </c>
    </row>
    <row r="5">
      <c r="A5" s="27" t="s">
        <v>182</v>
      </c>
      <c r="B5" s="28">
        <f>Data!C8</f>
        <v>43549</v>
      </c>
      <c r="C5" s="28">
        <f>Data!D10-1*30</f>
        <v>43686</v>
      </c>
      <c r="D5" s="30" t="s">
        <v>165</v>
      </c>
      <c r="E5" s="28"/>
      <c r="F5" s="30"/>
      <c r="G5" s="30" t="s">
        <v>183</v>
      </c>
      <c r="H5" s="30"/>
      <c r="I5" s="30" t="b">
        <v>0</v>
      </c>
      <c r="J5" s="30">
        <v>1.0</v>
      </c>
      <c r="K5" s="30">
        <v>3.0</v>
      </c>
      <c r="L5" s="30" t="s">
        <v>18</v>
      </c>
      <c r="M5" s="30" t="s">
        <v>44</v>
      </c>
      <c r="N5" s="31" t="str">
        <f>VLOOKUP("rachel",Data!I$8:Data!J$30,2,0)</f>
        <v>rachel@acme.com</v>
      </c>
    </row>
    <row r="6">
      <c r="A6" s="21" t="s">
        <v>184</v>
      </c>
      <c r="B6" s="23">
        <f>Data!C8+2*30</f>
        <v>43609</v>
      </c>
      <c r="C6" s="23">
        <f>Data!D10-1.2*30</f>
        <v>43680</v>
      </c>
      <c r="D6" s="24" t="s">
        <v>165</v>
      </c>
      <c r="E6" s="23"/>
      <c r="F6" s="24"/>
      <c r="G6" s="24" t="s">
        <v>183</v>
      </c>
      <c r="H6" s="24"/>
      <c r="I6" s="24" t="b">
        <v>0</v>
      </c>
      <c r="J6" s="24">
        <v>8.0</v>
      </c>
      <c r="K6" s="24">
        <v>1.0</v>
      </c>
      <c r="L6" s="24" t="s">
        <v>18</v>
      </c>
      <c r="M6" s="24" t="s">
        <v>44</v>
      </c>
      <c r="N6" s="26" t="str">
        <f>VLOOKUP("rachel",Data!I$8:Data!J$30,2,0)</f>
        <v>rachel@acme.com</v>
      </c>
    </row>
    <row r="7">
      <c r="A7" s="27" t="s">
        <v>187</v>
      </c>
      <c r="B7" s="28">
        <f>Data!C5-0.8*30</f>
        <v>43595</v>
      </c>
      <c r="C7" s="28">
        <f>Data!C5+2*30</f>
        <v>43679</v>
      </c>
      <c r="D7" s="30" t="s">
        <v>174</v>
      </c>
      <c r="E7" s="28"/>
      <c r="F7" s="30"/>
      <c r="G7" s="30" t="s">
        <v>183</v>
      </c>
      <c r="H7" s="30"/>
      <c r="I7" s="30" t="b">
        <v>0</v>
      </c>
      <c r="J7" s="30">
        <v>13.0</v>
      </c>
      <c r="K7" s="30">
        <v>3.0</v>
      </c>
      <c r="L7" s="30" t="s">
        <v>54</v>
      </c>
      <c r="M7" s="30" t="s">
        <v>39</v>
      </c>
      <c r="N7" s="31" t="str">
        <f>VLOOKUP("aaron",Data!I$8:Data!J$30,2,0)</f>
        <v>aaron@acme.com</v>
      </c>
    </row>
    <row r="8">
      <c r="A8" s="21" t="s">
        <v>188</v>
      </c>
      <c r="B8" s="23">
        <f>Data!C5-0.5*30</f>
        <v>43604</v>
      </c>
      <c r="C8" s="23">
        <f>Data!D10+1*30</f>
        <v>43746</v>
      </c>
      <c r="D8" s="24" t="s">
        <v>165</v>
      </c>
      <c r="E8" s="23"/>
      <c r="F8" s="24"/>
      <c r="G8" s="24" t="s">
        <v>170</v>
      </c>
      <c r="H8" s="24"/>
      <c r="I8" s="24" t="b">
        <v>0</v>
      </c>
      <c r="J8" s="24">
        <v>8.0</v>
      </c>
      <c r="K8" s="24">
        <v>13.0</v>
      </c>
      <c r="L8" s="24" t="s">
        <v>18</v>
      </c>
      <c r="M8" s="24" t="s">
        <v>39</v>
      </c>
      <c r="N8" s="26" t="str">
        <f>VLOOKUP("rachel",Data!I$8:Data!J$30,2,0)</f>
        <v>rachel@acme.com</v>
      </c>
    </row>
    <row r="9">
      <c r="A9" s="27" t="s">
        <v>189</v>
      </c>
      <c r="B9" s="28">
        <f>Data!C5-1*30</f>
        <v>43589</v>
      </c>
      <c r="C9" s="28">
        <f>Data!C5+2*30</f>
        <v>43679</v>
      </c>
      <c r="D9" s="30" t="s">
        <v>165</v>
      </c>
      <c r="E9" s="28"/>
      <c r="F9" s="30"/>
      <c r="G9" s="30" t="s">
        <v>170</v>
      </c>
      <c r="H9" s="30"/>
      <c r="I9" s="30" t="b">
        <v>0</v>
      </c>
      <c r="J9" s="30">
        <v>2.0</v>
      </c>
      <c r="K9" s="30">
        <v>3.0</v>
      </c>
      <c r="L9" s="30" t="s">
        <v>18</v>
      </c>
      <c r="M9" s="30" t="s">
        <v>39</v>
      </c>
      <c r="N9" s="31" t="str">
        <f>VLOOKUP("rachel",Data!I$8:Data!J$30,2,0)</f>
        <v>rachel@acme.com</v>
      </c>
    </row>
    <row r="10">
      <c r="A10" s="21" t="s">
        <v>190</v>
      </c>
      <c r="B10" s="23">
        <f>Data!C5-0.8*30</f>
        <v>43595</v>
      </c>
      <c r="C10" s="23">
        <f>Data!C5+3*30</f>
        <v>43709</v>
      </c>
      <c r="D10" s="24" t="s">
        <v>165</v>
      </c>
      <c r="E10" s="23"/>
      <c r="F10" s="24"/>
      <c r="G10" s="24" t="s">
        <v>170</v>
      </c>
      <c r="H10" s="24"/>
      <c r="I10" s="24" t="b">
        <v>0</v>
      </c>
      <c r="J10" s="24">
        <v>3.0</v>
      </c>
      <c r="K10" s="24">
        <v>5.0</v>
      </c>
      <c r="L10" s="24" t="s">
        <v>18</v>
      </c>
      <c r="M10" s="24" t="s">
        <v>39</v>
      </c>
      <c r="N10" s="26" t="str">
        <f>VLOOKUP("rachel",Data!I$8:Data!J$30,2,0)</f>
        <v>rachel@acme.com</v>
      </c>
    </row>
    <row r="11">
      <c r="A11" s="27" t="s">
        <v>191</v>
      </c>
      <c r="B11" s="28">
        <f>Data!C5-0.5*30</f>
        <v>43604</v>
      </c>
      <c r="C11" s="28">
        <f>Data!C5+2*30</f>
        <v>43679</v>
      </c>
      <c r="D11" s="30" t="s">
        <v>174</v>
      </c>
      <c r="E11" s="28" t="s">
        <v>192</v>
      </c>
      <c r="F11" s="30"/>
      <c r="G11" s="30" t="s">
        <v>173</v>
      </c>
      <c r="H11" s="30"/>
      <c r="I11" s="30" t="b">
        <v>0</v>
      </c>
      <c r="J11" s="30">
        <v>3.0</v>
      </c>
      <c r="K11" s="30">
        <v>8.0</v>
      </c>
      <c r="L11" s="30" t="s">
        <v>54</v>
      </c>
      <c r="M11" s="30" t="s">
        <v>36</v>
      </c>
      <c r="N11" s="31" t="str">
        <f>VLOOKUP("aaron",Data!I$8:Data!J$30,2,0)</f>
        <v>aaron@acme.com</v>
      </c>
    </row>
    <row r="12">
      <c r="A12" s="33" t="s">
        <v>193</v>
      </c>
      <c r="B12" s="34">
        <f>Data!C5-0.2*30</f>
        <v>43613</v>
      </c>
      <c r="C12" s="34">
        <f>Data!C5+4*30</f>
        <v>43739</v>
      </c>
      <c r="D12" s="35" t="s">
        <v>174</v>
      </c>
      <c r="E12" s="34"/>
      <c r="F12" s="35"/>
      <c r="G12" s="35" t="s">
        <v>170</v>
      </c>
      <c r="H12" s="35"/>
      <c r="I12" s="35" t="b">
        <v>0</v>
      </c>
      <c r="J12" s="35">
        <v>1.0</v>
      </c>
      <c r="K12" s="35">
        <v>1.0</v>
      </c>
      <c r="L12" s="35" t="s">
        <v>54</v>
      </c>
      <c r="M12" s="35" t="s">
        <v>39</v>
      </c>
      <c r="N12" s="36" t="str">
        <f>VLOOKUP("aaron",Data!I$8:Data!J$30,2,0)</f>
        <v>aaron@acme.com</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13.29"/>
    <col customWidth="1" min="3" max="4" width="16.29"/>
    <col customWidth="1" min="5" max="5" width="38.43"/>
    <col customWidth="1" min="6" max="6" width="20.14"/>
    <col customWidth="1" min="7" max="8" width="25.43"/>
    <col customWidth="1" min="9" max="9" width="23.0"/>
    <col customWidth="1" min="10" max="10" width="128.0"/>
    <col customWidth="1" min="11" max="11" width="8.86"/>
    <col customWidth="1" min="12" max="12" width="10.43"/>
    <col customWidth="1" min="13" max="13" width="21.43"/>
    <col customWidth="1" min="14" max="14" width="8.43"/>
    <col customWidth="1" min="15" max="15" width="8.71"/>
    <col customWidth="1" min="16" max="16" width="11.71"/>
    <col customWidth="1" min="17" max="26" width="8.86"/>
  </cols>
  <sheetData>
    <row r="1">
      <c r="A1" s="18" t="s">
        <v>2</v>
      </c>
      <c r="B1" s="20" t="s">
        <v>160</v>
      </c>
      <c r="C1" s="19" t="s">
        <v>0</v>
      </c>
      <c r="D1" s="19" t="s">
        <v>155</v>
      </c>
      <c r="E1" s="19" t="s">
        <v>168</v>
      </c>
      <c r="F1" s="19" t="s">
        <v>195</v>
      </c>
      <c r="G1" s="19" t="s">
        <v>156</v>
      </c>
      <c r="H1" s="19" t="s">
        <v>157</v>
      </c>
      <c r="I1" s="19" t="s">
        <v>158</v>
      </c>
      <c r="J1" s="19" t="s">
        <v>159</v>
      </c>
      <c r="K1" s="19" t="s">
        <v>136</v>
      </c>
      <c r="L1" s="19" t="s">
        <v>161</v>
      </c>
      <c r="M1" s="19" t="s">
        <v>162</v>
      </c>
      <c r="N1" s="19" t="s">
        <v>163</v>
      </c>
      <c r="O1" s="19" t="s">
        <v>164</v>
      </c>
      <c r="P1" s="19" t="s">
        <v>6</v>
      </c>
    </row>
    <row r="2">
      <c r="A2" s="21" t="s">
        <v>196</v>
      </c>
      <c r="B2" s="37" t="s">
        <v>183</v>
      </c>
      <c r="C2" s="24" t="s">
        <v>16</v>
      </c>
      <c r="D2" t="str">
        <f>VLOOKUP("peter",Data!I$8:Data!J$30,2,0)</f>
        <v>peter@acme.com</v>
      </c>
      <c r="E2" s="24" t="s">
        <v>169</v>
      </c>
      <c r="F2" s="24" t="s">
        <v>95</v>
      </c>
      <c r="G2" s="23">
        <f>Data!C9+0.5*30</f>
        <v>43620</v>
      </c>
      <c r="H2" s="23">
        <f>Data!D9-0.5*30</f>
        <v>43645</v>
      </c>
      <c r="I2" s="24" t="s">
        <v>197</v>
      </c>
      <c r="J2" s="23"/>
      <c r="K2" s="24"/>
      <c r="L2" s="24" t="b">
        <v>0</v>
      </c>
      <c r="M2" s="24">
        <v>3.0</v>
      </c>
      <c r="N2" s="24">
        <v>8.0</v>
      </c>
      <c r="O2" s="24" t="s">
        <v>198</v>
      </c>
      <c r="P2" s="24" t="s">
        <v>59</v>
      </c>
    </row>
    <row r="3">
      <c r="A3" s="27" t="s">
        <v>199</v>
      </c>
      <c r="B3" s="38" t="s">
        <v>170</v>
      </c>
      <c r="C3" s="30" t="s">
        <v>28</v>
      </c>
      <c r="D3" t="str">
        <f>VLOOKUP("aaron",Data!I$8:Data!J$30,2,0)</f>
        <v>aaron@acme.com</v>
      </c>
      <c r="E3" s="30" t="s">
        <v>182</v>
      </c>
      <c r="F3" s="30" t="s">
        <v>95</v>
      </c>
      <c r="G3" s="28">
        <f>Data!C9+0.1*30</f>
        <v>43608</v>
      </c>
      <c r="H3" s="28">
        <f>Data!D9-0.6*30</f>
        <v>43642</v>
      </c>
      <c r="I3" s="30"/>
      <c r="J3" s="28"/>
      <c r="K3" s="30"/>
      <c r="L3" s="30" t="b">
        <v>0</v>
      </c>
      <c r="M3" s="30">
        <v>2.0</v>
      </c>
      <c r="N3" s="30">
        <v>0.0</v>
      </c>
      <c r="O3" s="30" t="s">
        <v>201</v>
      </c>
      <c r="P3" s="30" t="s">
        <v>59</v>
      </c>
    </row>
    <row r="4">
      <c r="A4" s="21" t="s">
        <v>202</v>
      </c>
      <c r="B4" s="37" t="s">
        <v>183</v>
      </c>
      <c r="C4" s="24" t="s">
        <v>28</v>
      </c>
      <c r="D4" t="str">
        <f>VLOOKUP("aaron",Data!I$8:Data!J$30,2,0)</f>
        <v>aaron@acme.com</v>
      </c>
      <c r="E4" s="24" t="s">
        <v>184</v>
      </c>
      <c r="F4" s="24" t="s">
        <v>95</v>
      </c>
      <c r="G4" s="23">
        <f>Data!C9+0.2*30</f>
        <v>43611</v>
      </c>
      <c r="H4" s="23">
        <f>Data!D9-0.4*30</f>
        <v>43648</v>
      </c>
      <c r="I4" s="24"/>
      <c r="J4" s="23"/>
      <c r="K4" s="24"/>
      <c r="L4" s="24" t="b">
        <v>0</v>
      </c>
      <c r="M4" s="24">
        <v>12.0</v>
      </c>
      <c r="N4" s="24">
        <v>4.0</v>
      </c>
      <c r="O4" s="24" t="s">
        <v>198</v>
      </c>
      <c r="P4" s="24" t="s">
        <v>59</v>
      </c>
    </row>
    <row r="5">
      <c r="A5" s="27" t="s">
        <v>203</v>
      </c>
      <c r="B5" s="38" t="s">
        <v>204</v>
      </c>
      <c r="C5" s="30" t="s">
        <v>16</v>
      </c>
      <c r="D5" t="str">
        <f>VLOOKUP("peter",Data!I$8:Data!J$30,2,0)</f>
        <v>peter@acme.com</v>
      </c>
      <c r="E5" s="30" t="s">
        <v>180</v>
      </c>
      <c r="F5" s="30" t="s">
        <v>95</v>
      </c>
      <c r="G5" s="28">
        <f>Data!C9+0.2*30</f>
        <v>43611</v>
      </c>
      <c r="H5" s="28">
        <f>Data!D9-1*30</f>
        <v>43630</v>
      </c>
      <c r="I5" s="30"/>
      <c r="J5" s="28"/>
      <c r="K5" s="30"/>
      <c r="L5" s="30" t="b">
        <v>0</v>
      </c>
      <c r="M5" s="30">
        <v>2.0</v>
      </c>
      <c r="N5" s="30">
        <v>0.0</v>
      </c>
      <c r="O5" s="30" t="s">
        <v>198</v>
      </c>
      <c r="P5" s="30" t="s">
        <v>59</v>
      </c>
    </row>
    <row r="6">
      <c r="A6" s="21" t="s">
        <v>205</v>
      </c>
      <c r="B6" s="37" t="s">
        <v>170</v>
      </c>
      <c r="C6" s="24" t="s">
        <v>28</v>
      </c>
      <c r="D6" t="str">
        <f>VLOOKUP("aaron",Data!I$8:Data!J$30,2,0)</f>
        <v>aaron@acme.com</v>
      </c>
      <c r="E6" s="24" t="s">
        <v>182</v>
      </c>
      <c r="F6" s="24" t="s">
        <v>95</v>
      </c>
      <c r="G6" s="23">
        <f>Data!C9+0.1*30</f>
        <v>43608</v>
      </c>
      <c r="H6" s="23">
        <f>Data!D9-0.4*30</f>
        <v>43648</v>
      </c>
      <c r="I6" s="24"/>
      <c r="J6" s="23"/>
      <c r="K6" s="24"/>
      <c r="L6" s="24" t="b">
        <v>0</v>
      </c>
      <c r="M6" s="24">
        <v>5.0</v>
      </c>
      <c r="N6" s="24">
        <v>3.0</v>
      </c>
      <c r="O6" s="24" t="s">
        <v>198</v>
      </c>
      <c r="P6" s="24" t="s">
        <v>59</v>
      </c>
    </row>
    <row r="7">
      <c r="A7" s="21" t="s">
        <v>208</v>
      </c>
      <c r="B7" s="37" t="s">
        <v>170</v>
      </c>
      <c r="C7" s="24" t="s">
        <v>28</v>
      </c>
      <c r="D7" t="str">
        <f>VLOOKUP("aaron",Data!I$8:Data!J$30,2,0)</f>
        <v>aaron@acme.com</v>
      </c>
      <c r="E7" s="24" t="s">
        <v>190</v>
      </c>
      <c r="F7" s="24" t="s">
        <v>95</v>
      </c>
      <c r="G7" s="23">
        <f>Data!D9-21</f>
        <v>43639</v>
      </c>
      <c r="H7" s="23">
        <f>Data!D9</f>
        <v>43660</v>
      </c>
      <c r="I7" s="24" t="s">
        <v>218</v>
      </c>
      <c r="J7" s="23"/>
      <c r="K7" s="24"/>
      <c r="L7" s="24" t="b">
        <v>0</v>
      </c>
      <c r="M7" s="24">
        <v>6.0</v>
      </c>
      <c r="N7" s="24">
        <v>20.0</v>
      </c>
      <c r="O7" s="24" t="s">
        <v>171</v>
      </c>
      <c r="P7" s="24" t="s">
        <v>59</v>
      </c>
    </row>
    <row r="8">
      <c r="A8" s="27" t="s">
        <v>220</v>
      </c>
      <c r="B8" s="38" t="s">
        <v>183</v>
      </c>
      <c r="C8" s="30" t="s">
        <v>28</v>
      </c>
      <c r="D8" t="str">
        <f>VLOOKUP("aaron",Data!I$8:Data!J$30,2,0)</f>
        <v>aaron@acme.com</v>
      </c>
      <c r="E8" s="30" t="s">
        <v>184</v>
      </c>
      <c r="F8" s="30" t="s">
        <v>95</v>
      </c>
      <c r="G8" s="28">
        <f>Data!C9</f>
        <v>43605</v>
      </c>
      <c r="H8" s="28">
        <f>Data!D9</f>
        <v>43660</v>
      </c>
      <c r="I8" s="30"/>
      <c r="J8" s="28"/>
      <c r="K8" s="30"/>
      <c r="L8" s="30" t="b">
        <v>0</v>
      </c>
      <c r="M8" s="30">
        <v>1.0</v>
      </c>
      <c r="N8" s="30">
        <v>9.0</v>
      </c>
      <c r="O8" s="30" t="s">
        <v>198</v>
      </c>
      <c r="P8" s="30" t="s">
        <v>59</v>
      </c>
    </row>
    <row r="9">
      <c r="A9" s="21" t="s">
        <v>221</v>
      </c>
      <c r="B9" s="37" t="s">
        <v>183</v>
      </c>
      <c r="C9" s="24" t="s">
        <v>28</v>
      </c>
      <c r="D9" t="str">
        <f>VLOOKUP("aaron",Data!I$8:Data!J$30,2,0)</f>
        <v>aaron@acme.com</v>
      </c>
      <c r="E9" s="24" t="s">
        <v>184</v>
      </c>
      <c r="F9" s="24" t="s">
        <v>95</v>
      </c>
      <c r="G9" s="23">
        <f>Data!C9+0.3*30</f>
        <v>43614</v>
      </c>
      <c r="H9" s="23">
        <f>Data!D9-1*30</f>
        <v>43630</v>
      </c>
      <c r="I9" s="24"/>
      <c r="J9" s="23"/>
      <c r="K9" s="24"/>
      <c r="L9" s="24" t="b">
        <v>0</v>
      </c>
      <c r="M9" s="24">
        <v>3.0</v>
      </c>
      <c r="N9" s="24">
        <v>5.0</v>
      </c>
      <c r="O9" s="24" t="s">
        <v>198</v>
      </c>
      <c r="P9" s="24" t="s">
        <v>59</v>
      </c>
    </row>
    <row r="10">
      <c r="A10" s="21" t="s">
        <v>226</v>
      </c>
      <c r="B10" s="37" t="s">
        <v>183</v>
      </c>
      <c r="C10" s="24" t="s">
        <v>43</v>
      </c>
      <c r="D10" t="str">
        <f>VLOOKUP("patricia",Data!I$8:Data!J$30,2,0)</f>
        <v>patricia@acme.com</v>
      </c>
      <c r="E10" s="24" t="s">
        <v>169</v>
      </c>
      <c r="F10" s="24" t="s">
        <v>95</v>
      </c>
      <c r="G10" s="23">
        <f>Data!C9+0.3*30</f>
        <v>43614</v>
      </c>
      <c r="H10" s="23">
        <f>Data!D9-0.3*30</f>
        <v>43651</v>
      </c>
      <c r="I10" s="24" t="s">
        <v>230</v>
      </c>
      <c r="J10" s="23"/>
      <c r="K10" s="24"/>
      <c r="L10" s="24" t="b">
        <v>0</v>
      </c>
      <c r="M10" s="24">
        <v>3.0</v>
      </c>
      <c r="N10" s="24">
        <v>6.0</v>
      </c>
      <c r="O10" s="24" t="s">
        <v>171</v>
      </c>
      <c r="P10" s="24" t="s">
        <v>63</v>
      </c>
    </row>
    <row r="11">
      <c r="A11" s="27" t="s">
        <v>231</v>
      </c>
      <c r="B11" s="38" t="s">
        <v>183</v>
      </c>
      <c r="C11" s="30" t="s">
        <v>16</v>
      </c>
      <c r="D11" t="str">
        <f>VLOOKUP("peter",Data!I$8:Data!J$30,2,0)</f>
        <v>peter@acme.com</v>
      </c>
      <c r="E11" s="30" t="s">
        <v>169</v>
      </c>
      <c r="F11" s="30" t="s">
        <v>95</v>
      </c>
      <c r="G11" s="28">
        <f>Data!C9</f>
        <v>43605</v>
      </c>
      <c r="H11" s="28">
        <f>Data!D9-0.2*30</f>
        <v>43654</v>
      </c>
      <c r="I11" s="30" t="s">
        <v>197</v>
      </c>
      <c r="J11" s="28"/>
      <c r="K11" s="30"/>
      <c r="L11" s="30" t="b">
        <v>0</v>
      </c>
      <c r="M11" s="30">
        <v>8.0</v>
      </c>
      <c r="N11" s="30">
        <v>8.0</v>
      </c>
      <c r="O11" s="30" t="s">
        <v>171</v>
      </c>
      <c r="P11" s="30" t="s">
        <v>57</v>
      </c>
    </row>
    <row r="12">
      <c r="A12" s="21" t="s">
        <v>234</v>
      </c>
      <c r="B12" s="37" t="s">
        <v>173</v>
      </c>
      <c r="C12" s="24" t="s">
        <v>30</v>
      </c>
      <c r="D12" t="str">
        <f>VLOOKUP("pam",Data!I$8:Data!J$30,2,0)</f>
        <v>pam@acme.com</v>
      </c>
      <c r="E12" s="24" t="s">
        <v>169</v>
      </c>
      <c r="F12" s="24" t="s">
        <v>95</v>
      </c>
      <c r="G12" s="23">
        <f>Data!C9+0.5*30</f>
        <v>43620</v>
      </c>
      <c r="H12" s="23">
        <f>Data!D9-0.4*30</f>
        <v>43648</v>
      </c>
      <c r="I12" s="24"/>
      <c r="J12" s="23"/>
      <c r="K12" s="24"/>
      <c r="L12" s="24" t="b">
        <v>0</v>
      </c>
      <c r="M12" s="24">
        <v>7.0</v>
      </c>
      <c r="N12" s="24">
        <v>5.0</v>
      </c>
      <c r="O12" s="24" t="s">
        <v>171</v>
      </c>
      <c r="P12" s="24" t="s">
        <v>59</v>
      </c>
    </row>
    <row r="13">
      <c r="A13" s="21" t="s">
        <v>239</v>
      </c>
      <c r="B13" s="37" t="s">
        <v>170</v>
      </c>
      <c r="C13" s="24" t="s">
        <v>16</v>
      </c>
      <c r="D13" t="str">
        <f>VLOOKUP("peter",Data!I$8:Data!J$30,2,0)</f>
        <v>peter@acme.com</v>
      </c>
      <c r="E13" s="24" t="s">
        <v>182</v>
      </c>
      <c r="F13" s="24" t="s">
        <v>95</v>
      </c>
      <c r="G13" s="23">
        <f>Data!C9+0.2*30</f>
        <v>43611</v>
      </c>
      <c r="H13" s="23">
        <f>Data!D9-0.5*30</f>
        <v>43645</v>
      </c>
      <c r="I13" s="24"/>
      <c r="J13" s="23"/>
      <c r="K13" s="24"/>
      <c r="L13" s="24" t="b">
        <v>0</v>
      </c>
      <c r="M13" s="24">
        <v>4.0</v>
      </c>
      <c r="N13" s="24">
        <v>7.0</v>
      </c>
      <c r="O13" s="24" t="s">
        <v>198</v>
      </c>
      <c r="P13" s="24" t="s">
        <v>59</v>
      </c>
    </row>
    <row r="14">
      <c r="A14" s="27" t="s">
        <v>244</v>
      </c>
      <c r="B14" s="38" t="s">
        <v>170</v>
      </c>
      <c r="C14" s="30" t="s">
        <v>28</v>
      </c>
      <c r="D14" t="str">
        <f>VLOOKUP("aaron",Data!I$8:Data!J$30,2,0)</f>
        <v>aaron@acme.com</v>
      </c>
      <c r="E14" s="30" t="s">
        <v>182</v>
      </c>
      <c r="F14" s="30" t="s">
        <v>95</v>
      </c>
      <c r="G14" s="28">
        <f>Data!C9+0.6*30</f>
        <v>43623</v>
      </c>
      <c r="H14" s="28">
        <f>Data!D9-0.2*30</f>
        <v>43654</v>
      </c>
      <c r="I14" s="30"/>
      <c r="J14" s="28"/>
      <c r="K14" s="30"/>
      <c r="L14" s="30" t="b">
        <v>0</v>
      </c>
      <c r="M14" s="30">
        <v>4.0</v>
      </c>
      <c r="N14" s="30">
        <v>5.0</v>
      </c>
      <c r="O14" s="30" t="s">
        <v>201</v>
      </c>
      <c r="P14" s="30" t="s">
        <v>57</v>
      </c>
    </row>
    <row r="15">
      <c r="A15" s="21" t="s">
        <v>225</v>
      </c>
      <c r="B15" s="37" t="s">
        <v>173</v>
      </c>
      <c r="C15" s="24" t="s">
        <v>16</v>
      </c>
      <c r="D15" t="str">
        <f>VLOOKUP("peter",Data!I$8:Data!J$30,2,0)</f>
        <v>peter@acme.com</v>
      </c>
      <c r="E15" s="24" t="s">
        <v>180</v>
      </c>
      <c r="F15" s="24" t="s">
        <v>95</v>
      </c>
      <c r="G15" s="23">
        <f>Data!C9+0.5*30</f>
        <v>43620</v>
      </c>
      <c r="H15" s="23">
        <f>Data!D9</f>
        <v>43660</v>
      </c>
      <c r="I15" s="24"/>
      <c r="J15" s="23"/>
      <c r="K15" s="24"/>
      <c r="L15" s="24" t="b">
        <v>0</v>
      </c>
      <c r="M15" s="24">
        <v>1.0</v>
      </c>
      <c r="N15" s="24">
        <v>0.0</v>
      </c>
      <c r="O15" s="24" t="s">
        <v>198</v>
      </c>
      <c r="P15" s="24" t="s">
        <v>59</v>
      </c>
    </row>
    <row r="16">
      <c r="A16" s="27" t="s">
        <v>255</v>
      </c>
      <c r="B16" s="38" t="s">
        <v>173</v>
      </c>
      <c r="C16" s="30" t="s">
        <v>16</v>
      </c>
      <c r="D16" t="str">
        <f>VLOOKUP("peter",Data!I$8:Data!J$30,2,0)</f>
        <v>peter@acme.com</v>
      </c>
      <c r="E16" s="30" t="s">
        <v>180</v>
      </c>
      <c r="F16" s="30" t="s">
        <v>95</v>
      </c>
      <c r="G16" s="28">
        <f>Data!C9+0.8*30</f>
        <v>43629</v>
      </c>
      <c r="H16" s="28">
        <f>Data!D9-0.1*30</f>
        <v>43657</v>
      </c>
      <c r="I16" s="30"/>
      <c r="J16" s="28"/>
      <c r="K16" s="30"/>
      <c r="L16" s="30" t="b">
        <v>0</v>
      </c>
      <c r="M16" s="30">
        <v>3.0</v>
      </c>
      <c r="N16" s="30">
        <v>14.0</v>
      </c>
      <c r="O16" s="30" t="s">
        <v>198</v>
      </c>
      <c r="P16" s="30" t="s">
        <v>59</v>
      </c>
    </row>
    <row r="17">
      <c r="A17" s="21" t="s">
        <v>260</v>
      </c>
      <c r="B17" s="37" t="s">
        <v>170</v>
      </c>
      <c r="C17" s="24" t="s">
        <v>30</v>
      </c>
      <c r="D17" t="str">
        <f>VLOOKUP("pam",Data!I$8:Data!J$30,2,0)</f>
        <v>pam@acme.com</v>
      </c>
      <c r="E17" s="24" t="s">
        <v>180</v>
      </c>
      <c r="F17" s="24" t="s">
        <v>95</v>
      </c>
      <c r="G17" s="23">
        <f>Data!C9</f>
        <v>43605</v>
      </c>
      <c r="H17" s="23">
        <f>Data!D9-0.1*30</f>
        <v>43657</v>
      </c>
      <c r="I17" s="24"/>
      <c r="J17" s="23"/>
      <c r="K17" s="24"/>
      <c r="L17" s="24" t="b">
        <v>0</v>
      </c>
      <c r="M17" s="24">
        <v>4.0</v>
      </c>
      <c r="N17" s="24">
        <v>0.0</v>
      </c>
      <c r="O17" s="24" t="s">
        <v>171</v>
      </c>
      <c r="P17" s="24" t="s">
        <v>59</v>
      </c>
    </row>
    <row r="18">
      <c r="A18" s="16" t="s">
        <v>263</v>
      </c>
      <c r="B18" s="43" t="s">
        <v>173</v>
      </c>
      <c r="C18" s="16" t="s">
        <v>43</v>
      </c>
      <c r="D18" t="str">
        <f>VLOOKUP("patricia",Data!I$8:Data!J$30,2,0)</f>
        <v>patricia@acme.com</v>
      </c>
      <c r="E18" s="16" t="s">
        <v>169</v>
      </c>
      <c r="F18" s="16" t="s">
        <v>95</v>
      </c>
      <c r="G18" s="17">
        <f>Data!C9</f>
        <v>43605</v>
      </c>
      <c r="H18" s="17">
        <f>Data!D9-0.5*30</f>
        <v>43645</v>
      </c>
      <c r="I18" s="16" t="s">
        <v>230</v>
      </c>
      <c r="J18" s="17"/>
      <c r="K18" s="16"/>
      <c r="L18" s="16" t="b">
        <v>0</v>
      </c>
      <c r="M18" s="16">
        <v>6.0</v>
      </c>
      <c r="N18" s="16">
        <v>6.0</v>
      </c>
      <c r="O18" s="16" t="s">
        <v>198</v>
      </c>
      <c r="P18" s="35" t="s">
        <v>59</v>
      </c>
    </row>
    <row r="19">
      <c r="A19" s="16" t="s">
        <v>271</v>
      </c>
      <c r="B19" s="43" t="s">
        <v>173</v>
      </c>
      <c r="C19" s="16" t="s">
        <v>43</v>
      </c>
      <c r="D19" t="str">
        <f>VLOOKUP("patricia",Data!I$8:Data!J$30,2,0)</f>
        <v>patricia@acme.com</v>
      </c>
      <c r="E19" s="16" t="s">
        <v>169</v>
      </c>
      <c r="F19" s="16" t="s">
        <v>95</v>
      </c>
      <c r="G19" s="17">
        <f>Data!C9+0.3*30</f>
        <v>43614</v>
      </c>
      <c r="H19" s="17">
        <f>Data!D9-0.5*30</f>
        <v>43645</v>
      </c>
      <c r="I19" s="16" t="s">
        <v>230</v>
      </c>
      <c r="J19" s="17"/>
      <c r="K19" s="16"/>
      <c r="L19" s="16" t="b">
        <v>0</v>
      </c>
      <c r="M19" s="16">
        <v>3.0</v>
      </c>
      <c r="N19" s="16">
        <v>6.0</v>
      </c>
      <c r="O19" s="16" t="s">
        <v>198</v>
      </c>
      <c r="P19" s="35" t="s">
        <v>59</v>
      </c>
    </row>
    <row r="20" ht="17.25" customHeight="1">
      <c r="A20" s="16" t="s">
        <v>277</v>
      </c>
      <c r="B20" s="44" t="s">
        <v>170</v>
      </c>
      <c r="C20" s="16" t="s">
        <v>43</v>
      </c>
      <c r="D20" t="str">
        <f>VLOOKUP("patricia",Data!I$8:Data!J$30,2,0)</f>
        <v>patricia@acme.com</v>
      </c>
      <c r="E20" s="16" t="s">
        <v>169</v>
      </c>
      <c r="F20" s="16" t="s">
        <v>95</v>
      </c>
      <c r="G20" s="17">
        <f>Data!C9+0.4*30</f>
        <v>43617</v>
      </c>
      <c r="H20" s="17">
        <f>Data!D9</f>
        <v>43660</v>
      </c>
      <c r="I20" s="16" t="s">
        <v>230</v>
      </c>
      <c r="J20" s="17"/>
      <c r="K20" s="16"/>
      <c r="L20" s="16" t="b">
        <v>0</v>
      </c>
      <c r="M20" s="16">
        <v>6.0</v>
      </c>
      <c r="N20" s="16">
        <v>6.0</v>
      </c>
      <c r="O20" s="16" t="s">
        <v>198</v>
      </c>
      <c r="P20" s="35" t="s">
        <v>59</v>
      </c>
    </row>
    <row r="21" ht="15.75" customHeight="1">
      <c r="A21" s="16" t="s">
        <v>288</v>
      </c>
      <c r="B21" s="43" t="s">
        <v>173</v>
      </c>
      <c r="C21" s="16" t="s">
        <v>30</v>
      </c>
      <c r="D21" t="str">
        <f>VLOOKUP("pam",Data!I$8:Data!J$30,2,0)</f>
        <v>pam@acme.com</v>
      </c>
      <c r="E21" s="16" t="s">
        <v>169</v>
      </c>
      <c r="F21" s="16" t="s">
        <v>95</v>
      </c>
      <c r="G21" s="17">
        <f>Data!C9+0.3*30</f>
        <v>43614</v>
      </c>
      <c r="H21" s="17">
        <f>Data!D9-0.5*30</f>
        <v>43645</v>
      </c>
      <c r="I21" s="16" t="s">
        <v>230</v>
      </c>
      <c r="J21" s="17"/>
      <c r="K21" s="16"/>
      <c r="L21" s="16" t="b">
        <v>0</v>
      </c>
      <c r="M21" s="16">
        <v>3.0</v>
      </c>
      <c r="N21" s="16">
        <v>6.0</v>
      </c>
      <c r="O21" s="16" t="s">
        <v>198</v>
      </c>
      <c r="P21" s="35" t="s">
        <v>59</v>
      </c>
    </row>
    <row r="22" ht="15.75" customHeight="1">
      <c r="A22" s="16" t="s">
        <v>294</v>
      </c>
      <c r="B22" s="38" t="s">
        <v>295</v>
      </c>
      <c r="C22" s="16" t="s">
        <v>18</v>
      </c>
      <c r="E22" s="16"/>
      <c r="F22" s="16"/>
      <c r="G22" s="17"/>
      <c r="H22" s="17"/>
      <c r="I22" s="16"/>
      <c r="J22" s="17"/>
      <c r="K22" s="16"/>
      <c r="L22" s="16"/>
      <c r="M22" s="16"/>
      <c r="N22" s="16"/>
      <c r="O22" s="16"/>
      <c r="P22" s="24"/>
    </row>
    <row r="23" ht="15.75" customHeight="1">
      <c r="A23" s="27" t="s">
        <v>216</v>
      </c>
      <c r="B23" s="38" t="s">
        <v>170</v>
      </c>
      <c r="C23" s="30" t="s">
        <v>28</v>
      </c>
      <c r="D23" t="str">
        <f>VLOOKUP("aaron",Data!I$8:Data!J$30,2,0)</f>
        <v>aaron@acme.com</v>
      </c>
      <c r="E23" s="30" t="s">
        <v>191</v>
      </c>
      <c r="F23" s="30" t="s">
        <v>102</v>
      </c>
      <c r="G23" s="28"/>
      <c r="H23" s="28"/>
      <c r="I23" s="30"/>
      <c r="J23" s="28"/>
      <c r="K23" s="30"/>
      <c r="L23" s="30" t="b">
        <v>0</v>
      </c>
      <c r="M23" s="30">
        <v>5.0</v>
      </c>
      <c r="N23" s="30">
        <v>1.0</v>
      </c>
      <c r="O23" s="30" t="s">
        <v>171</v>
      </c>
      <c r="P23" s="30" t="s">
        <v>56</v>
      </c>
    </row>
    <row r="24" ht="15.75" customHeight="1">
      <c r="A24" s="27" t="s">
        <v>299</v>
      </c>
      <c r="B24" s="38" t="s">
        <v>173</v>
      </c>
      <c r="C24" s="30" t="s">
        <v>16</v>
      </c>
      <c r="D24" t="str">
        <f>VLOOKUP("peter",Data!I$8:Data!J$30,2,0)</f>
        <v>peter@acme.com</v>
      </c>
      <c r="E24" s="30" t="s">
        <v>169</v>
      </c>
      <c r="F24" s="30" t="s">
        <v>102</v>
      </c>
      <c r="G24" s="28">
        <f>Data!C10</f>
        <v>43661</v>
      </c>
      <c r="H24" s="28">
        <f>Data!D10-1*30</f>
        <v>43686</v>
      </c>
      <c r="I24" s="30"/>
      <c r="J24" s="28"/>
      <c r="K24" s="30"/>
      <c r="L24" s="30" t="b">
        <v>0</v>
      </c>
      <c r="M24" s="30">
        <v>2.0</v>
      </c>
      <c r="N24" s="30">
        <v>7.0</v>
      </c>
      <c r="O24" s="30" t="s">
        <v>198</v>
      </c>
      <c r="P24" s="30" t="s">
        <v>57</v>
      </c>
    </row>
    <row r="25" ht="15.75" customHeight="1">
      <c r="A25" s="27" t="s">
        <v>308</v>
      </c>
      <c r="B25" s="38" t="s">
        <v>295</v>
      </c>
      <c r="C25" s="30" t="s">
        <v>43</v>
      </c>
      <c r="D25" t="str">
        <f>VLOOKUP("patricia",Data!I$8:Data!J$30,2,0)</f>
        <v>patricia@acme.com</v>
      </c>
      <c r="E25" s="30" t="s">
        <v>169</v>
      </c>
      <c r="F25" s="30" t="s">
        <v>102</v>
      </c>
      <c r="G25" s="30"/>
      <c r="H25" s="30"/>
      <c r="I25" s="30"/>
      <c r="J25" s="28"/>
      <c r="K25" s="30"/>
      <c r="L25" s="30" t="b">
        <v>0</v>
      </c>
      <c r="M25" s="30">
        <v>5.0</v>
      </c>
      <c r="N25" s="30">
        <v>5.0</v>
      </c>
      <c r="O25" s="30" t="s">
        <v>201</v>
      </c>
      <c r="P25" s="30" t="s">
        <v>56</v>
      </c>
    </row>
    <row r="26" ht="15.75" customHeight="1">
      <c r="A26" s="27" t="s">
        <v>315</v>
      </c>
      <c r="B26" s="38" t="s">
        <v>173</v>
      </c>
      <c r="C26" s="30" t="s">
        <v>16</v>
      </c>
      <c r="D26" t="str">
        <f>VLOOKUP("peter",Data!I$8:Data!J$30,2,0)</f>
        <v>peter@acme.com</v>
      </c>
      <c r="E26" s="30" t="s">
        <v>169</v>
      </c>
      <c r="F26" s="30" t="s">
        <v>102</v>
      </c>
      <c r="G26" s="28">
        <f>Data!C10+1*30</f>
        <v>43691</v>
      </c>
      <c r="H26" s="28">
        <f>Data!D10</f>
        <v>43716</v>
      </c>
      <c r="I26" s="30"/>
      <c r="J26" s="28"/>
      <c r="K26" s="30"/>
      <c r="L26" s="30" t="b">
        <v>0</v>
      </c>
      <c r="M26" s="30">
        <v>7.0</v>
      </c>
      <c r="N26" s="30">
        <v>10.0</v>
      </c>
      <c r="O26" s="30" t="s">
        <v>198</v>
      </c>
      <c r="P26" s="30" t="s">
        <v>56</v>
      </c>
    </row>
    <row r="27" ht="15.75" customHeight="1">
      <c r="A27" s="21" t="s">
        <v>327</v>
      </c>
      <c r="B27" s="37" t="s">
        <v>170</v>
      </c>
      <c r="C27" s="24" t="s">
        <v>28</v>
      </c>
      <c r="D27" t="str">
        <f>VLOOKUP("aaron",Data!I$8:Data!J$30,2,0)</f>
        <v>aaron@acme.com</v>
      </c>
      <c r="E27" s="24" t="s">
        <v>182</v>
      </c>
      <c r="F27" s="24" t="s">
        <v>102</v>
      </c>
      <c r="G27" s="23">
        <f>Data!C10+0.1*30</f>
        <v>43664</v>
      </c>
      <c r="H27" s="23">
        <f>Data!D10-0.4*30</f>
        <v>43704</v>
      </c>
      <c r="I27" s="24"/>
      <c r="J27" s="23"/>
      <c r="K27" s="24"/>
      <c r="L27" s="24" t="b">
        <v>0</v>
      </c>
      <c r="M27" s="24">
        <v>3.0</v>
      </c>
      <c r="N27" s="24">
        <v>5.0</v>
      </c>
      <c r="O27" s="24" t="s">
        <v>201</v>
      </c>
      <c r="P27" s="24" t="s">
        <v>57</v>
      </c>
    </row>
    <row r="28" ht="15.75" customHeight="1">
      <c r="A28" s="47" t="s">
        <v>337</v>
      </c>
      <c r="B28" s="43" t="s">
        <v>170</v>
      </c>
      <c r="C28" s="46" t="s">
        <v>16</v>
      </c>
      <c r="D28" t="str">
        <f>VLOOKUP("peter",Data!I$8:Data!J$30,2,0)</f>
        <v>peter@acme.com</v>
      </c>
      <c r="E28" s="46" t="s">
        <v>180</v>
      </c>
      <c r="F28" s="46" t="s">
        <v>95</v>
      </c>
      <c r="G28" s="48">
        <f>Data!C9+0.3*30</f>
        <v>43614</v>
      </c>
      <c r="H28" s="48">
        <f>Data!D9</f>
        <v>43660</v>
      </c>
      <c r="I28" s="46"/>
      <c r="J28" s="48"/>
      <c r="K28" s="46"/>
      <c r="L28" s="46" t="b">
        <v>0</v>
      </c>
      <c r="M28" s="46">
        <v>5.0</v>
      </c>
      <c r="N28" s="46">
        <v>0.0</v>
      </c>
      <c r="O28" s="46" t="s">
        <v>171</v>
      </c>
      <c r="P28" s="46" t="s">
        <v>59</v>
      </c>
    </row>
    <row r="29" ht="17.25" customHeight="1">
      <c r="A29" s="16" t="s">
        <v>352</v>
      </c>
      <c r="B29" s="44" t="s">
        <v>170</v>
      </c>
      <c r="C29" s="16" t="s">
        <v>43</v>
      </c>
      <c r="D29" t="str">
        <f>VLOOKUP("patricia",Data!I$8:Data!J$30,2,0)</f>
        <v>patricia@acme.com</v>
      </c>
      <c r="E29" s="16" t="s">
        <v>169</v>
      </c>
      <c r="F29" s="35" t="s">
        <v>102</v>
      </c>
      <c r="G29" s="17">
        <f>Data!C10+0.4*30</f>
        <v>43673</v>
      </c>
      <c r="H29" s="17">
        <f>Data!D10-0.2*30</f>
        <v>43710</v>
      </c>
      <c r="I29" s="16" t="s">
        <v>230</v>
      </c>
      <c r="J29" s="17"/>
      <c r="K29" s="16"/>
      <c r="L29" s="16" t="b">
        <v>0</v>
      </c>
      <c r="M29" s="16">
        <v>5.0</v>
      </c>
      <c r="N29" s="16">
        <v>6.0</v>
      </c>
      <c r="O29" s="16" t="s">
        <v>178</v>
      </c>
      <c r="P29" s="35" t="s">
        <v>59</v>
      </c>
    </row>
    <row r="30" ht="15.75" customHeight="1">
      <c r="A30" s="16" t="s">
        <v>366</v>
      </c>
      <c r="B30" s="38" t="s">
        <v>295</v>
      </c>
      <c r="C30" s="16" t="s">
        <v>18</v>
      </c>
      <c r="E30" s="16"/>
      <c r="F30" s="16"/>
      <c r="G30" s="17"/>
      <c r="H30" s="17"/>
      <c r="I30" s="16"/>
      <c r="J30" s="17"/>
      <c r="K30" s="16"/>
      <c r="L30" s="16"/>
      <c r="M30" s="16"/>
      <c r="N30" s="16"/>
      <c r="O30" s="16"/>
      <c r="P30" s="24"/>
    </row>
    <row r="31" ht="15.75" customHeight="1">
      <c r="A31" s="27" t="s">
        <v>367</v>
      </c>
      <c r="B31" s="38" t="s">
        <v>170</v>
      </c>
      <c r="C31" s="30" t="s">
        <v>28</v>
      </c>
      <c r="D31" t="str">
        <f>VLOOKUP("peter",Data!I$8:Data!J$30,2,0)</f>
        <v>peter@acme.com</v>
      </c>
      <c r="E31" s="30" t="s">
        <v>190</v>
      </c>
      <c r="F31" s="30" t="s">
        <v>95</v>
      </c>
      <c r="G31" s="28">
        <f>Data!D9-21</f>
        <v>43639</v>
      </c>
      <c r="H31" s="28">
        <f>Data!D9</f>
        <v>43660</v>
      </c>
      <c r="I31" s="30" t="s">
        <v>377</v>
      </c>
      <c r="J31" s="28"/>
      <c r="K31" s="30"/>
      <c r="L31" s="30" t="b">
        <v>0</v>
      </c>
      <c r="M31" s="30">
        <v>3.0</v>
      </c>
      <c r="N31" s="30">
        <v>3.0</v>
      </c>
      <c r="O31" s="30" t="s">
        <v>171</v>
      </c>
      <c r="P31" s="30" t="s">
        <v>57</v>
      </c>
    </row>
    <row r="32" ht="15.75" customHeight="1">
      <c r="A32" s="21" t="s">
        <v>378</v>
      </c>
      <c r="B32" s="37" t="s">
        <v>173</v>
      </c>
      <c r="C32" s="24" t="s">
        <v>16</v>
      </c>
      <c r="D32" t="str">
        <f>VLOOKUP("peter",Data!I$8:Data!J$30,2,0)</f>
        <v>peter@acme.com</v>
      </c>
      <c r="E32" s="24" t="s">
        <v>190</v>
      </c>
      <c r="F32" s="24" t="s">
        <v>95</v>
      </c>
      <c r="G32" s="23">
        <f>Data!C9+7</f>
        <v>43612</v>
      </c>
      <c r="H32" s="23">
        <f>Data!C9+30</f>
        <v>43635</v>
      </c>
      <c r="I32" s="24"/>
      <c r="J32" s="23"/>
      <c r="K32" s="24"/>
      <c r="L32" s="24" t="b">
        <v>0</v>
      </c>
      <c r="M32" s="24">
        <v>3.0</v>
      </c>
      <c r="N32" s="24">
        <v>3.0</v>
      </c>
      <c r="O32" s="24" t="s">
        <v>198</v>
      </c>
      <c r="P32" s="24" t="s">
        <v>57</v>
      </c>
    </row>
    <row r="33" ht="15.75" customHeight="1">
      <c r="A33" s="27" t="s">
        <v>386</v>
      </c>
      <c r="B33" s="38" t="s">
        <v>170</v>
      </c>
      <c r="C33" s="30" t="s">
        <v>16</v>
      </c>
      <c r="D33" t="str">
        <f>VLOOKUP("peter",Data!I$8:Data!J$30,2,0)</f>
        <v>peter@acme.com</v>
      </c>
      <c r="E33" s="30" t="s">
        <v>190</v>
      </c>
      <c r="F33" s="30" t="s">
        <v>95</v>
      </c>
      <c r="G33" s="28">
        <f>Data!D9-14</f>
        <v>43646</v>
      </c>
      <c r="H33" s="28">
        <f>Data!D9</f>
        <v>43660</v>
      </c>
      <c r="I33" s="30"/>
      <c r="J33" s="28"/>
      <c r="K33" s="30"/>
      <c r="L33" s="30" t="b">
        <v>0</v>
      </c>
      <c r="M33" s="30">
        <v>1.0</v>
      </c>
      <c r="N33" s="30">
        <v>5.0</v>
      </c>
      <c r="O33" s="30" t="s">
        <v>178</v>
      </c>
      <c r="P33" s="30" t="s">
        <v>57</v>
      </c>
    </row>
    <row r="34" ht="15.75" customHeight="1">
      <c r="A34" s="21" t="s">
        <v>395</v>
      </c>
      <c r="B34" s="37" t="s">
        <v>170</v>
      </c>
      <c r="C34" s="24" t="s">
        <v>16</v>
      </c>
      <c r="D34" t="str">
        <f>VLOOKUP("peter",Data!I$8:Data!J$30,2,0)</f>
        <v>peter@acme.com</v>
      </c>
      <c r="E34" s="24" t="s">
        <v>190</v>
      </c>
      <c r="F34" s="42" t="s">
        <v>95</v>
      </c>
      <c r="G34" s="23">
        <f>Data!D9-21</f>
        <v>43639</v>
      </c>
      <c r="H34" s="23">
        <f>Data!D9-7</f>
        <v>43653</v>
      </c>
      <c r="I34" s="24"/>
      <c r="J34" s="23"/>
      <c r="K34" s="24"/>
      <c r="L34" s="24" t="b">
        <v>0</v>
      </c>
      <c r="M34" s="24">
        <v>6.0</v>
      </c>
      <c r="N34" s="24">
        <v>3.0</v>
      </c>
      <c r="O34" s="24" t="s">
        <v>198</v>
      </c>
      <c r="P34" s="24" t="s">
        <v>56</v>
      </c>
    </row>
    <row r="35" ht="15.75" customHeight="1">
      <c r="A35" s="21" t="s">
        <v>402</v>
      </c>
      <c r="B35" s="37" t="s">
        <v>170</v>
      </c>
      <c r="C35" s="24" t="s">
        <v>16</v>
      </c>
      <c r="D35" t="str">
        <f>VLOOKUP("peter",Data!I$8:Data!J$30,2,0)</f>
        <v>peter@acme.com</v>
      </c>
      <c r="E35" s="24" t="s">
        <v>190</v>
      </c>
      <c r="F35" s="42" t="s">
        <v>95</v>
      </c>
      <c r="G35" s="23">
        <f>Data!C9+14</f>
        <v>43619</v>
      </c>
      <c r="H35" s="23">
        <f>Data!C9+30</f>
        <v>43635</v>
      </c>
      <c r="I35" s="24"/>
      <c r="J35" s="23"/>
      <c r="K35" s="24"/>
      <c r="L35" s="24" t="b">
        <v>0</v>
      </c>
      <c r="M35" s="24">
        <v>2.0</v>
      </c>
      <c r="N35" s="24">
        <v>4.0</v>
      </c>
      <c r="O35" s="24" t="s">
        <v>171</v>
      </c>
      <c r="P35" s="24" t="s">
        <v>57</v>
      </c>
    </row>
    <row r="36" ht="17.25" customHeight="1">
      <c r="A36" s="16" t="s">
        <v>406</v>
      </c>
      <c r="B36" s="43" t="s">
        <v>295</v>
      </c>
      <c r="C36" s="16" t="s">
        <v>43</v>
      </c>
      <c r="D36" t="str">
        <f>VLOOKUP("patricia",Data!I$8:Data!J$30,2,0)</f>
        <v>patricia@acme.com</v>
      </c>
      <c r="E36" s="16" t="s">
        <v>169</v>
      </c>
      <c r="F36" s="35"/>
      <c r="G36" s="17"/>
      <c r="H36" s="17"/>
      <c r="I36" s="16" t="s">
        <v>230</v>
      </c>
      <c r="J36" s="17"/>
      <c r="K36" s="16"/>
      <c r="L36" s="16" t="b">
        <v>0</v>
      </c>
      <c r="M36" s="16">
        <v>5.0</v>
      </c>
      <c r="N36" s="16">
        <v>6.0</v>
      </c>
      <c r="O36" s="16" t="s">
        <v>178</v>
      </c>
      <c r="P36" s="46" t="s">
        <v>57</v>
      </c>
    </row>
    <row r="37" ht="17.25" customHeight="1">
      <c r="A37" s="16" t="s">
        <v>412</v>
      </c>
      <c r="B37" s="43" t="s">
        <v>295</v>
      </c>
      <c r="C37" s="16" t="s">
        <v>43</v>
      </c>
      <c r="D37" t="str">
        <f>VLOOKUP("patricia",Data!I$8:Data!J$30,2,0)</f>
        <v>patricia@acme.com</v>
      </c>
      <c r="E37" s="16" t="s">
        <v>169</v>
      </c>
      <c r="F37" s="16"/>
      <c r="G37" s="17"/>
      <c r="H37" s="17"/>
      <c r="I37" s="16" t="s">
        <v>230</v>
      </c>
      <c r="J37" s="17"/>
      <c r="K37" s="16"/>
      <c r="L37" s="16" t="b">
        <v>0</v>
      </c>
      <c r="M37" s="16">
        <v>5.0</v>
      </c>
      <c r="N37" s="16">
        <v>6.0</v>
      </c>
      <c r="O37" s="16"/>
      <c r="P37" s="46" t="s">
        <v>56</v>
      </c>
    </row>
    <row r="38" ht="15.75" customHeight="1">
      <c r="A38" s="16" t="s">
        <v>415</v>
      </c>
      <c r="B38" s="43" t="s">
        <v>295</v>
      </c>
      <c r="C38" s="16" t="s">
        <v>30</v>
      </c>
      <c r="D38" t="str">
        <f>VLOOKUP("pam",Data!I$8:Data!J$30,2,0)</f>
        <v>pam@acme.com</v>
      </c>
      <c r="E38" s="16" t="s">
        <v>169</v>
      </c>
    </row>
    <row r="39" ht="15.75" customHeight="1">
      <c r="A39" s="16" t="s">
        <v>419</v>
      </c>
      <c r="B39" s="43" t="s">
        <v>295</v>
      </c>
      <c r="C39" s="16" t="s">
        <v>30</v>
      </c>
      <c r="D39" t="str">
        <f>VLOOKUP("pam",Data!I$8:Data!J$30,2,0)</f>
        <v>pam@acme.com</v>
      </c>
      <c r="E39" s="16" t="s">
        <v>169</v>
      </c>
      <c r="O39" t="s">
        <v>171</v>
      </c>
      <c r="P39" t="s">
        <v>57</v>
      </c>
    </row>
    <row r="40" ht="15.75" customHeight="1">
      <c r="A40" s="16" t="s">
        <v>425</v>
      </c>
      <c r="B40" s="16" t="s">
        <v>183</v>
      </c>
      <c r="C40" s="16" t="s">
        <v>28</v>
      </c>
      <c r="D40" t="str">
        <f>VLOOKUP("aaron",Data!I$8:Data!J$30,2,0)</f>
        <v>aaron@acme.com</v>
      </c>
      <c r="E40" s="16" t="s">
        <v>190</v>
      </c>
      <c r="F40" s="16" t="s">
        <v>95</v>
      </c>
      <c r="G40" s="17">
        <f>Data!C9</f>
        <v>43605</v>
      </c>
      <c r="H40" s="17">
        <f>Data!D9-21</f>
        <v>43639</v>
      </c>
      <c r="I40" s="16" t="s">
        <v>451</v>
      </c>
      <c r="J40" s="16"/>
      <c r="K40" s="16"/>
      <c r="L40" s="16" t="b">
        <v>0</v>
      </c>
      <c r="M40" s="16">
        <v>1.0</v>
      </c>
      <c r="N40" s="16">
        <v>8.0</v>
      </c>
      <c r="O40" s="16" t="s">
        <v>171</v>
      </c>
      <c r="P40" s="16" t="s">
        <v>57</v>
      </c>
    </row>
    <row r="41" ht="15.75" customHeight="1">
      <c r="A41" s="16" t="s">
        <v>454</v>
      </c>
      <c r="B41" s="37" t="s">
        <v>170</v>
      </c>
      <c r="C41" s="16" t="s">
        <v>28</v>
      </c>
      <c r="D41" t="str">
        <f>VLOOKUP("aaron",Data!I$8:Data!J$30,2,0)</f>
        <v>aaron@acme.com</v>
      </c>
      <c r="E41" s="47" t="s">
        <v>175</v>
      </c>
      <c r="F41" s="16" t="s">
        <v>95</v>
      </c>
      <c r="G41" s="17">
        <f>Data!C9</f>
        <v>43605</v>
      </c>
      <c r="H41" s="17">
        <f>Data!D9-7</f>
        <v>43653</v>
      </c>
      <c r="I41" s="16" t="s">
        <v>451</v>
      </c>
      <c r="J41" s="16"/>
      <c r="K41" s="16"/>
      <c r="L41" s="16" t="b">
        <v>0</v>
      </c>
      <c r="M41" s="16">
        <v>1.0</v>
      </c>
      <c r="N41" s="16">
        <v>8.0</v>
      </c>
      <c r="O41" s="16" t="s">
        <v>171</v>
      </c>
      <c r="P41" s="16" t="s">
        <v>57</v>
      </c>
    </row>
    <row r="42" ht="15.75" customHeight="1">
      <c r="A42" s="16" t="s">
        <v>467</v>
      </c>
      <c r="B42" s="37" t="s">
        <v>170</v>
      </c>
      <c r="C42" s="16" t="s">
        <v>28</v>
      </c>
      <c r="D42" t="str">
        <f>VLOOKUP("aaron",Data!I$8:Data!J$30,2,0)</f>
        <v>aaron@acme.com</v>
      </c>
      <c r="E42" s="47" t="s">
        <v>175</v>
      </c>
      <c r="F42" s="16" t="s">
        <v>95</v>
      </c>
      <c r="G42" s="17">
        <f>Data!C9+14</f>
        <v>43619</v>
      </c>
      <c r="H42" s="17">
        <f>Data!D9-14</f>
        <v>43646</v>
      </c>
      <c r="I42" s="16" t="s">
        <v>451</v>
      </c>
      <c r="J42" s="16"/>
      <c r="K42" s="16"/>
      <c r="L42" s="16" t="b">
        <v>0</v>
      </c>
      <c r="M42" s="16">
        <v>1.0</v>
      </c>
      <c r="N42" s="16">
        <v>8.0</v>
      </c>
      <c r="O42" s="16" t="s">
        <v>198</v>
      </c>
      <c r="P42" s="16" t="s">
        <v>57</v>
      </c>
    </row>
    <row r="43" ht="15.75" customHeight="1">
      <c r="A43" s="16" t="s">
        <v>481</v>
      </c>
      <c r="B43" s="38" t="s">
        <v>295</v>
      </c>
      <c r="C43" s="16" t="s">
        <v>28</v>
      </c>
      <c r="D43" t="str">
        <f>VLOOKUP("aaron",Data!I$8:Data!J$30,2,0)</f>
        <v>aaron@acme.com</v>
      </c>
      <c r="E43" s="47" t="s">
        <v>175</v>
      </c>
      <c r="F43" s="16" t="s">
        <v>95</v>
      </c>
      <c r="G43" s="17">
        <f>Data!C9+30</f>
        <v>43635</v>
      </c>
      <c r="H43" s="17">
        <f>Data!D9-7</f>
        <v>43653</v>
      </c>
      <c r="I43" s="16" t="s">
        <v>451</v>
      </c>
      <c r="J43" s="16"/>
      <c r="K43" s="16"/>
      <c r="L43" s="16" t="b">
        <v>0</v>
      </c>
      <c r="M43" s="16">
        <v>1.0</v>
      </c>
      <c r="N43" s="16">
        <v>8.0</v>
      </c>
      <c r="O43" s="16" t="s">
        <v>201</v>
      </c>
      <c r="P43" s="16" t="s">
        <v>57</v>
      </c>
    </row>
    <row r="44" ht="15.75" customHeight="1">
      <c r="A44" s="16" t="s">
        <v>487</v>
      </c>
      <c r="B44" s="38" t="s">
        <v>295</v>
      </c>
      <c r="C44" s="16" t="s">
        <v>18</v>
      </c>
      <c r="E44" s="30"/>
      <c r="F44" s="16"/>
      <c r="G44" s="16"/>
      <c r="H44" s="16"/>
      <c r="I44" s="16"/>
      <c r="J44" s="16"/>
      <c r="K44" s="16"/>
      <c r="L44" s="16"/>
      <c r="M44" s="16"/>
      <c r="N44" s="16"/>
      <c r="O44" s="16"/>
      <c r="P44" s="16"/>
    </row>
    <row r="45" ht="15.75" customHeight="1">
      <c r="A45" s="27" t="s">
        <v>338</v>
      </c>
      <c r="B45" s="38" t="s">
        <v>173</v>
      </c>
      <c r="C45" s="30" t="s">
        <v>16</v>
      </c>
      <c r="D45" t="str">
        <f>VLOOKUP("peter",Data!I$8:Data!J$30,2,0)</f>
        <v>peter@acme.com</v>
      </c>
      <c r="E45" s="30" t="s">
        <v>169</v>
      </c>
      <c r="F45" s="30" t="s">
        <v>10</v>
      </c>
      <c r="G45" s="28">
        <f>Data!C8</f>
        <v>43549</v>
      </c>
      <c r="H45" s="28">
        <f>Data!D8-0.5*30</f>
        <v>43589</v>
      </c>
      <c r="I45" s="30"/>
      <c r="J45" s="28"/>
      <c r="K45" s="30"/>
      <c r="L45" s="30" t="b">
        <v>0</v>
      </c>
      <c r="M45" s="30">
        <v>13.0</v>
      </c>
      <c r="N45" s="30">
        <v>10.0</v>
      </c>
      <c r="O45" s="30" t="s">
        <v>198</v>
      </c>
      <c r="P45" s="30" t="s">
        <v>71</v>
      </c>
    </row>
    <row r="46" ht="15.75" customHeight="1">
      <c r="A46" s="21" t="s">
        <v>269</v>
      </c>
      <c r="B46" s="37" t="s">
        <v>173</v>
      </c>
      <c r="C46" s="24" t="s">
        <v>30</v>
      </c>
      <c r="D46" t="str">
        <f>VLOOKUP("pam",Data!I$8:Data!J$30,2,0)</f>
        <v>pam@acme.com</v>
      </c>
      <c r="E46" s="24" t="s">
        <v>169</v>
      </c>
      <c r="F46" s="24" t="s">
        <v>10</v>
      </c>
      <c r="G46" s="23">
        <f>Data!C8+0.3*30</f>
        <v>43558</v>
      </c>
      <c r="H46" s="23">
        <f>Data!D8-0.6*30</f>
        <v>43586</v>
      </c>
      <c r="I46" s="24"/>
      <c r="J46" s="23"/>
      <c r="K46" s="24"/>
      <c r="L46" s="24" t="b">
        <v>0</v>
      </c>
      <c r="M46" s="24">
        <v>6.0</v>
      </c>
      <c r="N46" s="24">
        <v>1.0</v>
      </c>
      <c r="O46" s="24" t="s">
        <v>171</v>
      </c>
      <c r="P46" s="24" t="s">
        <v>75</v>
      </c>
    </row>
    <row r="47" ht="15.75" customHeight="1">
      <c r="A47" s="27" t="s">
        <v>265</v>
      </c>
      <c r="B47" s="38" t="s">
        <v>183</v>
      </c>
      <c r="C47" s="30" t="s">
        <v>16</v>
      </c>
      <c r="D47" t="str">
        <f>VLOOKUP("peter",Data!I$8:Data!J$30,2,0)</f>
        <v>peter@acme.com</v>
      </c>
      <c r="E47" s="30" t="s">
        <v>169</v>
      </c>
      <c r="F47" s="30" t="s">
        <v>10</v>
      </c>
      <c r="G47" s="28">
        <f>Data!C8+1*30</f>
        <v>43579</v>
      </c>
      <c r="H47" s="28">
        <f>Data!D8</f>
        <v>43604</v>
      </c>
      <c r="I47" s="30"/>
      <c r="J47" s="28"/>
      <c r="K47" s="30"/>
      <c r="L47" s="30" t="b">
        <v>0</v>
      </c>
      <c r="M47" s="30">
        <v>5.0</v>
      </c>
      <c r="N47" s="30">
        <v>7.0</v>
      </c>
      <c r="O47" s="30" t="s">
        <v>171</v>
      </c>
      <c r="P47" s="30" t="s">
        <v>69</v>
      </c>
    </row>
    <row r="48" ht="15.75" customHeight="1">
      <c r="A48" s="21" t="s">
        <v>334</v>
      </c>
      <c r="B48" s="37" t="s">
        <v>170</v>
      </c>
      <c r="C48" s="24" t="s">
        <v>16</v>
      </c>
      <c r="D48" t="str">
        <f>VLOOKUP("peter",Data!I$8:Data!J$30,2,0)</f>
        <v>peter@acme.com</v>
      </c>
      <c r="E48" s="24" t="s">
        <v>169</v>
      </c>
      <c r="F48" s="24" t="s">
        <v>10</v>
      </c>
      <c r="G48" s="23">
        <f>Data!C8+0.2*30</f>
        <v>43555</v>
      </c>
      <c r="H48" s="23">
        <f>Data!D8-0.3*30</f>
        <v>43595</v>
      </c>
      <c r="I48" s="24"/>
      <c r="J48" s="23"/>
      <c r="K48" s="24"/>
      <c r="L48" s="24" t="b">
        <v>0</v>
      </c>
      <c r="M48" s="24">
        <v>4.0</v>
      </c>
      <c r="N48" s="24">
        <v>3.0</v>
      </c>
      <c r="O48" s="24" t="s">
        <v>178</v>
      </c>
      <c r="P48" s="24" t="s">
        <v>75</v>
      </c>
    </row>
    <row r="49" ht="15.75" customHeight="1">
      <c r="A49" s="27" t="s">
        <v>447</v>
      </c>
      <c r="B49" s="38" t="s">
        <v>170</v>
      </c>
      <c r="C49" s="30" t="s">
        <v>30</v>
      </c>
      <c r="D49" t="str">
        <f>VLOOKUP("pam",Data!I$8:Data!J$30,2,0)</f>
        <v>pam@acme.com</v>
      </c>
      <c r="E49" s="30" t="s">
        <v>169</v>
      </c>
      <c r="F49" s="29" t="s">
        <v>10</v>
      </c>
      <c r="G49" s="49">
        <f>Data!C8+0.2*30</f>
        <v>43555</v>
      </c>
      <c r="H49" s="49">
        <f>Data!D8-0.3*30</f>
        <v>43595</v>
      </c>
      <c r="I49" s="29"/>
      <c r="J49" s="29"/>
      <c r="K49" s="29"/>
      <c r="L49" s="29"/>
      <c r="M49" s="29"/>
      <c r="N49" s="29"/>
      <c r="O49" s="29"/>
      <c r="P49" s="30" t="s">
        <v>59</v>
      </c>
    </row>
    <row r="50" ht="15.75" customHeight="1">
      <c r="A50" s="21" t="s">
        <v>363</v>
      </c>
      <c r="B50" s="37" t="s">
        <v>173</v>
      </c>
      <c r="C50" s="24" t="s">
        <v>16</v>
      </c>
      <c r="D50" t="str">
        <f>VLOOKUP("peter",Data!I$8:Data!J$30,2,0)</f>
        <v>peter@acme.com</v>
      </c>
      <c r="E50" s="24" t="s">
        <v>169</v>
      </c>
      <c r="F50" s="24" t="s">
        <v>10</v>
      </c>
      <c r="G50" s="23">
        <f>Data!C8+0.8*30</f>
        <v>43573</v>
      </c>
      <c r="H50" s="23">
        <f>Data!D8-0.6*30</f>
        <v>43586</v>
      </c>
      <c r="I50" s="24"/>
      <c r="J50" s="23"/>
      <c r="K50" s="24"/>
      <c r="L50" s="24" t="b">
        <v>0</v>
      </c>
      <c r="M50" s="24">
        <v>0.0</v>
      </c>
      <c r="N50" s="24">
        <v>5.0</v>
      </c>
      <c r="O50" s="24" t="s">
        <v>198</v>
      </c>
      <c r="P50" s="24" t="s">
        <v>71</v>
      </c>
    </row>
    <row r="51" ht="15.75" customHeight="1">
      <c r="A51" s="27" t="s">
        <v>437</v>
      </c>
      <c r="B51" s="37" t="s">
        <v>170</v>
      </c>
      <c r="C51" s="30" t="s">
        <v>30</v>
      </c>
      <c r="D51" s="41" t="str">
        <f>VLOOKUP("pam",Data!I$8:Data!J$30,2,0)</f>
        <v>pam@acme.com</v>
      </c>
      <c r="E51" s="30" t="s">
        <v>180</v>
      </c>
      <c r="F51" s="30" t="s">
        <v>10</v>
      </c>
      <c r="G51" s="28">
        <f>Data!C8+0.2*30</f>
        <v>43555</v>
      </c>
      <c r="H51" s="28">
        <f>Data!D8-0.3*30</f>
        <v>43595</v>
      </c>
      <c r="I51" s="30"/>
      <c r="J51" s="28"/>
      <c r="K51" s="30"/>
      <c r="L51" s="30" t="b">
        <v>0</v>
      </c>
      <c r="M51" s="30">
        <v>3.0</v>
      </c>
      <c r="N51" s="30">
        <v>4.0</v>
      </c>
      <c r="O51" s="30" t="s">
        <v>198</v>
      </c>
      <c r="P51" s="24" t="s">
        <v>75</v>
      </c>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3.14"/>
    <col customWidth="1" min="2" max="2" width="8.86"/>
    <col customWidth="1" min="3" max="3" width="10.29"/>
    <col customWidth="1" min="4" max="4" width="32.86"/>
    <col customWidth="1" min="5" max="5" width="20.43"/>
    <col customWidth="1" min="6" max="6" width="14.29"/>
    <col customWidth="1" min="7" max="7" width="14.86"/>
    <col customWidth="1" min="8" max="9" width="8.86"/>
    <col customWidth="1" min="10" max="10" width="17.43"/>
    <col customWidth="1" min="11" max="11" width="18.86"/>
    <col customWidth="1" min="12" max="14" width="8.86"/>
    <col customWidth="1" min="15" max="15" width="8.71"/>
    <col customWidth="1" min="16" max="26" width="8.86"/>
  </cols>
  <sheetData>
    <row r="1">
      <c r="A1" s="18" t="s">
        <v>2</v>
      </c>
      <c r="B1" s="19" t="s">
        <v>206</v>
      </c>
      <c r="C1" s="39" t="s">
        <v>207</v>
      </c>
      <c r="D1" s="19" t="s">
        <v>209</v>
      </c>
      <c r="E1" s="19" t="s">
        <v>0</v>
      </c>
      <c r="F1" s="19" t="s">
        <v>210</v>
      </c>
      <c r="G1" s="19" t="s">
        <v>155</v>
      </c>
      <c r="H1" s="19" t="s">
        <v>211</v>
      </c>
      <c r="I1" s="19" t="s">
        <v>195</v>
      </c>
      <c r="J1" s="19" t="s">
        <v>158</v>
      </c>
      <c r="K1" s="19" t="s">
        <v>161</v>
      </c>
      <c r="L1" s="19" t="s">
        <v>212</v>
      </c>
      <c r="M1" s="19" t="s">
        <v>213</v>
      </c>
      <c r="N1" s="19" t="s">
        <v>159</v>
      </c>
      <c r="O1" s="20" t="s">
        <v>136</v>
      </c>
    </row>
    <row r="2">
      <c r="A2" s="27" t="s">
        <v>214</v>
      </c>
      <c r="B2" s="30" t="s">
        <v>215</v>
      </c>
      <c r="D2" s="30" t="s">
        <v>216</v>
      </c>
      <c r="E2" s="30" t="s">
        <v>28</v>
      </c>
      <c r="F2" s="30" t="s">
        <v>123</v>
      </c>
      <c r="G2" s="30"/>
      <c r="H2" s="30">
        <v>2.0</v>
      </c>
      <c r="I2" s="30" t="s">
        <v>102</v>
      </c>
      <c r="J2" s="30" t="s">
        <v>217</v>
      </c>
      <c r="K2" s="30" t="b">
        <v>0</v>
      </c>
      <c r="L2" s="30" t="b">
        <v>0</v>
      </c>
      <c r="M2" s="30"/>
      <c r="N2" s="30"/>
      <c r="O2" s="32"/>
    </row>
    <row r="3">
      <c r="A3" s="21" t="s">
        <v>219</v>
      </c>
      <c r="B3" s="24" t="s">
        <v>215</v>
      </c>
      <c r="C3" s="30"/>
      <c r="D3" s="24" t="s">
        <v>216</v>
      </c>
      <c r="E3" s="24" t="s">
        <v>28</v>
      </c>
      <c r="F3" s="24" t="s">
        <v>123</v>
      </c>
      <c r="G3" s="40"/>
      <c r="H3" s="24">
        <v>2.0</v>
      </c>
      <c r="I3" s="24" t="s">
        <v>102</v>
      </c>
      <c r="J3" s="24" t="s">
        <v>222</v>
      </c>
      <c r="K3" s="24" t="b">
        <v>0</v>
      </c>
      <c r="L3" s="24" t="b">
        <v>0</v>
      </c>
      <c r="M3" s="24"/>
      <c r="N3" s="24"/>
      <c r="O3" s="25"/>
    </row>
    <row r="4">
      <c r="A4" s="27" t="s">
        <v>223</v>
      </c>
      <c r="B4" s="30" t="s">
        <v>215</v>
      </c>
      <c r="C4" s="30"/>
      <c r="D4" s="30" t="s">
        <v>216</v>
      </c>
      <c r="E4" s="30" t="s">
        <v>28</v>
      </c>
      <c r="F4" s="30"/>
      <c r="G4" s="41"/>
      <c r="H4" s="30"/>
      <c r="I4" s="30"/>
      <c r="J4" s="30"/>
      <c r="K4" s="30" t="b">
        <v>0</v>
      </c>
      <c r="L4" s="30" t="b">
        <v>0</v>
      </c>
      <c r="M4" s="30"/>
      <c r="N4" s="30"/>
      <c r="O4" s="32"/>
    </row>
    <row r="5">
      <c r="A5" s="21" t="s">
        <v>224</v>
      </c>
      <c r="B5" s="24" t="s">
        <v>215</v>
      </c>
      <c r="C5" s="16"/>
      <c r="D5" s="24" t="s">
        <v>225</v>
      </c>
      <c r="E5" s="24" t="s">
        <v>16</v>
      </c>
      <c r="F5" s="24"/>
      <c r="G5" s="40"/>
      <c r="H5" s="24">
        <v>5.0</v>
      </c>
      <c r="I5" s="24" t="s">
        <v>95</v>
      </c>
      <c r="J5" s="24"/>
      <c r="K5" s="24" t="b">
        <v>0</v>
      </c>
      <c r="L5" s="24" t="b">
        <v>0</v>
      </c>
      <c r="M5" s="24"/>
      <c r="N5" s="24"/>
      <c r="O5" s="25"/>
    </row>
    <row r="6">
      <c r="A6" s="27" t="s">
        <v>228</v>
      </c>
      <c r="B6" s="30" t="s">
        <v>91</v>
      </c>
      <c r="C6" t="s">
        <v>91</v>
      </c>
      <c r="D6" s="30" t="s">
        <v>225</v>
      </c>
      <c r="E6" s="30" t="s">
        <v>16</v>
      </c>
      <c r="F6" s="30" t="s">
        <v>115</v>
      </c>
      <c r="G6" s="30" t="str">
        <f>VLOOKUP("diane",Data!I$8:Data!J$30,2,0)</f>
        <v>diane@acme.com</v>
      </c>
      <c r="H6" s="30">
        <v>5.0</v>
      </c>
      <c r="I6" s="30" t="s">
        <v>95</v>
      </c>
      <c r="J6" s="30"/>
      <c r="K6" s="30" t="b">
        <v>0</v>
      </c>
      <c r="L6" s="30" t="b">
        <v>0</v>
      </c>
      <c r="M6" s="30"/>
      <c r="N6" s="30"/>
      <c r="O6" s="32"/>
    </row>
    <row r="7">
      <c r="A7" s="21" t="s">
        <v>229</v>
      </c>
      <c r="B7" s="24" t="s">
        <v>215</v>
      </c>
      <c r="C7" s="30"/>
      <c r="D7" s="24" t="s">
        <v>225</v>
      </c>
      <c r="E7" s="24" t="s">
        <v>16</v>
      </c>
      <c r="F7" s="24"/>
      <c r="G7" s="40"/>
      <c r="H7" s="24">
        <v>5.0</v>
      </c>
      <c r="I7" s="24" t="s">
        <v>95</v>
      </c>
      <c r="J7" s="24"/>
      <c r="K7" s="24" t="b">
        <v>0</v>
      </c>
      <c r="L7" s="24" t="b">
        <v>0</v>
      </c>
      <c r="M7" s="24"/>
      <c r="N7" s="24"/>
      <c r="O7" s="25"/>
    </row>
    <row r="8">
      <c r="A8" s="27" t="s">
        <v>232</v>
      </c>
      <c r="B8" s="30" t="s">
        <v>91</v>
      </c>
      <c r="C8" t="s">
        <v>91</v>
      </c>
      <c r="D8" s="30" t="s">
        <v>225</v>
      </c>
      <c r="E8" s="30" t="s">
        <v>16</v>
      </c>
      <c r="F8" s="30" t="s">
        <v>115</v>
      </c>
      <c r="G8" s="30" t="str">
        <f>VLOOKUP("diane",Data!I$8:Data!J$30,2,0)</f>
        <v>diane@acme.com</v>
      </c>
      <c r="H8" s="30">
        <v>7.0</v>
      </c>
      <c r="I8" s="30" t="s">
        <v>95</v>
      </c>
      <c r="J8" s="30"/>
      <c r="K8" s="30" t="b">
        <v>0</v>
      </c>
      <c r="L8" s="30" t="b">
        <v>0</v>
      </c>
      <c r="M8" s="30"/>
      <c r="N8" s="30"/>
      <c r="O8" s="32"/>
    </row>
    <row r="9">
      <c r="A9" s="21" t="s">
        <v>233</v>
      </c>
      <c r="B9" s="24" t="s">
        <v>91</v>
      </c>
      <c r="C9" t="s">
        <v>91</v>
      </c>
      <c r="D9" s="24" t="s">
        <v>226</v>
      </c>
      <c r="E9" s="24" t="s">
        <v>43</v>
      </c>
      <c r="F9" s="24" t="s">
        <v>115</v>
      </c>
      <c r="G9" s="24" t="str">
        <f>VLOOKUP("tony",Data!I$8:Data!J$30,2,0)</f>
        <v>tony@acme.com</v>
      </c>
      <c r="H9" s="24">
        <v>1.0</v>
      </c>
      <c r="I9" s="24" t="s">
        <v>95</v>
      </c>
      <c r="J9" s="24"/>
      <c r="K9" s="24" t="b">
        <v>0</v>
      </c>
      <c r="L9" s="24" t="b">
        <v>0</v>
      </c>
      <c r="M9" s="24"/>
      <c r="N9" s="24"/>
      <c r="O9" s="25"/>
    </row>
    <row r="10">
      <c r="A10" s="27" t="s">
        <v>235</v>
      </c>
      <c r="B10" s="30" t="s">
        <v>215</v>
      </c>
      <c r="D10" s="30" t="s">
        <v>226</v>
      </c>
      <c r="E10" s="30" t="s">
        <v>43</v>
      </c>
      <c r="F10" s="30"/>
      <c r="G10" s="30"/>
      <c r="H10" s="30">
        <v>5.0</v>
      </c>
      <c r="I10" s="30"/>
      <c r="J10" s="30"/>
      <c r="K10" s="30" t="b">
        <v>0</v>
      </c>
      <c r="L10" s="30" t="b">
        <v>0</v>
      </c>
      <c r="M10" s="30"/>
      <c r="N10" s="30"/>
      <c r="O10" s="32"/>
    </row>
    <row r="11">
      <c r="A11" s="21" t="s">
        <v>236</v>
      </c>
      <c r="B11" s="24" t="s">
        <v>215</v>
      </c>
      <c r="C11" s="30"/>
      <c r="D11" s="24" t="s">
        <v>226</v>
      </c>
      <c r="E11" s="24" t="s">
        <v>43</v>
      </c>
      <c r="F11" s="24"/>
      <c r="G11" s="40"/>
      <c r="H11" s="24">
        <v>13.0</v>
      </c>
      <c r="I11" s="24"/>
      <c r="J11" s="24"/>
      <c r="K11" s="24" t="b">
        <v>0</v>
      </c>
      <c r="L11" s="24" t="b">
        <v>0</v>
      </c>
      <c r="M11" s="24"/>
      <c r="N11" s="24"/>
      <c r="O11" s="25"/>
    </row>
    <row r="12">
      <c r="A12" s="27" t="s">
        <v>237</v>
      </c>
      <c r="B12" s="30" t="s">
        <v>215</v>
      </c>
      <c r="C12" s="30"/>
      <c r="D12" s="30" t="s">
        <v>226</v>
      </c>
      <c r="E12" s="30" t="s">
        <v>43</v>
      </c>
      <c r="F12" s="30" t="s">
        <v>119</v>
      </c>
      <c r="G12" s="41"/>
      <c r="H12" s="30">
        <v>3.0</v>
      </c>
      <c r="I12" s="30"/>
      <c r="J12" s="30"/>
      <c r="K12" s="30" t="b">
        <v>0</v>
      </c>
      <c r="L12" s="30" t="b">
        <v>0</v>
      </c>
      <c r="M12" s="30"/>
      <c r="N12" s="30"/>
      <c r="O12" s="32"/>
    </row>
    <row r="13">
      <c r="A13" s="21" t="s">
        <v>238</v>
      </c>
      <c r="B13" s="24" t="s">
        <v>91</v>
      </c>
      <c r="C13" s="30" t="s">
        <v>91</v>
      </c>
      <c r="D13" s="24" t="s">
        <v>226</v>
      </c>
      <c r="E13" s="24" t="s">
        <v>43</v>
      </c>
      <c r="F13" s="24" t="s">
        <v>119</v>
      </c>
      <c r="G13" s="40" t="str">
        <f>VLOOKUP("deb",Data!I$8:Data!J$30,2,0)</f>
        <v>deb@acme.com</v>
      </c>
      <c r="H13" s="24">
        <v>3.0</v>
      </c>
      <c r="I13" s="24" t="s">
        <v>95</v>
      </c>
      <c r="J13" s="24"/>
      <c r="K13" s="24" t="b">
        <v>0</v>
      </c>
      <c r="L13" s="24" t="b">
        <v>0</v>
      </c>
      <c r="M13" s="24"/>
      <c r="N13" s="24"/>
      <c r="O13" s="25"/>
    </row>
    <row r="14">
      <c r="A14" s="27" t="s">
        <v>240</v>
      </c>
      <c r="B14" s="30" t="s">
        <v>215</v>
      </c>
      <c r="C14" t="s">
        <v>77</v>
      </c>
      <c r="D14" s="30" t="s">
        <v>226</v>
      </c>
      <c r="E14" s="30" t="s">
        <v>43</v>
      </c>
      <c r="F14" s="30" t="s">
        <v>121</v>
      </c>
      <c r="G14" s="30"/>
      <c r="H14" s="30">
        <v>7.0</v>
      </c>
      <c r="I14" s="30" t="s">
        <v>95</v>
      </c>
      <c r="J14" s="30"/>
      <c r="K14" s="30" t="b">
        <v>0</v>
      </c>
      <c r="L14" s="30" t="b">
        <v>0</v>
      </c>
      <c r="M14" s="30"/>
      <c r="N14" s="30"/>
      <c r="O14" s="32"/>
    </row>
    <row r="15">
      <c r="A15" s="21" t="s">
        <v>241</v>
      </c>
      <c r="B15" s="24" t="s">
        <v>215</v>
      </c>
      <c r="C15" s="42"/>
      <c r="D15" s="24" t="s">
        <v>226</v>
      </c>
      <c r="E15" s="24" t="s">
        <v>43</v>
      </c>
      <c r="F15" s="24"/>
      <c r="G15" s="24"/>
      <c r="H15" s="24"/>
      <c r="I15" s="24"/>
      <c r="J15" s="24" t="s">
        <v>242</v>
      </c>
      <c r="K15" s="24" t="b">
        <v>0</v>
      </c>
      <c r="L15" s="24" t="b">
        <v>0</v>
      </c>
      <c r="M15" s="24"/>
      <c r="N15" s="24"/>
      <c r="O15" s="25"/>
    </row>
    <row r="16">
      <c r="A16" s="27" t="s">
        <v>243</v>
      </c>
      <c r="B16" s="30" t="s">
        <v>215</v>
      </c>
      <c r="C16" s="42"/>
      <c r="D16" s="30" t="s">
        <v>226</v>
      </c>
      <c r="E16" s="30" t="s">
        <v>43</v>
      </c>
      <c r="F16" s="30"/>
      <c r="G16" s="30"/>
      <c r="H16" s="30">
        <v>3.0</v>
      </c>
      <c r="I16" s="30"/>
      <c r="J16" s="30" t="s">
        <v>245</v>
      </c>
      <c r="K16" s="30" t="b">
        <v>0</v>
      </c>
      <c r="L16" s="30" t="b">
        <v>0</v>
      </c>
      <c r="M16" s="30"/>
      <c r="N16" s="30"/>
      <c r="O16" s="32"/>
    </row>
    <row r="17">
      <c r="A17" s="21" t="s">
        <v>246</v>
      </c>
      <c r="B17" s="24" t="s">
        <v>215</v>
      </c>
      <c r="D17" s="24" t="s">
        <v>226</v>
      </c>
      <c r="E17" s="24" t="s">
        <v>43</v>
      </c>
      <c r="F17" s="24"/>
      <c r="G17" s="24"/>
      <c r="H17" s="24">
        <v>7.0</v>
      </c>
      <c r="I17" s="24"/>
      <c r="J17" s="24"/>
      <c r="K17" s="24" t="b">
        <v>0</v>
      </c>
      <c r="L17" s="24" t="b">
        <v>0</v>
      </c>
      <c r="M17" s="24"/>
      <c r="N17" s="24"/>
      <c r="O17" s="25"/>
    </row>
    <row r="18">
      <c r="A18" s="27" t="s">
        <v>247</v>
      </c>
      <c r="B18" s="30" t="s">
        <v>215</v>
      </c>
      <c r="C18" t="s">
        <v>77</v>
      </c>
      <c r="D18" s="30" t="s">
        <v>226</v>
      </c>
      <c r="E18" s="30" t="s">
        <v>43</v>
      </c>
      <c r="F18" s="30" t="s">
        <v>121</v>
      </c>
      <c r="G18" s="30"/>
      <c r="H18" s="30"/>
      <c r="I18" s="30" t="s">
        <v>95</v>
      </c>
      <c r="J18" s="30" t="s">
        <v>248</v>
      </c>
      <c r="K18" s="30" t="b">
        <v>0</v>
      </c>
      <c r="L18" s="30" t="b">
        <v>0</v>
      </c>
      <c r="M18" s="30"/>
      <c r="N18" s="30"/>
      <c r="O18" s="32"/>
    </row>
    <row r="19">
      <c r="A19" s="21" t="s">
        <v>249</v>
      </c>
      <c r="B19" s="24" t="s">
        <v>91</v>
      </c>
      <c r="C19" s="30" t="s">
        <v>91</v>
      </c>
      <c r="D19" s="24" t="s">
        <v>226</v>
      </c>
      <c r="E19" s="24" t="s">
        <v>43</v>
      </c>
      <c r="F19" s="24" t="s">
        <v>115</v>
      </c>
      <c r="G19" s="40" t="str">
        <f>VLOOKUP("deb",Data!I$8:Data!J$30,2,0)</f>
        <v>deb@acme.com</v>
      </c>
      <c r="H19" s="24"/>
      <c r="I19" s="24" t="s">
        <v>95</v>
      </c>
      <c r="J19" s="24"/>
      <c r="K19" s="24" t="b">
        <v>0</v>
      </c>
      <c r="L19" s="24" t="b">
        <v>0</v>
      </c>
      <c r="M19" s="24"/>
      <c r="N19" s="24"/>
      <c r="O19" s="25"/>
    </row>
    <row r="20">
      <c r="A20" s="27" t="s">
        <v>250</v>
      </c>
      <c r="B20" s="30" t="s">
        <v>215</v>
      </c>
      <c r="D20" s="30" t="s">
        <v>226</v>
      </c>
      <c r="E20" s="30" t="s">
        <v>43</v>
      </c>
      <c r="F20" s="30"/>
      <c r="G20" s="41"/>
      <c r="H20" s="30">
        <v>5.0</v>
      </c>
      <c r="I20" s="30"/>
      <c r="J20" s="30"/>
      <c r="K20" s="30" t="b">
        <v>0</v>
      </c>
      <c r="L20" s="30" t="b">
        <v>0</v>
      </c>
      <c r="M20" s="30"/>
      <c r="N20" s="30"/>
      <c r="O20" s="32"/>
    </row>
    <row r="21" ht="15.75" customHeight="1">
      <c r="A21" s="21" t="s">
        <v>251</v>
      </c>
      <c r="B21" s="24" t="s">
        <v>215</v>
      </c>
      <c r="D21" s="24" t="s">
        <v>226</v>
      </c>
      <c r="E21" s="24" t="s">
        <v>43</v>
      </c>
      <c r="F21" s="24" t="s">
        <v>121</v>
      </c>
      <c r="G21" s="24"/>
      <c r="H21" s="24">
        <v>13.0</v>
      </c>
      <c r="I21" s="24" t="s">
        <v>95</v>
      </c>
      <c r="J21" s="24"/>
      <c r="K21" s="24" t="b">
        <v>0</v>
      </c>
      <c r="L21" s="24" t="b">
        <v>0</v>
      </c>
      <c r="M21" s="24"/>
      <c r="N21" s="24"/>
      <c r="O21" s="25"/>
    </row>
    <row r="22" ht="15.75" customHeight="1">
      <c r="A22" s="27" t="s">
        <v>252</v>
      </c>
      <c r="B22" s="30" t="s">
        <v>91</v>
      </c>
      <c r="C22" s="30" t="s">
        <v>91</v>
      </c>
      <c r="D22" s="30" t="s">
        <v>226</v>
      </c>
      <c r="E22" s="30" t="s">
        <v>43</v>
      </c>
      <c r="F22" s="30" t="s">
        <v>115</v>
      </c>
      <c r="G22" s="41" t="str">
        <f>VLOOKUP("dave",Data!I$8:Data!J$30,2,0)</f>
        <v>dave@acme.com</v>
      </c>
      <c r="H22" s="30">
        <v>3.0</v>
      </c>
      <c r="I22" s="30" t="s">
        <v>95</v>
      </c>
      <c r="J22" s="30"/>
      <c r="K22" s="30" t="b">
        <v>0</v>
      </c>
      <c r="L22" s="30" t="b">
        <v>0</v>
      </c>
      <c r="M22" s="30"/>
      <c r="N22" s="30"/>
      <c r="O22" s="32"/>
    </row>
    <row r="23" ht="15.75" customHeight="1">
      <c r="A23" s="21" t="s">
        <v>253</v>
      </c>
      <c r="B23" s="24" t="s">
        <v>215</v>
      </c>
      <c r="D23" s="24" t="s">
        <v>226</v>
      </c>
      <c r="E23" s="24" t="s">
        <v>43</v>
      </c>
      <c r="F23" s="24" t="s">
        <v>119</v>
      </c>
      <c r="G23" s="40"/>
      <c r="H23" s="24">
        <v>3.0</v>
      </c>
      <c r="I23" s="24"/>
      <c r="J23" s="24"/>
      <c r="K23" s="24" t="b">
        <v>0</v>
      </c>
      <c r="L23" s="24" t="b">
        <v>0</v>
      </c>
      <c r="M23" s="24"/>
      <c r="N23" s="24"/>
      <c r="O23" s="25"/>
    </row>
    <row r="24" ht="15.75" customHeight="1">
      <c r="A24" s="27" t="s">
        <v>254</v>
      </c>
      <c r="B24" s="30" t="s">
        <v>215</v>
      </c>
      <c r="D24" s="30" t="s">
        <v>226</v>
      </c>
      <c r="E24" s="30" t="s">
        <v>43</v>
      </c>
      <c r="F24" s="30" t="s">
        <v>119</v>
      </c>
      <c r="G24" s="30" t="str">
        <f>VLOOKUP("daphne",Data!I$8:Data!J$30,2,0)</f>
        <v>daphne@acme.com</v>
      </c>
      <c r="H24" s="30">
        <v>3.0</v>
      </c>
      <c r="I24" s="30" t="s">
        <v>95</v>
      </c>
      <c r="J24" s="30"/>
      <c r="K24" s="30" t="b">
        <v>0</v>
      </c>
      <c r="L24" s="30" t="b">
        <v>0</v>
      </c>
      <c r="M24" s="30"/>
      <c r="N24" s="30"/>
      <c r="O24" s="32"/>
    </row>
    <row r="25" ht="15.75" customHeight="1">
      <c r="A25" s="21" t="s">
        <v>257</v>
      </c>
      <c r="B25" s="24" t="s">
        <v>91</v>
      </c>
      <c r="C25" s="30" t="s">
        <v>91</v>
      </c>
      <c r="D25" s="24" t="s">
        <v>226</v>
      </c>
      <c r="E25" s="24" t="s">
        <v>43</v>
      </c>
      <c r="F25" s="24" t="s">
        <v>115</v>
      </c>
      <c r="G25" s="40" t="str">
        <f>VLOOKUP("deb",Data!I$8:Data!J$30,2,0)</f>
        <v>deb@acme.com</v>
      </c>
      <c r="H25" s="24">
        <v>13.0</v>
      </c>
      <c r="I25" s="24" t="s">
        <v>95</v>
      </c>
      <c r="J25" s="24" t="s">
        <v>258</v>
      </c>
      <c r="K25" s="24" t="b">
        <v>0</v>
      </c>
      <c r="L25" s="24" t="b">
        <v>0</v>
      </c>
      <c r="M25" s="24"/>
      <c r="N25" s="24"/>
      <c r="O25" s="25"/>
    </row>
    <row r="26" ht="15.75" customHeight="1">
      <c r="A26" s="27" t="s">
        <v>259</v>
      </c>
      <c r="B26" s="30" t="s">
        <v>215</v>
      </c>
      <c r="D26" s="30" t="s">
        <v>220</v>
      </c>
      <c r="E26" s="30" t="s">
        <v>28</v>
      </c>
      <c r="F26" s="30" t="s">
        <v>119</v>
      </c>
      <c r="G26" s="30" t="str">
        <f>VLOOKUP("peter",Data!I$8:Data!J$30,2,0)</f>
        <v>peter@acme.com</v>
      </c>
      <c r="H26" s="30">
        <v>5.0</v>
      </c>
      <c r="I26" s="30" t="s">
        <v>95</v>
      </c>
      <c r="J26" s="30"/>
      <c r="K26" s="30" t="b">
        <v>0</v>
      </c>
      <c r="L26" s="30" t="b">
        <v>0</v>
      </c>
      <c r="M26" s="30"/>
      <c r="N26" s="30"/>
      <c r="O26" s="32"/>
    </row>
    <row r="27" ht="15.75" customHeight="1">
      <c r="A27" s="21" t="s">
        <v>261</v>
      </c>
      <c r="B27" s="24" t="s">
        <v>215</v>
      </c>
      <c r="D27" s="24" t="s">
        <v>220</v>
      </c>
      <c r="E27" s="24" t="s">
        <v>28</v>
      </c>
      <c r="F27" s="24" t="s">
        <v>123</v>
      </c>
      <c r="G27" s="24" t="str">
        <f>VLOOKUP("peter",Data!I$8:Data!J$30,2,0)</f>
        <v>peter@acme.com</v>
      </c>
      <c r="H27" s="24">
        <v>5.0</v>
      </c>
      <c r="I27" s="24" t="s">
        <v>102</v>
      </c>
      <c r="J27" s="24"/>
      <c r="K27" s="24" t="b">
        <v>0</v>
      </c>
      <c r="L27" s="24" t="b">
        <v>0</v>
      </c>
      <c r="M27" s="24"/>
      <c r="N27" s="24"/>
      <c r="O27" s="25"/>
    </row>
    <row r="28" ht="15.75" customHeight="1">
      <c r="A28" s="27" t="s">
        <v>262</v>
      </c>
      <c r="B28" s="30" t="s">
        <v>215</v>
      </c>
      <c r="D28" s="30" t="s">
        <v>220</v>
      </c>
      <c r="E28" s="30" t="s">
        <v>28</v>
      </c>
      <c r="F28" s="30"/>
      <c r="G28" s="30"/>
      <c r="H28" s="30">
        <v>7.0</v>
      </c>
      <c r="I28" s="30"/>
      <c r="J28" s="30"/>
      <c r="K28" s="30" t="b">
        <v>0</v>
      </c>
      <c r="L28" s="30" t="b">
        <v>0</v>
      </c>
      <c r="M28" s="30"/>
      <c r="N28" s="30"/>
      <c r="O28" s="32"/>
    </row>
    <row r="29" ht="15.75" customHeight="1">
      <c r="A29" s="21" t="s">
        <v>261</v>
      </c>
      <c r="B29" s="24" t="s">
        <v>91</v>
      </c>
      <c r="C29" t="s">
        <v>91</v>
      </c>
      <c r="D29" s="24" t="s">
        <v>202</v>
      </c>
      <c r="E29" s="24" t="s">
        <v>28</v>
      </c>
      <c r="F29" s="24" t="s">
        <v>119</v>
      </c>
      <c r="G29" s="24"/>
      <c r="H29" s="24">
        <v>3.0</v>
      </c>
      <c r="I29" s="24" t="s">
        <v>95</v>
      </c>
      <c r="J29" s="24"/>
      <c r="K29" s="24" t="b">
        <v>0</v>
      </c>
      <c r="L29" s="24" t="b">
        <v>0</v>
      </c>
      <c r="M29" s="24"/>
      <c r="N29" s="24"/>
      <c r="O29" s="25"/>
    </row>
    <row r="30" ht="15.75" customHeight="1">
      <c r="A30" s="27" t="s">
        <v>262</v>
      </c>
      <c r="B30" s="30" t="s">
        <v>215</v>
      </c>
      <c r="C30" s="30" t="s">
        <v>77</v>
      </c>
      <c r="D30" s="30" t="s">
        <v>202</v>
      </c>
      <c r="E30" s="30" t="s">
        <v>28</v>
      </c>
      <c r="F30" s="30" t="s">
        <v>121</v>
      </c>
      <c r="G30" s="41"/>
      <c r="H30" s="30">
        <v>3.0</v>
      </c>
      <c r="I30" s="30" t="s">
        <v>95</v>
      </c>
      <c r="J30" s="30"/>
      <c r="K30" s="30" t="b">
        <v>0</v>
      </c>
      <c r="L30" s="30" t="b">
        <v>0</v>
      </c>
      <c r="M30" s="30"/>
      <c r="N30" s="30"/>
      <c r="O30" s="32"/>
    </row>
    <row r="31" ht="15.75" customHeight="1">
      <c r="A31" s="21" t="s">
        <v>264</v>
      </c>
      <c r="B31" s="24" t="s">
        <v>91</v>
      </c>
      <c r="C31" t="s">
        <v>91</v>
      </c>
      <c r="D31" s="24" t="s">
        <v>265</v>
      </c>
      <c r="E31" s="24" t="s">
        <v>16</v>
      </c>
      <c r="F31" s="24" t="s">
        <v>113</v>
      </c>
      <c r="G31" s="24" t="str">
        <f>VLOOKUP("aaron",Data!I$8:Data!J$30,2,0)</f>
        <v>aaron@acme.com</v>
      </c>
      <c r="H31" s="24">
        <v>5.0</v>
      </c>
      <c r="I31" s="24" t="s">
        <v>10</v>
      </c>
      <c r="J31" s="24"/>
      <c r="K31" s="24" t="b">
        <v>0</v>
      </c>
      <c r="L31" s="24" t="b">
        <v>0</v>
      </c>
      <c r="M31" s="24"/>
      <c r="N31" s="24"/>
      <c r="O31" s="25"/>
    </row>
    <row r="32" ht="15.75" customHeight="1">
      <c r="A32" s="27" t="s">
        <v>266</v>
      </c>
      <c r="B32" s="30" t="s">
        <v>91</v>
      </c>
      <c r="C32" t="s">
        <v>91</v>
      </c>
      <c r="D32" s="30" t="s">
        <v>265</v>
      </c>
      <c r="E32" s="30" t="s">
        <v>16</v>
      </c>
      <c r="F32" s="30" t="s">
        <v>111</v>
      </c>
      <c r="G32" s="30" t="str">
        <f>VLOOKUP("aaron",Data!I$8:Data!J$30,2,0)</f>
        <v>aaron@acme.com</v>
      </c>
      <c r="H32" s="30">
        <v>5.0</v>
      </c>
      <c r="I32" s="30" t="s">
        <v>10</v>
      </c>
      <c r="J32" s="30"/>
      <c r="K32" s="30" t="b">
        <v>0</v>
      </c>
      <c r="L32" s="30" t="b">
        <v>0</v>
      </c>
      <c r="M32" s="30"/>
      <c r="N32" s="30"/>
      <c r="O32" s="32"/>
    </row>
    <row r="33" ht="15.75" customHeight="1">
      <c r="A33" s="21" t="s">
        <v>267</v>
      </c>
      <c r="B33" s="24" t="s">
        <v>91</v>
      </c>
      <c r="C33" s="42" t="s">
        <v>91</v>
      </c>
      <c r="D33" s="24" t="s">
        <v>265</v>
      </c>
      <c r="E33" s="24" t="s">
        <v>16</v>
      </c>
      <c r="F33" s="24" t="s">
        <v>111</v>
      </c>
      <c r="G33" s="24" t="str">
        <f>VLOOKUP("dudley",Data!I$8:Data!J$30,2,0)</f>
        <v>dudley@acme.com</v>
      </c>
      <c r="H33" s="24">
        <v>2.0</v>
      </c>
      <c r="I33" s="24" t="s">
        <v>10</v>
      </c>
      <c r="J33" s="24"/>
      <c r="K33" s="24" t="b">
        <v>0</v>
      </c>
      <c r="L33" s="24" t="b">
        <v>0</v>
      </c>
      <c r="M33" s="24"/>
      <c r="N33" s="24"/>
      <c r="O33" s="25"/>
    </row>
    <row r="34" ht="15.75" customHeight="1">
      <c r="A34" s="27" t="s">
        <v>268</v>
      </c>
      <c r="B34" s="30" t="s">
        <v>91</v>
      </c>
      <c r="C34" t="s">
        <v>91</v>
      </c>
      <c r="D34" s="30" t="s">
        <v>269</v>
      </c>
      <c r="E34" s="30" t="s">
        <v>28</v>
      </c>
      <c r="F34" s="30" t="s">
        <v>113</v>
      </c>
      <c r="G34" s="30"/>
      <c r="H34" s="30">
        <v>5.0</v>
      </c>
      <c r="I34" s="30" t="s">
        <v>10</v>
      </c>
      <c r="J34" s="30"/>
      <c r="K34" s="30" t="b">
        <v>0</v>
      </c>
      <c r="L34" s="30" t="b">
        <v>0</v>
      </c>
      <c r="M34" s="30"/>
      <c r="N34" s="30"/>
      <c r="O34" s="32"/>
    </row>
    <row r="35" ht="15.75" customHeight="1">
      <c r="A35" s="21" t="s">
        <v>270</v>
      </c>
      <c r="B35" s="24" t="s">
        <v>91</v>
      </c>
      <c r="C35" s="42" t="s">
        <v>91</v>
      </c>
      <c r="D35" s="24" t="s">
        <v>269</v>
      </c>
      <c r="E35" s="24" t="s">
        <v>28</v>
      </c>
      <c r="F35" s="24" t="s">
        <v>113</v>
      </c>
      <c r="G35" s="24"/>
      <c r="H35" s="24">
        <v>5.0</v>
      </c>
      <c r="I35" s="24" t="s">
        <v>10</v>
      </c>
      <c r="J35" s="24"/>
      <c r="K35" s="24" t="b">
        <v>0</v>
      </c>
      <c r="L35" s="24" t="b">
        <v>0</v>
      </c>
      <c r="M35" s="24"/>
      <c r="N35" s="24"/>
      <c r="O35" s="25"/>
    </row>
    <row r="36" ht="15.75" customHeight="1">
      <c r="A36" s="27" t="s">
        <v>272</v>
      </c>
      <c r="B36" s="30" t="s">
        <v>91</v>
      </c>
      <c r="C36" t="s">
        <v>91</v>
      </c>
      <c r="D36" s="30" t="s">
        <v>269</v>
      </c>
      <c r="E36" s="30" t="s">
        <v>28</v>
      </c>
      <c r="F36" s="30" t="s">
        <v>113</v>
      </c>
      <c r="G36" s="30"/>
      <c r="H36" s="30">
        <v>4.0</v>
      </c>
      <c r="I36" s="30" t="s">
        <v>10</v>
      </c>
      <c r="J36" s="30"/>
      <c r="K36" s="30" t="b">
        <v>0</v>
      </c>
      <c r="L36" s="30" t="b">
        <v>0</v>
      </c>
      <c r="M36" s="30"/>
      <c r="N36" s="30"/>
      <c r="O36" s="32"/>
    </row>
    <row r="37" ht="15.75" customHeight="1">
      <c r="A37" s="21" t="s">
        <v>273</v>
      </c>
      <c r="B37" s="24" t="s">
        <v>91</v>
      </c>
      <c r="C37" s="30" t="s">
        <v>91</v>
      </c>
      <c r="D37" s="24" t="s">
        <v>269</v>
      </c>
      <c r="E37" s="24" t="s">
        <v>28</v>
      </c>
      <c r="F37" s="24" t="s">
        <v>113</v>
      </c>
      <c r="G37" s="40"/>
      <c r="H37" s="24">
        <v>4.0</v>
      </c>
      <c r="I37" s="24" t="s">
        <v>10</v>
      </c>
      <c r="J37" s="24"/>
      <c r="K37" s="24" t="b">
        <v>0</v>
      </c>
      <c r="L37" s="24" t="b">
        <v>0</v>
      </c>
      <c r="M37" s="24"/>
      <c r="N37" s="24"/>
      <c r="O37" s="25"/>
    </row>
    <row r="38" ht="15.75" customHeight="1">
      <c r="A38" s="27" t="s">
        <v>274</v>
      </c>
      <c r="B38" s="30" t="s">
        <v>91</v>
      </c>
      <c r="C38" s="30" t="s">
        <v>91</v>
      </c>
      <c r="D38" s="30" t="s">
        <v>269</v>
      </c>
      <c r="E38" s="30" t="s">
        <v>28</v>
      </c>
      <c r="F38" s="30" t="s">
        <v>113</v>
      </c>
      <c r="G38" s="41"/>
      <c r="H38" s="30">
        <v>2.0</v>
      </c>
      <c r="I38" s="30" t="s">
        <v>10</v>
      </c>
      <c r="J38" s="30"/>
      <c r="K38" s="30" t="b">
        <v>0</v>
      </c>
      <c r="L38" s="30" t="b">
        <v>0</v>
      </c>
      <c r="M38" s="30"/>
      <c r="N38" s="30"/>
      <c r="O38" s="32"/>
    </row>
    <row r="39" ht="15.75" customHeight="1">
      <c r="A39" s="21" t="s">
        <v>275</v>
      </c>
      <c r="B39" s="24" t="s">
        <v>91</v>
      </c>
      <c r="C39" t="s">
        <v>91</v>
      </c>
      <c r="D39" s="24" t="s">
        <v>269</v>
      </c>
      <c r="E39" s="24" t="s">
        <v>28</v>
      </c>
      <c r="F39" s="24" t="s">
        <v>113</v>
      </c>
      <c r="G39" s="24"/>
      <c r="H39" s="24">
        <v>3.0</v>
      </c>
      <c r="I39" s="24" t="s">
        <v>10</v>
      </c>
      <c r="J39" s="24"/>
      <c r="K39" s="24" t="b">
        <v>0</v>
      </c>
      <c r="L39" s="24" t="b">
        <v>0</v>
      </c>
      <c r="M39" s="24"/>
      <c r="N39" s="24"/>
      <c r="O39" s="25"/>
    </row>
    <row r="40" ht="15.75" customHeight="1">
      <c r="A40" s="27" t="s">
        <v>276</v>
      </c>
      <c r="B40" s="30" t="s">
        <v>91</v>
      </c>
      <c r="C40" t="s">
        <v>91</v>
      </c>
      <c r="D40" s="30" t="s">
        <v>205</v>
      </c>
      <c r="E40" s="30" t="s">
        <v>28</v>
      </c>
      <c r="F40" s="30" t="s">
        <v>113</v>
      </c>
      <c r="G40" s="30" t="str">
        <f>VLOOKUP("dudley",Data!I$8:Data!J$30,2,0)</f>
        <v>dudley@acme.com</v>
      </c>
      <c r="H40" s="30">
        <v>3.0</v>
      </c>
      <c r="I40" s="30" t="s">
        <v>95</v>
      </c>
      <c r="J40" s="30"/>
      <c r="K40" s="30" t="b">
        <v>0</v>
      </c>
      <c r="L40" s="30" t="b">
        <v>0</v>
      </c>
      <c r="M40" s="30"/>
      <c r="N40" s="30"/>
      <c r="O40" s="32"/>
    </row>
    <row r="41" ht="15.75" customHeight="1">
      <c r="A41" s="21" t="s">
        <v>278</v>
      </c>
      <c r="B41" s="24" t="s">
        <v>215</v>
      </c>
      <c r="D41" s="24" t="s">
        <v>205</v>
      </c>
      <c r="E41" s="24" t="s">
        <v>28</v>
      </c>
      <c r="F41" s="24"/>
      <c r="G41" s="24"/>
      <c r="H41" s="24">
        <v>5.0</v>
      </c>
      <c r="I41" s="24" t="s">
        <v>95</v>
      </c>
      <c r="J41" s="24"/>
      <c r="K41" s="24" t="b">
        <v>0</v>
      </c>
      <c r="L41" s="24" t="b">
        <v>0</v>
      </c>
      <c r="M41" s="24"/>
      <c r="N41" s="24"/>
      <c r="O41" s="25"/>
    </row>
    <row r="42" ht="15.75" customHeight="1">
      <c r="A42" s="27" t="s">
        <v>280</v>
      </c>
      <c r="B42" s="30" t="s">
        <v>215</v>
      </c>
      <c r="D42" s="30" t="s">
        <v>205</v>
      </c>
      <c r="E42" s="30" t="s">
        <v>28</v>
      </c>
      <c r="F42" s="30"/>
      <c r="G42" s="30"/>
      <c r="H42" s="30">
        <v>5.0</v>
      </c>
      <c r="I42" s="30" t="s">
        <v>95</v>
      </c>
      <c r="J42" s="30"/>
      <c r="K42" s="30" t="b">
        <v>0</v>
      </c>
      <c r="L42" s="30" t="b">
        <v>0</v>
      </c>
      <c r="M42" s="30"/>
      <c r="N42" s="30"/>
      <c r="O42" s="32"/>
    </row>
    <row r="43" ht="15.75" customHeight="1">
      <c r="A43" s="21" t="s">
        <v>281</v>
      </c>
      <c r="B43" s="24" t="s">
        <v>91</v>
      </c>
      <c r="C43" t="s">
        <v>91</v>
      </c>
      <c r="D43" s="24" t="s">
        <v>239</v>
      </c>
      <c r="E43" s="24" t="s">
        <v>16</v>
      </c>
      <c r="F43" s="24" t="s">
        <v>115</v>
      </c>
      <c r="G43" s="24" t="str">
        <f>VLOOKUP("daniel",Data!I$8:Data!J$30,2,0)</f>
        <v>daniel@acme.com</v>
      </c>
      <c r="H43" s="24">
        <v>5.0</v>
      </c>
      <c r="I43" s="24" t="s">
        <v>95</v>
      </c>
      <c r="J43" s="24" t="s">
        <v>282</v>
      </c>
      <c r="K43" s="24" t="b">
        <v>0</v>
      </c>
      <c r="L43" s="24" t="b">
        <v>0</v>
      </c>
      <c r="M43" s="24"/>
      <c r="N43" s="24"/>
      <c r="O43" s="25"/>
    </row>
    <row r="44" ht="15.75" customHeight="1">
      <c r="A44" s="27" t="s">
        <v>283</v>
      </c>
      <c r="B44" s="30" t="s">
        <v>215</v>
      </c>
      <c r="C44" s="30"/>
      <c r="D44" s="30" t="s">
        <v>239</v>
      </c>
      <c r="E44" s="30" t="s">
        <v>16</v>
      </c>
      <c r="F44" s="30"/>
      <c r="G44" s="41"/>
      <c r="H44" s="30">
        <v>3.0</v>
      </c>
      <c r="I44" s="30"/>
      <c r="J44" s="30" t="s">
        <v>284</v>
      </c>
      <c r="K44" s="30" t="b">
        <v>0</v>
      </c>
      <c r="L44" s="30" t="b">
        <v>0</v>
      </c>
      <c r="M44" s="30"/>
      <c r="N44" s="30"/>
      <c r="O44" s="32"/>
    </row>
    <row r="45" ht="15.75" customHeight="1">
      <c r="A45" s="21" t="s">
        <v>285</v>
      </c>
      <c r="B45" s="24" t="s">
        <v>91</v>
      </c>
      <c r="C45" s="30" t="s">
        <v>91</v>
      </c>
      <c r="D45" s="24" t="s">
        <v>239</v>
      </c>
      <c r="E45" s="24" t="s">
        <v>16</v>
      </c>
      <c r="F45" s="24" t="s">
        <v>113</v>
      </c>
      <c r="G45" s="40" t="str">
        <f>VLOOKUP("tara",Data!I$8:Data!J$30,2,0)</f>
        <v>tara@acme.com</v>
      </c>
      <c r="H45" s="24">
        <v>3.0</v>
      </c>
      <c r="I45" s="24" t="s">
        <v>10</v>
      </c>
      <c r="J45" s="24" t="s">
        <v>286</v>
      </c>
      <c r="K45" s="24" t="b">
        <v>0</v>
      </c>
      <c r="L45" s="24" t="b">
        <v>0</v>
      </c>
      <c r="M45" s="24"/>
      <c r="N45" s="24"/>
      <c r="O45" s="25"/>
    </row>
    <row r="46" ht="15.75" customHeight="1">
      <c r="A46" s="27" t="s">
        <v>287</v>
      </c>
      <c r="B46" s="30" t="s">
        <v>215</v>
      </c>
      <c r="D46" s="30" t="s">
        <v>239</v>
      </c>
      <c r="E46" s="30" t="s">
        <v>16</v>
      </c>
      <c r="F46" s="30"/>
      <c r="G46" s="30"/>
      <c r="H46" s="30">
        <v>7.0</v>
      </c>
      <c r="I46" s="30"/>
      <c r="J46" s="30" t="s">
        <v>289</v>
      </c>
      <c r="K46" s="30" t="b">
        <v>0</v>
      </c>
      <c r="L46" s="30" t="b">
        <v>0</v>
      </c>
      <c r="M46" s="30"/>
      <c r="N46" s="30"/>
      <c r="O46" s="32"/>
    </row>
    <row r="47" ht="15.75" customHeight="1">
      <c r="A47" s="21" t="s">
        <v>290</v>
      </c>
      <c r="B47" s="24" t="s">
        <v>215</v>
      </c>
      <c r="C47" s="30"/>
      <c r="D47" s="24" t="s">
        <v>239</v>
      </c>
      <c r="E47" s="24" t="s">
        <v>16</v>
      </c>
      <c r="F47" s="24"/>
      <c r="G47" s="40"/>
      <c r="H47" s="24">
        <v>3.0</v>
      </c>
      <c r="I47" s="24"/>
      <c r="J47" s="24" t="s">
        <v>291</v>
      </c>
      <c r="K47" s="24" t="b">
        <v>0</v>
      </c>
      <c r="L47" s="24" t="b">
        <v>0</v>
      </c>
      <c r="M47" s="24"/>
      <c r="N47" s="24"/>
      <c r="O47" s="25"/>
    </row>
    <row r="48" ht="15.75" customHeight="1">
      <c r="A48" s="27" t="s">
        <v>292</v>
      </c>
      <c r="B48" s="30" t="s">
        <v>215</v>
      </c>
      <c r="C48" s="30" t="s">
        <v>77</v>
      </c>
      <c r="D48" s="30" t="s">
        <v>239</v>
      </c>
      <c r="E48" s="30" t="s">
        <v>16</v>
      </c>
      <c r="F48" s="30" t="s">
        <v>121</v>
      </c>
      <c r="G48" s="30"/>
      <c r="H48" s="30">
        <v>5.0</v>
      </c>
      <c r="I48" s="30" t="s">
        <v>95</v>
      </c>
      <c r="J48" s="30"/>
      <c r="K48" s="30" t="b">
        <v>0</v>
      </c>
      <c r="L48" s="30" t="b">
        <v>0</v>
      </c>
      <c r="M48" s="30"/>
      <c r="N48" s="30"/>
      <c r="O48" s="32"/>
    </row>
    <row r="49" ht="15.75" customHeight="1">
      <c r="A49" s="33" t="s">
        <v>293</v>
      </c>
      <c r="B49" s="35" t="s">
        <v>215</v>
      </c>
      <c r="C49" s="30"/>
      <c r="D49" s="35" t="s">
        <v>239</v>
      </c>
      <c r="E49" s="35" t="s">
        <v>16</v>
      </c>
      <c r="F49" s="35" t="s">
        <v>119</v>
      </c>
      <c r="G49" s="35" t="str">
        <f>VLOOKUP("diane",Data!I$8:Data!J$30,2,0)</f>
        <v>diane@acme.com</v>
      </c>
      <c r="H49" s="35"/>
      <c r="I49" s="35" t="s">
        <v>95</v>
      </c>
      <c r="J49" s="35"/>
      <c r="K49" s="35" t="b">
        <v>0</v>
      </c>
      <c r="L49" s="35" t="b">
        <v>0</v>
      </c>
      <c r="M49" s="35"/>
      <c r="N49" s="35"/>
      <c r="O49" s="45"/>
    </row>
    <row r="50" ht="15.75" customHeight="1">
      <c r="A50" s="16" t="s">
        <v>296</v>
      </c>
      <c r="B50" s="46" t="s">
        <v>215</v>
      </c>
      <c r="C50" s="30"/>
      <c r="D50" s="16" t="s">
        <v>239</v>
      </c>
      <c r="E50" s="16" t="s">
        <v>16</v>
      </c>
      <c r="F50" s="46"/>
      <c r="H50" s="16">
        <v>4.0</v>
      </c>
      <c r="I50" s="16"/>
      <c r="J50" s="16" t="s">
        <v>297</v>
      </c>
      <c r="K50" s="16" t="b">
        <v>0</v>
      </c>
      <c r="L50" s="16" t="b">
        <v>0</v>
      </c>
      <c r="N50" s="16"/>
      <c r="O50" s="16"/>
    </row>
    <row r="51" ht="15.75" customHeight="1">
      <c r="A51" s="16" t="s">
        <v>298</v>
      </c>
      <c r="B51" s="46" t="s">
        <v>215</v>
      </c>
      <c r="C51" s="30"/>
      <c r="D51" s="16" t="s">
        <v>239</v>
      </c>
      <c r="E51" s="16" t="s">
        <v>16</v>
      </c>
      <c r="F51" s="46"/>
      <c r="H51" s="16">
        <v>3.0</v>
      </c>
      <c r="I51" s="16"/>
      <c r="J51" s="16" t="s">
        <v>300</v>
      </c>
      <c r="K51" s="16" t="b">
        <v>0</v>
      </c>
      <c r="L51" s="16" t="b">
        <v>0</v>
      </c>
      <c r="N51" s="16"/>
      <c r="O51" s="16"/>
    </row>
    <row r="52" ht="15.75" customHeight="1">
      <c r="A52" s="16" t="s">
        <v>301</v>
      </c>
      <c r="B52" s="46" t="s">
        <v>215</v>
      </c>
      <c r="C52" s="30" t="s">
        <v>77</v>
      </c>
      <c r="D52" s="16" t="s">
        <v>239</v>
      </c>
      <c r="E52" s="16" t="s">
        <v>16</v>
      </c>
      <c r="F52" s="46" t="s">
        <v>121</v>
      </c>
      <c r="H52" s="16">
        <v>2.0</v>
      </c>
      <c r="I52" s="16" t="s">
        <v>95</v>
      </c>
      <c r="J52" s="16"/>
      <c r="K52" s="16" t="b">
        <v>0</v>
      </c>
      <c r="L52" s="16" t="b">
        <v>0</v>
      </c>
      <c r="N52" s="16"/>
      <c r="O52" s="16"/>
    </row>
    <row r="53" ht="15.75" customHeight="1">
      <c r="A53" t="s">
        <v>302</v>
      </c>
      <c r="B53" s="46" t="s">
        <v>215</v>
      </c>
      <c r="C53" s="30" t="s">
        <v>77</v>
      </c>
      <c r="D53" t="s">
        <v>239</v>
      </c>
      <c r="E53" s="16" t="s">
        <v>16</v>
      </c>
      <c r="F53" s="46" t="s">
        <v>121</v>
      </c>
      <c r="H53" s="16">
        <v>3.0</v>
      </c>
      <c r="I53" s="16" t="s">
        <v>95</v>
      </c>
      <c r="K53" s="16" t="b">
        <v>0</v>
      </c>
      <c r="L53" s="16" t="b">
        <v>0</v>
      </c>
    </row>
    <row r="54" ht="15.75" customHeight="1">
      <c r="A54" s="16" t="s">
        <v>303</v>
      </c>
      <c r="B54" s="46" t="s">
        <v>215</v>
      </c>
      <c r="C54" s="30"/>
      <c r="D54" t="s">
        <v>239</v>
      </c>
      <c r="E54" s="16" t="s">
        <v>16</v>
      </c>
      <c r="F54" s="46"/>
      <c r="H54" s="16">
        <v>3.0</v>
      </c>
      <c r="I54" s="16"/>
      <c r="K54" s="16" t="b">
        <v>0</v>
      </c>
      <c r="L54" s="16" t="b">
        <v>0</v>
      </c>
    </row>
    <row r="55" ht="15.75" customHeight="1">
      <c r="A55" t="s">
        <v>304</v>
      </c>
      <c r="B55" s="46" t="s">
        <v>215</v>
      </c>
      <c r="C55" s="30"/>
      <c r="D55" t="s">
        <v>239</v>
      </c>
      <c r="E55" s="16" t="s">
        <v>16</v>
      </c>
      <c r="F55" s="46" t="s">
        <v>119</v>
      </c>
      <c r="G55" t="str">
        <f>VLOOKUP("dudley",Data!I$8:Data!J$30,2,0)</f>
        <v>dudley@acme.com</v>
      </c>
      <c r="H55" s="16">
        <v>7.0</v>
      </c>
      <c r="I55" s="16" t="s">
        <v>95</v>
      </c>
      <c r="J55" t="s">
        <v>305</v>
      </c>
      <c r="K55" s="16" t="b">
        <v>0</v>
      </c>
      <c r="L55" s="16" t="b">
        <v>0</v>
      </c>
    </row>
    <row r="56" ht="15.75" customHeight="1">
      <c r="A56" t="s">
        <v>306</v>
      </c>
      <c r="B56" s="46" t="s">
        <v>215</v>
      </c>
      <c r="C56" s="30" t="s">
        <v>77</v>
      </c>
      <c r="D56" t="s">
        <v>239</v>
      </c>
      <c r="E56" s="16" t="s">
        <v>16</v>
      </c>
      <c r="F56" s="46" t="s">
        <v>121</v>
      </c>
      <c r="H56" s="16">
        <v>2.0</v>
      </c>
      <c r="I56" s="16" t="s">
        <v>95</v>
      </c>
      <c r="J56" t="s">
        <v>307</v>
      </c>
      <c r="K56" s="16" t="b">
        <v>0</v>
      </c>
      <c r="L56" s="16" t="b">
        <v>0</v>
      </c>
    </row>
    <row r="57" ht="15.75" customHeight="1">
      <c r="A57" t="s">
        <v>309</v>
      </c>
      <c r="B57" s="46" t="s">
        <v>215</v>
      </c>
      <c r="C57" s="30"/>
      <c r="D57" t="s">
        <v>239</v>
      </c>
      <c r="E57" s="16" t="s">
        <v>16</v>
      </c>
      <c r="F57" s="46"/>
      <c r="H57" s="16"/>
      <c r="I57" s="16"/>
      <c r="J57" t="s">
        <v>310</v>
      </c>
      <c r="K57" s="16" t="b">
        <v>0</v>
      </c>
      <c r="L57" s="16" t="b">
        <v>0</v>
      </c>
    </row>
    <row r="58" ht="15.75" customHeight="1">
      <c r="A58" t="s">
        <v>311</v>
      </c>
      <c r="B58" s="46" t="s">
        <v>215</v>
      </c>
      <c r="C58" t="s">
        <v>77</v>
      </c>
      <c r="D58" t="s">
        <v>239</v>
      </c>
      <c r="E58" s="16" t="s">
        <v>16</v>
      </c>
      <c r="F58" t="s">
        <v>121</v>
      </c>
      <c r="H58" s="16">
        <v>3.0</v>
      </c>
      <c r="I58" s="16" t="s">
        <v>95</v>
      </c>
      <c r="K58" s="16" t="b">
        <v>0</v>
      </c>
      <c r="L58" t="b">
        <v>0</v>
      </c>
    </row>
    <row r="59" ht="15.75" customHeight="1">
      <c r="A59" t="s">
        <v>312</v>
      </c>
      <c r="B59" s="46" t="s">
        <v>215</v>
      </c>
      <c r="C59" t="s">
        <v>81</v>
      </c>
      <c r="D59" t="s">
        <v>239</v>
      </c>
      <c r="E59" s="16" t="s">
        <v>16</v>
      </c>
      <c r="H59" s="16">
        <v>20.0</v>
      </c>
      <c r="I59" s="16"/>
      <c r="K59" s="16" t="b">
        <v>0</v>
      </c>
      <c r="L59" t="b">
        <v>0</v>
      </c>
    </row>
    <row r="60" ht="15.75" customHeight="1">
      <c r="A60" t="s">
        <v>313</v>
      </c>
      <c r="B60" s="46" t="s">
        <v>215</v>
      </c>
      <c r="D60" t="s">
        <v>239</v>
      </c>
      <c r="E60" s="16" t="s">
        <v>16</v>
      </c>
      <c r="H60" s="16">
        <v>3.0</v>
      </c>
      <c r="I60" s="16"/>
      <c r="K60" s="16" t="b">
        <v>0</v>
      </c>
      <c r="L60" t="b">
        <v>0</v>
      </c>
    </row>
    <row r="61" ht="15.75" customHeight="1">
      <c r="A61" t="s">
        <v>314</v>
      </c>
      <c r="B61" t="s">
        <v>91</v>
      </c>
      <c r="C61" t="s">
        <v>91</v>
      </c>
      <c r="D61" t="s">
        <v>239</v>
      </c>
      <c r="E61" t="s">
        <v>16</v>
      </c>
      <c r="F61" t="s">
        <v>115</v>
      </c>
      <c r="G61" t="str">
        <f>VLOOKUP("dudley",Data!I$8:Data!J$30,2,0)</f>
        <v>dudley@acme.com</v>
      </c>
      <c r="H61">
        <v>2.0</v>
      </c>
      <c r="I61" t="s">
        <v>95</v>
      </c>
      <c r="K61" t="b">
        <v>0</v>
      </c>
      <c r="L61" t="b">
        <v>0</v>
      </c>
    </row>
    <row r="62" ht="15.75" customHeight="1">
      <c r="A62" t="s">
        <v>316</v>
      </c>
      <c r="B62" t="s">
        <v>215</v>
      </c>
      <c r="C62" t="s">
        <v>77</v>
      </c>
      <c r="D62" t="s">
        <v>234</v>
      </c>
      <c r="E62" t="s">
        <v>30</v>
      </c>
      <c r="F62" t="s">
        <v>119</v>
      </c>
      <c r="G62" t="str">
        <f>VLOOKUP("tony",Data!I$8:Data!J$30,2,0)</f>
        <v>tony@acme.com</v>
      </c>
      <c r="H62">
        <v>3.0</v>
      </c>
      <c r="I62" t="s">
        <v>95</v>
      </c>
      <c r="J62" t="s">
        <v>317</v>
      </c>
      <c r="K62" t="b">
        <v>0</v>
      </c>
      <c r="L62" t="b">
        <v>0</v>
      </c>
    </row>
    <row r="63" ht="15.75" customHeight="1">
      <c r="A63" t="s">
        <v>318</v>
      </c>
      <c r="B63" t="s">
        <v>319</v>
      </c>
      <c r="C63" t="s">
        <v>89</v>
      </c>
      <c r="D63" t="s">
        <v>234</v>
      </c>
      <c r="E63" t="s">
        <v>30</v>
      </c>
      <c r="F63" t="s">
        <v>119</v>
      </c>
      <c r="G63" t="str">
        <f>VLOOKUP("tony",Data!I$8:Data!J$30,2,0)</f>
        <v>tony@acme.com</v>
      </c>
      <c r="H63">
        <v>7.0</v>
      </c>
      <c r="I63" t="s">
        <v>95</v>
      </c>
      <c r="J63" t="s">
        <v>320</v>
      </c>
      <c r="K63" t="b">
        <v>0</v>
      </c>
      <c r="L63" t="b">
        <v>0</v>
      </c>
    </row>
    <row r="64" ht="15.75" customHeight="1">
      <c r="A64" t="s">
        <v>321</v>
      </c>
      <c r="B64" t="s">
        <v>91</v>
      </c>
      <c r="C64" t="s">
        <v>91</v>
      </c>
      <c r="D64" t="s">
        <v>234</v>
      </c>
      <c r="E64" t="s">
        <v>30</v>
      </c>
      <c r="F64" t="s">
        <v>113</v>
      </c>
      <c r="H64">
        <v>2.0</v>
      </c>
      <c r="I64" t="s">
        <v>95</v>
      </c>
      <c r="J64" t="s">
        <v>322</v>
      </c>
      <c r="K64" t="b">
        <v>0</v>
      </c>
      <c r="L64" t="b">
        <v>0</v>
      </c>
    </row>
    <row r="65" ht="15.75" customHeight="1">
      <c r="A65" t="s">
        <v>323</v>
      </c>
      <c r="B65" t="s">
        <v>91</v>
      </c>
      <c r="C65" t="s">
        <v>91</v>
      </c>
      <c r="D65" t="s">
        <v>234</v>
      </c>
      <c r="E65" t="s">
        <v>30</v>
      </c>
      <c r="F65" t="s">
        <v>119</v>
      </c>
      <c r="G65" t="str">
        <f>VLOOKUP("drew",Data!I$8:Data!J$30,2,0)</f>
        <v>drew@acme.com</v>
      </c>
      <c r="H65">
        <v>2.0</v>
      </c>
      <c r="I65" t="s">
        <v>95</v>
      </c>
      <c r="J65" t="s">
        <v>325</v>
      </c>
      <c r="K65" t="b">
        <v>0</v>
      </c>
      <c r="L65" t="b">
        <v>0</v>
      </c>
    </row>
    <row r="66" ht="15.75" customHeight="1">
      <c r="A66" t="s">
        <v>326</v>
      </c>
      <c r="B66" t="s">
        <v>328</v>
      </c>
      <c r="C66" t="s">
        <v>83</v>
      </c>
      <c r="D66" t="s">
        <v>234</v>
      </c>
      <c r="E66" t="s">
        <v>30</v>
      </c>
      <c r="F66" t="s">
        <v>119</v>
      </c>
      <c r="G66" t="str">
        <f>VLOOKUP("dawn",Data!I$8:Data!J$30,2,0)</f>
        <v>dawn@acme.com</v>
      </c>
      <c r="H66">
        <v>1.0</v>
      </c>
      <c r="I66" t="s">
        <v>95</v>
      </c>
      <c r="J66" t="s">
        <v>320</v>
      </c>
      <c r="K66" t="b">
        <v>0</v>
      </c>
      <c r="L66" t="b">
        <v>1</v>
      </c>
    </row>
    <row r="67" ht="15.75" customHeight="1">
      <c r="A67" t="s">
        <v>329</v>
      </c>
      <c r="B67" t="s">
        <v>91</v>
      </c>
      <c r="C67" t="s">
        <v>91</v>
      </c>
      <c r="D67" t="s">
        <v>234</v>
      </c>
      <c r="E67" t="s">
        <v>30</v>
      </c>
      <c r="F67" t="s">
        <v>113</v>
      </c>
      <c r="H67">
        <v>5.0</v>
      </c>
      <c r="I67" t="s">
        <v>95</v>
      </c>
      <c r="J67" t="s">
        <v>330</v>
      </c>
      <c r="K67" t="b">
        <v>0</v>
      </c>
      <c r="L67" t="b">
        <v>0</v>
      </c>
    </row>
    <row r="68" ht="15.75" customHeight="1">
      <c r="A68" t="s">
        <v>331</v>
      </c>
      <c r="B68" t="s">
        <v>319</v>
      </c>
      <c r="C68" t="s">
        <v>89</v>
      </c>
      <c r="D68" t="s">
        <v>234</v>
      </c>
      <c r="E68" t="s">
        <v>30</v>
      </c>
      <c r="F68" t="s">
        <v>119</v>
      </c>
      <c r="G68" t="str">
        <f>VLOOKUP("dawn",Data!I$8:Data!J$30,2,0)</f>
        <v>dawn@acme.com</v>
      </c>
      <c r="H68">
        <v>3.0</v>
      </c>
      <c r="I68" t="s">
        <v>95</v>
      </c>
      <c r="J68" t="s">
        <v>332</v>
      </c>
      <c r="K68" t="b">
        <v>0</v>
      </c>
      <c r="L68" t="b">
        <v>0</v>
      </c>
    </row>
    <row r="69" ht="15.75" customHeight="1">
      <c r="A69" t="s">
        <v>333</v>
      </c>
      <c r="B69" t="s">
        <v>91</v>
      </c>
      <c r="C69" t="s">
        <v>91</v>
      </c>
      <c r="D69" t="s">
        <v>334</v>
      </c>
      <c r="E69" t="s">
        <v>16</v>
      </c>
      <c r="F69" t="s">
        <v>113</v>
      </c>
      <c r="H69">
        <v>5.0</v>
      </c>
      <c r="I69" t="s">
        <v>10</v>
      </c>
      <c r="K69" t="b">
        <v>0</v>
      </c>
      <c r="L69" t="b">
        <v>0</v>
      </c>
    </row>
    <row r="70" ht="15.75" customHeight="1">
      <c r="A70" t="s">
        <v>335</v>
      </c>
      <c r="B70" t="s">
        <v>91</v>
      </c>
      <c r="C70" t="s">
        <v>91</v>
      </c>
      <c r="D70" t="s">
        <v>334</v>
      </c>
      <c r="E70" t="s">
        <v>16</v>
      </c>
      <c r="F70" t="s">
        <v>111</v>
      </c>
      <c r="G70" t="str">
        <f>VLOOKUP("daniel",Data!I$8:Data!J$30,2,0)</f>
        <v>daniel@acme.com</v>
      </c>
      <c r="H70">
        <v>5.0</v>
      </c>
      <c r="I70" t="s">
        <v>10</v>
      </c>
      <c r="K70" t="b">
        <v>0</v>
      </c>
      <c r="L70" t="b">
        <v>0</v>
      </c>
    </row>
    <row r="71" ht="15.75" customHeight="1">
      <c r="A71" t="s">
        <v>336</v>
      </c>
      <c r="B71" t="s">
        <v>91</v>
      </c>
      <c r="C71" t="s">
        <v>91</v>
      </c>
      <c r="D71" t="s">
        <v>338</v>
      </c>
      <c r="E71" t="s">
        <v>16</v>
      </c>
      <c r="F71" t="s">
        <v>111</v>
      </c>
      <c r="G71" t="str">
        <f>VLOOKUP("dudley",Data!I$8:Data!J$30,2,0)</f>
        <v>dudley@acme.com</v>
      </c>
      <c r="H71">
        <v>3.0</v>
      </c>
      <c r="I71" t="s">
        <v>10</v>
      </c>
      <c r="K71" t="b">
        <v>0</v>
      </c>
      <c r="L71" t="b">
        <v>0</v>
      </c>
    </row>
    <row r="72" ht="15.75" customHeight="1">
      <c r="A72" t="s">
        <v>339</v>
      </c>
      <c r="B72" t="s">
        <v>91</v>
      </c>
      <c r="C72" t="s">
        <v>91</v>
      </c>
      <c r="D72" t="s">
        <v>338</v>
      </c>
      <c r="E72" t="s">
        <v>16</v>
      </c>
      <c r="F72" t="s">
        <v>111</v>
      </c>
      <c r="G72" t="str">
        <f>VLOOKUP("diane",Data!I$8:Data!J$30,2,0)</f>
        <v>diane@acme.com</v>
      </c>
      <c r="H72">
        <v>3.0</v>
      </c>
      <c r="I72" t="s">
        <v>10</v>
      </c>
      <c r="K72" t="b">
        <v>0</v>
      </c>
      <c r="L72" t="b">
        <v>0</v>
      </c>
    </row>
    <row r="73" ht="15.75" customHeight="1">
      <c r="A73" t="s">
        <v>340</v>
      </c>
      <c r="B73" t="s">
        <v>91</v>
      </c>
      <c r="C73" t="s">
        <v>91</v>
      </c>
      <c r="D73" t="s">
        <v>338</v>
      </c>
      <c r="E73" t="s">
        <v>16</v>
      </c>
      <c r="F73" t="s">
        <v>111</v>
      </c>
      <c r="G73" t="str">
        <f>VLOOKUP("diane",Data!I$8:Data!J$30,2,0)</f>
        <v>diane@acme.com</v>
      </c>
      <c r="I73" t="s">
        <v>10</v>
      </c>
      <c r="K73" t="b">
        <v>0</v>
      </c>
      <c r="L73" t="b">
        <v>0</v>
      </c>
    </row>
    <row r="74" ht="15.75" customHeight="1">
      <c r="A74" t="s">
        <v>341</v>
      </c>
      <c r="B74" t="s">
        <v>91</v>
      </c>
      <c r="C74" t="s">
        <v>91</v>
      </c>
      <c r="D74" t="s">
        <v>338</v>
      </c>
      <c r="E74" t="s">
        <v>16</v>
      </c>
      <c r="F74" t="s">
        <v>113</v>
      </c>
      <c r="G74" t="str">
        <f>VLOOKUP("diane",Data!I$8:Data!J$30,2,0)</f>
        <v>diane@acme.com</v>
      </c>
      <c r="H74">
        <v>3.0</v>
      </c>
      <c r="I74" t="s">
        <v>10</v>
      </c>
      <c r="J74" t="s">
        <v>342</v>
      </c>
      <c r="K74" t="b">
        <v>0</v>
      </c>
      <c r="L74" t="b">
        <v>0</v>
      </c>
    </row>
    <row r="75" ht="15.75" customHeight="1">
      <c r="A75" t="s">
        <v>343</v>
      </c>
      <c r="B75" t="s">
        <v>91</v>
      </c>
      <c r="C75" t="s">
        <v>91</v>
      </c>
      <c r="D75" t="s">
        <v>338</v>
      </c>
      <c r="E75" t="s">
        <v>16</v>
      </c>
      <c r="F75" t="s">
        <v>113</v>
      </c>
      <c r="G75" t="str">
        <f>VLOOKUP("daniel",Data!I$8:Data!J$30,2,0)</f>
        <v>daniel@acme.com</v>
      </c>
      <c r="H75">
        <v>3.0</v>
      </c>
      <c r="I75" t="s">
        <v>10</v>
      </c>
      <c r="J75" t="s">
        <v>344</v>
      </c>
      <c r="K75" t="b">
        <v>0</v>
      </c>
      <c r="L75" t="b">
        <v>0</v>
      </c>
    </row>
    <row r="76" ht="15.75" customHeight="1">
      <c r="A76" t="s">
        <v>345</v>
      </c>
      <c r="B76" t="s">
        <v>91</v>
      </c>
      <c r="C76" t="s">
        <v>91</v>
      </c>
      <c r="D76" t="s">
        <v>338</v>
      </c>
      <c r="E76" t="s">
        <v>16</v>
      </c>
      <c r="F76" t="s">
        <v>113</v>
      </c>
      <c r="G76" t="str">
        <f>VLOOKUP("diane",Data!I$8:Data!J$30,2,0)</f>
        <v>diane@acme.com</v>
      </c>
      <c r="H76">
        <v>3.0</v>
      </c>
      <c r="I76" t="s">
        <v>10</v>
      </c>
      <c r="K76" t="b">
        <v>0</v>
      </c>
      <c r="L76" t="b">
        <v>0</v>
      </c>
    </row>
    <row r="77" ht="15.75" customHeight="1">
      <c r="A77" t="s">
        <v>346</v>
      </c>
      <c r="B77" t="s">
        <v>91</v>
      </c>
      <c r="C77" t="s">
        <v>91</v>
      </c>
      <c r="D77" t="s">
        <v>338</v>
      </c>
      <c r="E77" t="s">
        <v>16</v>
      </c>
      <c r="F77" t="s">
        <v>109</v>
      </c>
      <c r="G77" t="str">
        <f>VLOOKUP("daniel",Data!I$8:Data!J$30,2,0)</f>
        <v>daniel@acme.com</v>
      </c>
      <c r="H77">
        <v>3.0</v>
      </c>
      <c r="I77" t="s">
        <v>10</v>
      </c>
      <c r="K77" t="b">
        <v>0</v>
      </c>
      <c r="L77" t="b">
        <v>0</v>
      </c>
    </row>
    <row r="78" ht="15.75" customHeight="1">
      <c r="A78" t="s">
        <v>347</v>
      </c>
      <c r="B78" t="s">
        <v>328</v>
      </c>
      <c r="C78" t="s">
        <v>83</v>
      </c>
      <c r="D78" t="s">
        <v>244</v>
      </c>
      <c r="E78" t="s">
        <v>28</v>
      </c>
      <c r="F78" t="s">
        <v>115</v>
      </c>
      <c r="H78">
        <v>5.0</v>
      </c>
      <c r="I78" t="s">
        <v>95</v>
      </c>
      <c r="J78" t="s">
        <v>348</v>
      </c>
      <c r="K78" t="b">
        <v>0</v>
      </c>
      <c r="L78" t="b">
        <v>0</v>
      </c>
    </row>
    <row r="79" ht="15.75" customHeight="1">
      <c r="A79" t="s">
        <v>349</v>
      </c>
      <c r="B79" t="s">
        <v>91</v>
      </c>
      <c r="C79" t="s">
        <v>91</v>
      </c>
      <c r="D79" t="s">
        <v>244</v>
      </c>
      <c r="E79" t="s">
        <v>28</v>
      </c>
      <c r="F79" t="s">
        <v>115</v>
      </c>
      <c r="G79" t="str">
        <f>VLOOKUP("dora",Data!I$8:Data!J$30,2,0)</f>
        <v>dora@acme.com</v>
      </c>
      <c r="H79">
        <v>3.0</v>
      </c>
      <c r="I79" t="s">
        <v>95</v>
      </c>
      <c r="J79" t="s">
        <v>350</v>
      </c>
      <c r="K79" t="b">
        <v>0</v>
      </c>
      <c r="L79" t="b">
        <v>0</v>
      </c>
    </row>
    <row r="80" ht="15.75" customHeight="1">
      <c r="A80" t="s">
        <v>351</v>
      </c>
      <c r="B80" t="s">
        <v>91</v>
      </c>
      <c r="C80" t="s">
        <v>91</v>
      </c>
      <c r="D80" t="s">
        <v>244</v>
      </c>
      <c r="E80" t="s">
        <v>28</v>
      </c>
      <c r="G80" t="str">
        <f>VLOOKUP("dora",Data!I$8:Data!J$30,2,0)</f>
        <v>dora@acme.com</v>
      </c>
      <c r="H80">
        <v>3.0</v>
      </c>
      <c r="J80" t="s">
        <v>353</v>
      </c>
      <c r="K80" t="b">
        <v>0</v>
      </c>
      <c r="L80" t="b">
        <v>0</v>
      </c>
    </row>
    <row r="81" ht="15.75" customHeight="1">
      <c r="A81" t="s">
        <v>354</v>
      </c>
      <c r="B81" t="s">
        <v>319</v>
      </c>
      <c r="C81" t="s">
        <v>89</v>
      </c>
      <c r="D81" t="s">
        <v>244</v>
      </c>
      <c r="E81" t="s">
        <v>28</v>
      </c>
      <c r="F81" t="s">
        <v>115</v>
      </c>
      <c r="G81" t="str">
        <f>VLOOKUP("dora",Data!I$8:Data!J$30,2,0)</f>
        <v>dora@acme.com</v>
      </c>
      <c r="H81">
        <v>3.0</v>
      </c>
      <c r="I81" t="s">
        <v>95</v>
      </c>
      <c r="J81" t="s">
        <v>355</v>
      </c>
      <c r="K81" t="b">
        <v>0</v>
      </c>
      <c r="L81" t="b">
        <v>0</v>
      </c>
    </row>
    <row r="82" ht="15.75" customHeight="1">
      <c r="A82" t="s">
        <v>356</v>
      </c>
      <c r="B82" t="s">
        <v>215</v>
      </c>
      <c r="C82" t="s">
        <v>81</v>
      </c>
      <c r="D82" t="s">
        <v>203</v>
      </c>
      <c r="E82" t="s">
        <v>16</v>
      </c>
      <c r="H82">
        <v>3.0</v>
      </c>
      <c r="I82" t="s">
        <v>95</v>
      </c>
      <c r="K82" t="b">
        <v>0</v>
      </c>
      <c r="L82" t="b">
        <v>0</v>
      </c>
    </row>
    <row r="83" ht="15.75" customHeight="1">
      <c r="A83" t="s">
        <v>357</v>
      </c>
      <c r="B83" t="s">
        <v>91</v>
      </c>
      <c r="C83" t="s">
        <v>91</v>
      </c>
      <c r="D83" t="s">
        <v>203</v>
      </c>
      <c r="E83" t="s">
        <v>16</v>
      </c>
      <c r="F83" t="s">
        <v>115</v>
      </c>
      <c r="G83" t="str">
        <f>VLOOKUP("dudley",Data!I$8:Data!J$30,2,0)</f>
        <v>dudley@acme.com</v>
      </c>
      <c r="H83">
        <v>7.0</v>
      </c>
      <c r="I83" t="s">
        <v>95</v>
      </c>
      <c r="K83" t="b">
        <v>0</v>
      </c>
      <c r="L83" t="b">
        <v>0</v>
      </c>
    </row>
    <row r="84" ht="15.75" customHeight="1">
      <c r="A84" t="s">
        <v>358</v>
      </c>
      <c r="B84" t="s">
        <v>215</v>
      </c>
      <c r="D84" t="s">
        <v>203</v>
      </c>
      <c r="E84" t="s">
        <v>16</v>
      </c>
      <c r="H84">
        <v>3.0</v>
      </c>
      <c r="I84" t="s">
        <v>95</v>
      </c>
      <c r="K84" t="b">
        <v>0</v>
      </c>
      <c r="L84" t="b">
        <v>0</v>
      </c>
    </row>
    <row r="85" ht="15.75" customHeight="1">
      <c r="A85" t="s">
        <v>359</v>
      </c>
      <c r="B85" t="s">
        <v>215</v>
      </c>
      <c r="D85" t="s">
        <v>203</v>
      </c>
      <c r="E85" t="s">
        <v>16</v>
      </c>
      <c r="H85">
        <v>5.0</v>
      </c>
      <c r="I85" t="s">
        <v>95</v>
      </c>
      <c r="K85" t="b">
        <v>0</v>
      </c>
      <c r="L85" t="b">
        <v>0</v>
      </c>
    </row>
    <row r="86" ht="15.75" customHeight="1">
      <c r="A86" t="s">
        <v>360</v>
      </c>
      <c r="B86" t="s">
        <v>215</v>
      </c>
      <c r="D86" t="s">
        <v>203</v>
      </c>
      <c r="E86" t="s">
        <v>16</v>
      </c>
      <c r="H86">
        <v>3.0</v>
      </c>
      <c r="I86" t="s">
        <v>95</v>
      </c>
      <c r="K86" t="b">
        <v>0</v>
      </c>
      <c r="L86" t="b">
        <v>0</v>
      </c>
    </row>
    <row r="87" ht="15.75" customHeight="1">
      <c r="A87" t="s">
        <v>362</v>
      </c>
      <c r="B87" t="s">
        <v>91</v>
      </c>
      <c r="C87" t="s">
        <v>91</v>
      </c>
      <c r="D87" t="s">
        <v>363</v>
      </c>
      <c r="E87" t="s">
        <v>16</v>
      </c>
      <c r="F87" t="s">
        <v>113</v>
      </c>
      <c r="G87" t="str">
        <f>VLOOKUP("daniel",Data!I$8:Data!J$30,2,0)</f>
        <v>daniel@acme.com</v>
      </c>
      <c r="H87">
        <v>2.0</v>
      </c>
      <c r="I87" t="s">
        <v>10</v>
      </c>
      <c r="K87" t="b">
        <v>0</v>
      </c>
      <c r="L87" t="b">
        <v>0</v>
      </c>
    </row>
    <row r="88" ht="15.75" customHeight="1">
      <c r="A88" t="s">
        <v>364</v>
      </c>
      <c r="B88" t="s">
        <v>91</v>
      </c>
      <c r="C88" t="s">
        <v>91</v>
      </c>
      <c r="D88" t="s">
        <v>363</v>
      </c>
      <c r="E88" t="s">
        <v>16</v>
      </c>
      <c r="F88" t="s">
        <v>111</v>
      </c>
      <c r="G88" t="str">
        <f>VLOOKUP("diane",Data!I$8:Data!J$30,2,0)</f>
        <v>diane@acme.com</v>
      </c>
      <c r="H88">
        <v>2.0</v>
      </c>
      <c r="I88" t="s">
        <v>10</v>
      </c>
      <c r="K88" t="b">
        <v>0</v>
      </c>
      <c r="L88" t="b">
        <v>0</v>
      </c>
    </row>
    <row r="89" ht="15.75" customHeight="1">
      <c r="A89" t="s">
        <v>368</v>
      </c>
      <c r="B89" t="s">
        <v>91</v>
      </c>
      <c r="C89" t="s">
        <v>91</v>
      </c>
      <c r="D89" t="s">
        <v>196</v>
      </c>
      <c r="E89" t="s">
        <v>30</v>
      </c>
      <c r="F89" t="s">
        <v>115</v>
      </c>
      <c r="G89" t="str">
        <f>VLOOKUP("drew",Data!I$8:Data!J$30,2,0)</f>
        <v>drew@acme.com</v>
      </c>
      <c r="H89">
        <v>13.0</v>
      </c>
      <c r="I89" t="s">
        <v>95</v>
      </c>
      <c r="K89" t="b">
        <v>0</v>
      </c>
      <c r="L89" t="b">
        <v>0</v>
      </c>
    </row>
    <row r="90" ht="15.75" customHeight="1">
      <c r="A90" t="s">
        <v>369</v>
      </c>
      <c r="B90" t="s">
        <v>215</v>
      </c>
      <c r="D90" t="s">
        <v>196</v>
      </c>
      <c r="E90" t="s">
        <v>16</v>
      </c>
      <c r="H90">
        <v>2.0</v>
      </c>
      <c r="I90" t="s">
        <v>95</v>
      </c>
      <c r="K90" t="b">
        <v>0</v>
      </c>
      <c r="L90" t="b">
        <v>0</v>
      </c>
    </row>
    <row r="91" ht="15.75" customHeight="1">
      <c r="A91" t="s">
        <v>370</v>
      </c>
      <c r="B91" t="s">
        <v>215</v>
      </c>
      <c r="C91" t="s">
        <v>77</v>
      </c>
      <c r="D91" t="s">
        <v>196</v>
      </c>
      <c r="E91" t="s">
        <v>16</v>
      </c>
      <c r="F91" t="s">
        <v>121</v>
      </c>
      <c r="H91">
        <v>1.0</v>
      </c>
      <c r="I91" t="s">
        <v>95</v>
      </c>
      <c r="K91" t="b">
        <v>0</v>
      </c>
      <c r="L91" t="b">
        <v>0</v>
      </c>
    </row>
    <row r="92" ht="15.75" customHeight="1">
      <c r="A92" t="s">
        <v>371</v>
      </c>
      <c r="B92" t="s">
        <v>215</v>
      </c>
      <c r="C92" t="s">
        <v>77</v>
      </c>
      <c r="D92" t="s">
        <v>196</v>
      </c>
      <c r="E92" t="s">
        <v>30</v>
      </c>
      <c r="F92" t="s">
        <v>121</v>
      </c>
      <c r="I92" t="s">
        <v>95</v>
      </c>
      <c r="J92" t="s">
        <v>289</v>
      </c>
      <c r="K92" t="b">
        <v>0</v>
      </c>
      <c r="L92" t="b">
        <v>0</v>
      </c>
    </row>
    <row r="93" ht="15.75" customHeight="1">
      <c r="A93" t="s">
        <v>372</v>
      </c>
      <c r="B93" t="s">
        <v>215</v>
      </c>
      <c r="D93" t="s">
        <v>196</v>
      </c>
      <c r="E93" t="s">
        <v>16</v>
      </c>
      <c r="H93">
        <v>3.0</v>
      </c>
      <c r="K93" t="b">
        <v>0</v>
      </c>
      <c r="L93" t="b">
        <v>0</v>
      </c>
    </row>
    <row r="94" ht="15.75" customHeight="1">
      <c r="A94" t="s">
        <v>373</v>
      </c>
      <c r="B94" t="s">
        <v>215</v>
      </c>
      <c r="D94" t="s">
        <v>196</v>
      </c>
      <c r="E94" t="s">
        <v>16</v>
      </c>
      <c r="H94">
        <v>2.0</v>
      </c>
      <c r="I94" t="s">
        <v>95</v>
      </c>
      <c r="K94" t="b">
        <v>0</v>
      </c>
      <c r="L94" t="b">
        <v>0</v>
      </c>
    </row>
    <row r="95" ht="15.75" customHeight="1">
      <c r="A95" t="s">
        <v>374</v>
      </c>
      <c r="B95" t="s">
        <v>91</v>
      </c>
      <c r="C95" t="s">
        <v>91</v>
      </c>
      <c r="D95" t="s">
        <v>196</v>
      </c>
      <c r="E95" t="s">
        <v>30</v>
      </c>
      <c r="F95" t="s">
        <v>115</v>
      </c>
      <c r="G95" t="str">
        <f>VLOOKUP("dawn",Data!I$8:Data!J$30,2,0)</f>
        <v>dawn@acme.com</v>
      </c>
      <c r="H95">
        <v>4.0</v>
      </c>
      <c r="I95" t="s">
        <v>95</v>
      </c>
      <c r="J95" t="s">
        <v>375</v>
      </c>
      <c r="K95" t="b">
        <v>0</v>
      </c>
      <c r="L95" t="b">
        <v>0</v>
      </c>
    </row>
    <row r="96" ht="15.75" customHeight="1">
      <c r="A96" t="s">
        <v>376</v>
      </c>
      <c r="B96" t="s">
        <v>215</v>
      </c>
      <c r="C96" t="s">
        <v>81</v>
      </c>
      <c r="D96" t="s">
        <v>196</v>
      </c>
      <c r="E96" t="s">
        <v>16</v>
      </c>
      <c r="F96" t="s">
        <v>119</v>
      </c>
      <c r="G96" t="str">
        <f>VLOOKUP("daniel",Data!I$8:Data!J$30,2,0)</f>
        <v>daniel@acme.com</v>
      </c>
      <c r="I96" t="s">
        <v>95</v>
      </c>
      <c r="J96" t="s">
        <v>379</v>
      </c>
      <c r="K96" t="b">
        <v>0</v>
      </c>
      <c r="L96" t="b">
        <v>0</v>
      </c>
    </row>
    <row r="97" ht="15.75" customHeight="1">
      <c r="A97" t="s">
        <v>380</v>
      </c>
      <c r="B97" t="s">
        <v>215</v>
      </c>
      <c r="D97" t="s">
        <v>196</v>
      </c>
      <c r="E97" t="s">
        <v>16</v>
      </c>
      <c r="H97">
        <v>5.0</v>
      </c>
      <c r="K97" t="b">
        <v>0</v>
      </c>
      <c r="L97" t="b">
        <v>0</v>
      </c>
    </row>
    <row r="98" ht="15.75" customHeight="1">
      <c r="A98" t="s">
        <v>381</v>
      </c>
      <c r="B98" t="s">
        <v>319</v>
      </c>
      <c r="C98" t="s">
        <v>89</v>
      </c>
      <c r="D98" t="s">
        <v>196</v>
      </c>
      <c r="E98" t="s">
        <v>16</v>
      </c>
      <c r="F98" t="s">
        <v>119</v>
      </c>
      <c r="G98" t="str">
        <f>VLOOKUP("dudley",Data!I$8:Data!J$30,2,0)</f>
        <v>dudley@acme.com</v>
      </c>
      <c r="H98">
        <v>7.0</v>
      </c>
      <c r="I98" t="s">
        <v>95</v>
      </c>
      <c r="J98" t="s">
        <v>382</v>
      </c>
      <c r="K98" t="b">
        <v>1</v>
      </c>
      <c r="L98" t="b">
        <v>0</v>
      </c>
    </row>
    <row r="99" ht="15.75" customHeight="1">
      <c r="A99" t="s">
        <v>383</v>
      </c>
      <c r="B99" t="s">
        <v>328</v>
      </c>
      <c r="C99" t="s">
        <v>83</v>
      </c>
      <c r="D99" t="s">
        <v>196</v>
      </c>
      <c r="E99" t="s">
        <v>16</v>
      </c>
      <c r="F99" t="s">
        <v>119</v>
      </c>
      <c r="G99" t="str">
        <f>VLOOKUP("daniel",Data!I$8:Data!J$30,2,0)</f>
        <v>daniel@acme.com</v>
      </c>
      <c r="H99">
        <v>7.0</v>
      </c>
      <c r="I99" t="s">
        <v>95</v>
      </c>
      <c r="J99" t="s">
        <v>384</v>
      </c>
      <c r="K99" t="b">
        <v>0</v>
      </c>
      <c r="L99" t="b">
        <v>1</v>
      </c>
      <c r="M99" t="s">
        <v>385</v>
      </c>
    </row>
    <row r="100" ht="15.75" customHeight="1">
      <c r="A100" t="s">
        <v>387</v>
      </c>
      <c r="B100" t="s">
        <v>215</v>
      </c>
      <c r="D100" t="s">
        <v>260</v>
      </c>
      <c r="E100" t="s">
        <v>16</v>
      </c>
      <c r="H100">
        <v>3.0</v>
      </c>
      <c r="I100" t="s">
        <v>95</v>
      </c>
      <c r="K100" t="b">
        <v>0</v>
      </c>
      <c r="L100" t="b">
        <v>0</v>
      </c>
    </row>
    <row r="101" ht="15.75" customHeight="1">
      <c r="A101" t="s">
        <v>388</v>
      </c>
      <c r="B101" t="s">
        <v>91</v>
      </c>
      <c r="C101" t="s">
        <v>91</v>
      </c>
      <c r="D101" t="s">
        <v>260</v>
      </c>
      <c r="E101" t="s">
        <v>16</v>
      </c>
      <c r="F101" t="s">
        <v>115</v>
      </c>
      <c r="G101" t="str">
        <f>VLOOKUP("dudley",Data!I$8:Data!J$30,2,0)</f>
        <v>dudley@acme.com</v>
      </c>
      <c r="H101">
        <v>5.0</v>
      </c>
      <c r="I101" t="s">
        <v>95</v>
      </c>
      <c r="K101" t="b">
        <v>0</v>
      </c>
      <c r="L101" t="b">
        <v>0</v>
      </c>
    </row>
    <row r="102" ht="15.75" customHeight="1">
      <c r="A102" t="s">
        <v>389</v>
      </c>
      <c r="B102" t="s">
        <v>215</v>
      </c>
      <c r="D102" t="s">
        <v>260</v>
      </c>
      <c r="E102" t="s">
        <v>16</v>
      </c>
      <c r="H102">
        <v>5.0</v>
      </c>
      <c r="I102" t="s">
        <v>95</v>
      </c>
      <c r="K102" t="b">
        <v>0</v>
      </c>
      <c r="L102" t="b">
        <v>0</v>
      </c>
    </row>
    <row r="103" ht="15.75" customHeight="1">
      <c r="A103" t="s">
        <v>390</v>
      </c>
      <c r="B103" t="s">
        <v>215</v>
      </c>
      <c r="D103" t="s">
        <v>260</v>
      </c>
      <c r="E103" t="s">
        <v>16</v>
      </c>
      <c r="H103">
        <v>3.0</v>
      </c>
      <c r="I103" t="s">
        <v>95</v>
      </c>
      <c r="K103" t="b">
        <v>0</v>
      </c>
      <c r="L103" t="b">
        <v>0</v>
      </c>
    </row>
    <row r="104" ht="15.75" customHeight="1">
      <c r="A104" t="s">
        <v>391</v>
      </c>
      <c r="B104" t="s">
        <v>215</v>
      </c>
      <c r="D104" t="s">
        <v>260</v>
      </c>
      <c r="E104" t="s">
        <v>16</v>
      </c>
      <c r="H104">
        <v>3.0</v>
      </c>
      <c r="I104" t="s">
        <v>95</v>
      </c>
      <c r="K104" t="b">
        <v>0</v>
      </c>
      <c r="L104" t="b">
        <v>0</v>
      </c>
    </row>
    <row r="105" ht="15.75" customHeight="1">
      <c r="A105" t="s">
        <v>392</v>
      </c>
      <c r="B105" t="s">
        <v>215</v>
      </c>
      <c r="D105" t="s">
        <v>260</v>
      </c>
      <c r="E105" t="s">
        <v>16</v>
      </c>
      <c r="H105">
        <v>3.0</v>
      </c>
      <c r="I105" t="s">
        <v>95</v>
      </c>
      <c r="K105" t="b">
        <v>0</v>
      </c>
      <c r="L105" t="b">
        <v>0</v>
      </c>
    </row>
    <row r="106" ht="15.75" customHeight="1">
      <c r="A106" t="s">
        <v>393</v>
      </c>
      <c r="B106" t="s">
        <v>91</v>
      </c>
      <c r="C106" t="s">
        <v>91</v>
      </c>
      <c r="D106" t="s">
        <v>337</v>
      </c>
      <c r="E106" t="s">
        <v>16</v>
      </c>
      <c r="F106" t="s">
        <v>115</v>
      </c>
      <c r="G106" t="str">
        <f>VLOOKUP("diane",Data!I$8:Data!J$30,2,0)</f>
        <v>diane@acme.com</v>
      </c>
      <c r="H106">
        <v>3.0</v>
      </c>
      <c r="I106" t="s">
        <v>10</v>
      </c>
      <c r="K106" t="b">
        <v>0</v>
      </c>
      <c r="L106" t="b">
        <v>0</v>
      </c>
    </row>
    <row r="107" ht="15.75" customHeight="1">
      <c r="A107" t="s">
        <v>394</v>
      </c>
      <c r="B107" t="s">
        <v>215</v>
      </c>
      <c r="D107" t="s">
        <v>337</v>
      </c>
      <c r="E107" t="s">
        <v>16</v>
      </c>
      <c r="H107">
        <v>5.0</v>
      </c>
      <c r="I107" t="s">
        <v>102</v>
      </c>
      <c r="K107" t="b">
        <v>0</v>
      </c>
      <c r="L107" t="b">
        <v>0</v>
      </c>
    </row>
    <row r="108" ht="15.75" customHeight="1">
      <c r="A108" t="s">
        <v>396</v>
      </c>
      <c r="B108" t="s">
        <v>215</v>
      </c>
      <c r="D108" t="s">
        <v>337</v>
      </c>
      <c r="E108" t="s">
        <v>16</v>
      </c>
      <c r="H108">
        <v>5.0</v>
      </c>
      <c r="I108" t="s">
        <v>102</v>
      </c>
      <c r="K108" t="b">
        <v>0</v>
      </c>
      <c r="L108" t="b">
        <v>0</v>
      </c>
    </row>
    <row r="109" ht="15.75" customHeight="1">
      <c r="A109" t="s">
        <v>397</v>
      </c>
      <c r="B109" t="s">
        <v>215</v>
      </c>
      <c r="C109" t="s">
        <v>77</v>
      </c>
      <c r="D109" t="s">
        <v>255</v>
      </c>
      <c r="E109" t="s">
        <v>16</v>
      </c>
      <c r="F109" t="s">
        <v>121</v>
      </c>
      <c r="H109">
        <v>4.0</v>
      </c>
      <c r="I109" t="s">
        <v>95</v>
      </c>
      <c r="K109" t="b">
        <v>0</v>
      </c>
      <c r="L109" t="b">
        <v>0</v>
      </c>
    </row>
    <row r="110" ht="15.75" customHeight="1">
      <c r="A110" t="s">
        <v>398</v>
      </c>
      <c r="B110" t="s">
        <v>215</v>
      </c>
      <c r="C110" t="s">
        <v>81</v>
      </c>
      <c r="D110" t="s">
        <v>255</v>
      </c>
      <c r="E110" t="s">
        <v>16</v>
      </c>
      <c r="F110" t="s">
        <v>121</v>
      </c>
      <c r="I110" t="s">
        <v>95</v>
      </c>
      <c r="K110" t="b">
        <v>0</v>
      </c>
      <c r="L110" t="b">
        <v>0</v>
      </c>
    </row>
    <row r="111" ht="15.75" customHeight="1">
      <c r="A111" t="s">
        <v>399</v>
      </c>
      <c r="B111" t="s">
        <v>215</v>
      </c>
      <c r="C111" t="s">
        <v>77</v>
      </c>
      <c r="D111" t="s">
        <v>255</v>
      </c>
      <c r="E111" t="s">
        <v>16</v>
      </c>
      <c r="F111" t="s">
        <v>121</v>
      </c>
      <c r="H111">
        <v>4.0</v>
      </c>
      <c r="I111" t="s">
        <v>95</v>
      </c>
      <c r="K111" t="b">
        <v>0</v>
      </c>
      <c r="L111" t="b">
        <v>0</v>
      </c>
    </row>
    <row r="112" ht="15.75" customHeight="1">
      <c r="A112" t="s">
        <v>400</v>
      </c>
      <c r="B112" t="s">
        <v>215</v>
      </c>
      <c r="C112" t="s">
        <v>81</v>
      </c>
      <c r="D112" t="s">
        <v>255</v>
      </c>
      <c r="E112" t="s">
        <v>16</v>
      </c>
      <c r="F112" t="s">
        <v>121</v>
      </c>
      <c r="H112">
        <v>5.0</v>
      </c>
      <c r="I112" t="s">
        <v>95</v>
      </c>
      <c r="K112" t="b">
        <v>0</v>
      </c>
      <c r="L112" t="b">
        <v>0</v>
      </c>
    </row>
    <row r="113" ht="15.75" customHeight="1">
      <c r="A113" t="s">
        <v>401</v>
      </c>
      <c r="B113" t="s">
        <v>91</v>
      </c>
      <c r="C113" t="s">
        <v>91</v>
      </c>
      <c r="D113" t="s">
        <v>199</v>
      </c>
      <c r="E113" t="s">
        <v>28</v>
      </c>
      <c r="F113" t="s">
        <v>115</v>
      </c>
      <c r="G113" t="str">
        <f>VLOOKUP("peter",Data!I$8:Data!J$30,2,0)</f>
        <v>peter@acme.com</v>
      </c>
      <c r="H113">
        <v>5.0</v>
      </c>
      <c r="I113" t="s">
        <v>95</v>
      </c>
      <c r="K113" t="b">
        <v>0</v>
      </c>
      <c r="L113" t="b">
        <v>0</v>
      </c>
    </row>
    <row r="114" ht="15.75" customHeight="1">
      <c r="A114" t="s">
        <v>403</v>
      </c>
      <c r="B114" t="s">
        <v>91</v>
      </c>
      <c r="C114" t="s">
        <v>91</v>
      </c>
      <c r="D114" t="s">
        <v>199</v>
      </c>
      <c r="E114" t="s">
        <v>28</v>
      </c>
      <c r="F114" t="s">
        <v>115</v>
      </c>
      <c r="G114" t="str">
        <f>VLOOKUP("peter",Data!I$8:Data!J$30,2,0)</f>
        <v>peter@acme.com</v>
      </c>
      <c r="H114">
        <v>3.0</v>
      </c>
      <c r="I114" t="s">
        <v>95</v>
      </c>
      <c r="K114" t="b">
        <v>0</v>
      </c>
      <c r="L114" t="b">
        <v>0</v>
      </c>
    </row>
    <row r="115" ht="15.75" customHeight="1">
      <c r="A115" t="s">
        <v>404</v>
      </c>
      <c r="B115" t="s">
        <v>215</v>
      </c>
      <c r="D115" t="s">
        <v>199</v>
      </c>
      <c r="E115" t="s">
        <v>28</v>
      </c>
      <c r="H115">
        <v>3.0</v>
      </c>
      <c r="I115" t="s">
        <v>95</v>
      </c>
      <c r="K115" t="b">
        <v>0</v>
      </c>
      <c r="L115" t="b">
        <v>0</v>
      </c>
    </row>
    <row r="116" ht="15.75" customHeight="1">
      <c r="A116" t="s">
        <v>405</v>
      </c>
      <c r="B116" t="s">
        <v>215</v>
      </c>
      <c r="D116" t="s">
        <v>199</v>
      </c>
      <c r="E116" t="s">
        <v>28</v>
      </c>
      <c r="H116">
        <v>3.0</v>
      </c>
      <c r="I116" t="s">
        <v>95</v>
      </c>
      <c r="K116" t="b">
        <v>0</v>
      </c>
      <c r="L116" t="b">
        <v>0</v>
      </c>
    </row>
    <row r="117" ht="15.75" customHeight="1">
      <c r="A117" t="s">
        <v>407</v>
      </c>
      <c r="B117" t="s">
        <v>215</v>
      </c>
      <c r="D117" t="s">
        <v>199</v>
      </c>
      <c r="E117" t="s">
        <v>28</v>
      </c>
      <c r="H117">
        <v>5.0</v>
      </c>
      <c r="I117" t="s">
        <v>95</v>
      </c>
      <c r="K117" t="b">
        <v>0</v>
      </c>
      <c r="L117" t="b">
        <v>0</v>
      </c>
    </row>
    <row r="118" ht="15.75" customHeight="1">
      <c r="A118" t="s">
        <v>408</v>
      </c>
      <c r="B118" t="s">
        <v>215</v>
      </c>
      <c r="D118" t="s">
        <v>299</v>
      </c>
      <c r="E118" t="s">
        <v>16</v>
      </c>
      <c r="F118" t="s">
        <v>123</v>
      </c>
      <c r="H118">
        <v>2.0</v>
      </c>
      <c r="I118" t="s">
        <v>102</v>
      </c>
      <c r="K118" t="b">
        <v>0</v>
      </c>
      <c r="L118" t="b">
        <v>0</v>
      </c>
    </row>
    <row r="119" ht="15.75" customHeight="1">
      <c r="A119" t="s">
        <v>409</v>
      </c>
      <c r="B119" t="s">
        <v>215</v>
      </c>
      <c r="D119" t="s">
        <v>299</v>
      </c>
      <c r="E119" t="s">
        <v>16</v>
      </c>
      <c r="F119" t="s">
        <v>121</v>
      </c>
      <c r="H119">
        <v>3.0</v>
      </c>
      <c r="I119" t="s">
        <v>95</v>
      </c>
      <c r="J119" t="s">
        <v>410</v>
      </c>
      <c r="K119" t="b">
        <v>0</v>
      </c>
      <c r="L119" t="b">
        <v>0</v>
      </c>
    </row>
    <row r="120" ht="15.75" customHeight="1">
      <c r="A120" t="s">
        <v>411</v>
      </c>
      <c r="B120" t="s">
        <v>319</v>
      </c>
      <c r="C120" t="s">
        <v>89</v>
      </c>
      <c r="D120" t="s">
        <v>299</v>
      </c>
      <c r="E120" t="s">
        <v>16</v>
      </c>
      <c r="F120" t="s">
        <v>107</v>
      </c>
      <c r="G120" t="str">
        <f>VLOOKUP("dudley",Data!I$8:Data!J$30,2,0)</f>
        <v>dudley@acme.com</v>
      </c>
      <c r="H120">
        <v>5.0</v>
      </c>
      <c r="I120" t="s">
        <v>10</v>
      </c>
      <c r="J120" t="s">
        <v>413</v>
      </c>
      <c r="K120" t="b">
        <v>0</v>
      </c>
      <c r="L120" t="b">
        <v>0</v>
      </c>
    </row>
    <row r="121" ht="15.75" customHeight="1">
      <c r="A121" t="s">
        <v>414</v>
      </c>
      <c r="B121" t="s">
        <v>319</v>
      </c>
      <c r="C121" t="s">
        <v>89</v>
      </c>
      <c r="D121" t="s">
        <v>299</v>
      </c>
      <c r="E121" t="s">
        <v>16</v>
      </c>
      <c r="F121" t="s">
        <v>107</v>
      </c>
      <c r="G121" t="str">
        <f>VLOOKUP("daniel",Data!I$8:Data!J$30,2,0)</f>
        <v>daniel@acme.com</v>
      </c>
      <c r="H121">
        <v>4.0</v>
      </c>
      <c r="I121" t="s">
        <v>10</v>
      </c>
      <c r="J121" t="s">
        <v>413</v>
      </c>
      <c r="K121" t="b">
        <v>0</v>
      </c>
      <c r="L121" t="b">
        <v>0</v>
      </c>
    </row>
    <row r="122" ht="15.75" customHeight="1">
      <c r="A122" t="s">
        <v>416</v>
      </c>
      <c r="B122" t="s">
        <v>215</v>
      </c>
      <c r="D122" t="s">
        <v>299</v>
      </c>
      <c r="E122" t="s">
        <v>16</v>
      </c>
      <c r="H122">
        <v>3.0</v>
      </c>
      <c r="K122" t="b">
        <v>0</v>
      </c>
      <c r="L122" t="b">
        <v>0</v>
      </c>
    </row>
    <row r="123" ht="15.75" customHeight="1">
      <c r="A123" t="s">
        <v>417</v>
      </c>
      <c r="B123" t="s">
        <v>91</v>
      </c>
      <c r="C123" t="s">
        <v>91</v>
      </c>
      <c r="D123" t="s">
        <v>299</v>
      </c>
      <c r="E123" t="s">
        <v>16</v>
      </c>
      <c r="F123" t="s">
        <v>119</v>
      </c>
      <c r="G123" t="str">
        <f>VLOOKUP("daniel",Data!I$8:Data!J$30,2,0)</f>
        <v>daniel@acme.com</v>
      </c>
      <c r="H123">
        <v>5.0</v>
      </c>
      <c r="I123" t="s">
        <v>95</v>
      </c>
      <c r="J123" t="s">
        <v>426</v>
      </c>
      <c r="K123" t="b">
        <v>0</v>
      </c>
      <c r="L123" t="b">
        <v>0</v>
      </c>
    </row>
    <row r="124" ht="15.75" customHeight="1">
      <c r="A124" t="s">
        <v>428</v>
      </c>
      <c r="B124" t="s">
        <v>215</v>
      </c>
      <c r="C124" t="s">
        <v>89</v>
      </c>
      <c r="D124" t="s">
        <v>299</v>
      </c>
      <c r="E124" t="s">
        <v>16</v>
      </c>
      <c r="F124" t="s">
        <v>121</v>
      </c>
      <c r="H124">
        <v>3.0</v>
      </c>
      <c r="I124" t="s">
        <v>95</v>
      </c>
      <c r="J124" t="s">
        <v>432</v>
      </c>
      <c r="K124" t="b">
        <v>0</v>
      </c>
      <c r="L124" t="b">
        <v>0</v>
      </c>
    </row>
    <row r="125" ht="15.75" customHeight="1">
      <c r="A125" t="s">
        <v>434</v>
      </c>
      <c r="B125" t="s">
        <v>215</v>
      </c>
      <c r="C125" t="s">
        <v>89</v>
      </c>
      <c r="D125" t="s">
        <v>299</v>
      </c>
      <c r="E125" t="s">
        <v>16</v>
      </c>
      <c r="F125" t="s">
        <v>121</v>
      </c>
      <c r="I125" t="s">
        <v>95</v>
      </c>
      <c r="J125" t="s">
        <v>432</v>
      </c>
      <c r="K125" t="b">
        <v>0</v>
      </c>
      <c r="L125" t="b">
        <v>0</v>
      </c>
    </row>
    <row r="126" ht="15.75" customHeight="1">
      <c r="A126" t="s">
        <v>436</v>
      </c>
      <c r="B126" t="s">
        <v>91</v>
      </c>
      <c r="C126" t="s">
        <v>91</v>
      </c>
      <c r="D126" t="s">
        <v>437</v>
      </c>
      <c r="E126" t="s">
        <v>30</v>
      </c>
      <c r="F126" t="s">
        <v>107</v>
      </c>
      <c r="H126">
        <v>3.0</v>
      </c>
      <c r="I126" t="s">
        <v>10</v>
      </c>
      <c r="K126" t="b">
        <v>0</v>
      </c>
      <c r="L126" t="b">
        <v>0</v>
      </c>
    </row>
    <row r="127" ht="15.75" customHeight="1">
      <c r="A127" t="s">
        <v>440</v>
      </c>
      <c r="B127" t="s">
        <v>91</v>
      </c>
      <c r="C127" t="s">
        <v>91</v>
      </c>
      <c r="D127" t="s">
        <v>437</v>
      </c>
      <c r="E127" t="s">
        <v>30</v>
      </c>
      <c r="F127" t="s">
        <v>109</v>
      </c>
      <c r="H127">
        <v>3.0</v>
      </c>
      <c r="I127" t="s">
        <v>10</v>
      </c>
      <c r="K127" t="b">
        <v>0</v>
      </c>
      <c r="L127" t="b">
        <v>0</v>
      </c>
    </row>
    <row r="128" ht="15.75" customHeight="1">
      <c r="A128" t="s">
        <v>443</v>
      </c>
      <c r="B128" t="s">
        <v>91</v>
      </c>
      <c r="C128" t="s">
        <v>91</v>
      </c>
      <c r="D128" t="s">
        <v>437</v>
      </c>
      <c r="E128" t="s">
        <v>30</v>
      </c>
      <c r="F128" t="s">
        <v>107</v>
      </c>
      <c r="H128">
        <v>1.0</v>
      </c>
      <c r="I128" t="s">
        <v>10</v>
      </c>
      <c r="K128" t="b">
        <v>0</v>
      </c>
      <c r="L128" t="b">
        <v>0</v>
      </c>
    </row>
    <row r="129" ht="15.75" customHeight="1">
      <c r="A129" t="s">
        <v>445</v>
      </c>
      <c r="B129" t="s">
        <v>91</v>
      </c>
      <c r="C129" t="s">
        <v>91</v>
      </c>
      <c r="D129" t="s">
        <v>447</v>
      </c>
      <c r="E129" t="s">
        <v>30</v>
      </c>
      <c r="F129" t="s">
        <v>109</v>
      </c>
      <c r="H129">
        <v>1.0</v>
      </c>
      <c r="I129" t="s">
        <v>10</v>
      </c>
      <c r="K129" t="b">
        <v>0</v>
      </c>
      <c r="L129" t="b">
        <v>0</v>
      </c>
    </row>
    <row r="130" ht="15.75" customHeight="1">
      <c r="A130" t="s">
        <v>449</v>
      </c>
      <c r="B130" t="s">
        <v>91</v>
      </c>
      <c r="C130" t="s">
        <v>91</v>
      </c>
      <c r="D130" t="s">
        <v>447</v>
      </c>
      <c r="E130" t="s">
        <v>30</v>
      </c>
      <c r="F130" t="s">
        <v>109</v>
      </c>
      <c r="H130">
        <v>5.0</v>
      </c>
      <c r="I130" t="s">
        <v>10</v>
      </c>
      <c r="K130" t="b">
        <v>0</v>
      </c>
      <c r="L130" t="b">
        <v>0</v>
      </c>
    </row>
    <row r="131" ht="15.75" customHeight="1">
      <c r="A131" t="s">
        <v>452</v>
      </c>
      <c r="B131" t="s">
        <v>91</v>
      </c>
      <c r="C131" t="s">
        <v>91</v>
      </c>
      <c r="D131" t="s">
        <v>447</v>
      </c>
      <c r="E131" t="s">
        <v>30</v>
      </c>
      <c r="F131" t="s">
        <v>107</v>
      </c>
      <c r="H131">
        <v>3.0</v>
      </c>
      <c r="I131" t="s">
        <v>10</v>
      </c>
      <c r="K131" t="b">
        <v>0</v>
      </c>
      <c r="L131" t="b">
        <v>0</v>
      </c>
    </row>
    <row r="132" ht="15.75" customHeight="1">
      <c r="A132" t="s">
        <v>455</v>
      </c>
      <c r="B132" t="s">
        <v>91</v>
      </c>
      <c r="C132" t="s">
        <v>91</v>
      </c>
      <c r="D132" t="s">
        <v>447</v>
      </c>
      <c r="E132" t="s">
        <v>30</v>
      </c>
      <c r="F132" t="s">
        <v>107</v>
      </c>
      <c r="H132">
        <v>3.0</v>
      </c>
      <c r="I132" t="s">
        <v>10</v>
      </c>
      <c r="K132" t="b">
        <v>0</v>
      </c>
      <c r="L132" t="b">
        <v>0</v>
      </c>
    </row>
    <row r="133" ht="15.75" customHeight="1">
      <c r="A133" t="s">
        <v>456</v>
      </c>
      <c r="B133" t="s">
        <v>91</v>
      </c>
      <c r="C133" t="s">
        <v>91</v>
      </c>
      <c r="D133" t="s">
        <v>447</v>
      </c>
      <c r="E133" t="s">
        <v>30</v>
      </c>
      <c r="F133" t="s">
        <v>107</v>
      </c>
      <c r="H133">
        <v>3.0</v>
      </c>
      <c r="I133" t="s">
        <v>10</v>
      </c>
      <c r="K133" t="b">
        <v>0</v>
      </c>
      <c r="L133" t="b">
        <v>0</v>
      </c>
    </row>
    <row r="134" ht="15.75" customHeight="1">
      <c r="A134" t="s">
        <v>457</v>
      </c>
      <c r="B134" t="s">
        <v>215</v>
      </c>
      <c r="D134" t="s">
        <v>447</v>
      </c>
      <c r="E134" t="s">
        <v>30</v>
      </c>
      <c r="H134">
        <v>5.0</v>
      </c>
      <c r="I134" t="s">
        <v>10</v>
      </c>
      <c r="K134" t="b">
        <v>0</v>
      </c>
    </row>
    <row r="135" ht="15.75" customHeight="1">
      <c r="A135" t="s">
        <v>460</v>
      </c>
      <c r="B135" t="s">
        <v>215</v>
      </c>
      <c r="D135" t="s">
        <v>447</v>
      </c>
      <c r="E135" t="s">
        <v>30</v>
      </c>
      <c r="H135">
        <v>3.0</v>
      </c>
      <c r="I135" t="s">
        <v>10</v>
      </c>
      <c r="K135" t="b">
        <v>0</v>
      </c>
    </row>
    <row r="136" ht="15.75" customHeight="1">
      <c r="A136" t="s">
        <v>463</v>
      </c>
      <c r="B136" t="s">
        <v>215</v>
      </c>
      <c r="D136" t="s">
        <v>447</v>
      </c>
      <c r="E136" t="s">
        <v>30</v>
      </c>
      <c r="H136">
        <v>8.0</v>
      </c>
      <c r="I136" t="s">
        <v>10</v>
      </c>
      <c r="K136" t="b">
        <v>0</v>
      </c>
    </row>
    <row r="137" ht="15.75" customHeight="1">
      <c r="A137" s="18" t="s">
        <v>464</v>
      </c>
      <c r="B137" s="19" t="s">
        <v>328</v>
      </c>
      <c r="C137" s="39" t="s">
        <v>83</v>
      </c>
      <c r="D137" s="19"/>
      <c r="E137" s="19" t="s">
        <v>148</v>
      </c>
      <c r="F137" t="s">
        <v>142</v>
      </c>
      <c r="G137" s="19"/>
      <c r="H137" s="19">
        <v>4.0</v>
      </c>
      <c r="I137" s="19">
        <v>2.5</v>
      </c>
      <c r="J137" s="19" t="s">
        <v>468</v>
      </c>
      <c r="K137" s="19"/>
      <c r="L137" s="19" t="b">
        <v>0</v>
      </c>
      <c r="M137" s="19"/>
      <c r="N137" s="19"/>
      <c r="O137" s="20"/>
    </row>
    <row r="138" ht="15.75" customHeight="1">
      <c r="A138" s="18" t="s">
        <v>469</v>
      </c>
      <c r="B138" s="19" t="s">
        <v>319</v>
      </c>
      <c r="C138" s="39" t="s">
        <v>89</v>
      </c>
      <c r="D138" s="19"/>
      <c r="E138" s="19" t="s">
        <v>148</v>
      </c>
      <c r="F138" s="39" t="s">
        <v>142</v>
      </c>
      <c r="G138" s="19"/>
      <c r="H138" s="19"/>
      <c r="I138" s="19">
        <v>2.5</v>
      </c>
      <c r="J138" s="19" t="s">
        <v>471</v>
      </c>
      <c r="K138" s="19"/>
      <c r="L138" s="19" t="b">
        <v>0</v>
      </c>
      <c r="M138" s="19"/>
      <c r="N138" s="19"/>
      <c r="O138" s="20"/>
    </row>
    <row r="139" ht="15.75" customHeight="1">
      <c r="A139" s="18" t="s">
        <v>472</v>
      </c>
      <c r="B139" s="19" t="s">
        <v>328</v>
      </c>
      <c r="C139" s="39" t="s">
        <v>83</v>
      </c>
      <c r="D139" s="19"/>
      <c r="E139" s="19" t="s">
        <v>148</v>
      </c>
      <c r="F139" s="39" t="s">
        <v>142</v>
      </c>
      <c r="G139" s="19"/>
      <c r="H139" s="19">
        <v>4.0</v>
      </c>
      <c r="I139" s="19">
        <v>2.5</v>
      </c>
      <c r="J139" s="19" t="s">
        <v>473</v>
      </c>
      <c r="K139" s="19"/>
      <c r="L139" s="19" t="b">
        <v>1</v>
      </c>
      <c r="M139" s="19" t="s">
        <v>474</v>
      </c>
      <c r="N139" s="19"/>
      <c r="O139" s="20"/>
    </row>
    <row r="140" ht="15.75" customHeight="1">
      <c r="A140" s="18" t="s">
        <v>475</v>
      </c>
      <c r="B140" s="19" t="s">
        <v>91</v>
      </c>
      <c r="C140" s="39" t="s">
        <v>91</v>
      </c>
      <c r="D140" s="19"/>
      <c r="E140" s="19" t="s">
        <v>148</v>
      </c>
      <c r="F140" s="39" t="s">
        <v>142</v>
      </c>
      <c r="G140" s="19"/>
      <c r="H140" s="19">
        <v>8.0</v>
      </c>
      <c r="I140" s="19">
        <v>2.5</v>
      </c>
      <c r="J140" s="19" t="s">
        <v>476</v>
      </c>
      <c r="K140" s="19"/>
      <c r="L140" s="19" t="b">
        <v>0</v>
      </c>
      <c r="M140" s="19"/>
      <c r="N140" s="19"/>
      <c r="O140" s="20"/>
    </row>
    <row r="141" ht="15.75" customHeight="1">
      <c r="A141" s="18" t="s">
        <v>477</v>
      </c>
      <c r="B141" s="19" t="s">
        <v>328</v>
      </c>
      <c r="C141" s="39" t="s">
        <v>83</v>
      </c>
      <c r="D141" s="19"/>
      <c r="E141" s="19" t="s">
        <v>148</v>
      </c>
      <c r="F141" s="39" t="s">
        <v>142</v>
      </c>
      <c r="G141" s="19"/>
      <c r="H141" s="19">
        <v>4.0</v>
      </c>
      <c r="I141" s="19">
        <v>2.5</v>
      </c>
      <c r="J141" s="19" t="s">
        <v>477</v>
      </c>
      <c r="K141" s="19"/>
      <c r="L141" s="19" t="b">
        <v>0</v>
      </c>
      <c r="M141" s="19"/>
      <c r="N141" s="19"/>
      <c r="O141" s="20"/>
    </row>
    <row r="142" ht="15.75" customHeight="1">
      <c r="A142" s="18" t="s">
        <v>479</v>
      </c>
      <c r="B142" s="19" t="s">
        <v>215</v>
      </c>
      <c r="C142" s="39" t="s">
        <v>77</v>
      </c>
      <c r="D142" s="19"/>
      <c r="E142" s="19" t="s">
        <v>148</v>
      </c>
      <c r="F142" s="39" t="s">
        <v>144</v>
      </c>
      <c r="G142" s="19"/>
      <c r="H142" s="19">
        <v>3.0</v>
      </c>
      <c r="I142" s="19">
        <v>2.5</v>
      </c>
      <c r="J142" s="19"/>
      <c r="K142" s="19"/>
      <c r="L142" s="19"/>
      <c r="M142" s="19"/>
      <c r="N142" s="19"/>
      <c r="O142" s="20"/>
    </row>
    <row r="143" ht="15.75" customHeight="1">
      <c r="A143" s="18" t="s">
        <v>480</v>
      </c>
      <c r="B143" s="19" t="s">
        <v>215</v>
      </c>
      <c r="C143" s="39" t="s">
        <v>77</v>
      </c>
      <c r="D143" s="19"/>
      <c r="E143" s="19" t="s">
        <v>148</v>
      </c>
      <c r="F143" s="39" t="s">
        <v>144</v>
      </c>
      <c r="G143" s="19"/>
      <c r="H143" s="19"/>
      <c r="I143" s="19">
        <v>2.5</v>
      </c>
      <c r="J143" s="19"/>
      <c r="K143" s="19"/>
      <c r="L143" s="19"/>
      <c r="M143" s="19"/>
      <c r="N143" s="19"/>
      <c r="O143" s="20"/>
    </row>
    <row r="144" ht="15.75" customHeight="1">
      <c r="A144" s="18" t="s">
        <v>482</v>
      </c>
      <c r="B144" s="19" t="s">
        <v>215</v>
      </c>
      <c r="C144" s="39" t="s">
        <v>77</v>
      </c>
      <c r="D144" s="19"/>
      <c r="E144" s="19" t="s">
        <v>148</v>
      </c>
      <c r="F144" s="39"/>
      <c r="G144" s="19"/>
      <c r="H144" s="19"/>
      <c r="I144" s="19"/>
      <c r="J144" s="19"/>
      <c r="K144" s="19"/>
      <c r="L144" s="19"/>
      <c r="M144" s="19"/>
      <c r="N144" s="19"/>
      <c r="O144" s="20"/>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0"/>
    <col customWidth="1" min="2" max="2" width="25.14"/>
    <col customWidth="1" min="3" max="3" width="16.14"/>
    <col customWidth="1" min="4" max="4" width="11.43"/>
    <col customWidth="1" min="5" max="5" width="6.71"/>
    <col customWidth="1" min="6" max="6" width="10.29"/>
    <col customWidth="1" min="7" max="7" width="14.29"/>
    <col customWidth="1" min="8" max="8" width="16.29"/>
    <col customWidth="1" min="9" max="9" width="14.86"/>
    <col customWidth="1" min="10" max="10" width="12.86"/>
    <col customWidth="1" min="11" max="11" width="16.14"/>
    <col customWidth="1" min="12" max="12" width="14.71"/>
    <col customWidth="1" min="13" max="13" width="8.86"/>
    <col customWidth="1" min="14" max="14" width="8.43"/>
    <col customWidth="1" min="15" max="15" width="14.86"/>
    <col customWidth="1" min="16" max="16" width="20.0"/>
    <col customWidth="1" min="17" max="19" width="8.86"/>
    <col customWidth="1" min="20" max="20" width="15.0"/>
    <col customWidth="1" min="21" max="26" width="8.86"/>
  </cols>
  <sheetData>
    <row r="1">
      <c r="A1" s="18" t="s">
        <v>2</v>
      </c>
      <c r="B1" s="19" t="s">
        <v>207</v>
      </c>
      <c r="C1" s="19" t="s">
        <v>206</v>
      </c>
      <c r="D1" s="19" t="s">
        <v>155</v>
      </c>
      <c r="E1" s="19" t="s">
        <v>418</v>
      </c>
      <c r="F1" s="19" t="s">
        <v>0</v>
      </c>
      <c r="G1" s="19" t="s">
        <v>210</v>
      </c>
      <c r="H1" s="19" t="s">
        <v>195</v>
      </c>
      <c r="I1" s="19" t="s">
        <v>211</v>
      </c>
      <c r="J1" s="19" t="s">
        <v>420</v>
      </c>
      <c r="K1" s="19" t="s">
        <v>6</v>
      </c>
      <c r="L1" s="19" t="s">
        <v>421</v>
      </c>
      <c r="M1" s="19" t="s">
        <v>422</v>
      </c>
      <c r="N1" s="19" t="s">
        <v>161</v>
      </c>
      <c r="O1" s="19" t="s">
        <v>423</v>
      </c>
      <c r="P1" s="19" t="s">
        <v>212</v>
      </c>
      <c r="Q1" s="19" t="s">
        <v>213</v>
      </c>
      <c r="R1" s="19" t="s">
        <v>158</v>
      </c>
      <c r="S1" s="19" t="s">
        <v>136</v>
      </c>
      <c r="T1" s="20" t="s">
        <v>159</v>
      </c>
    </row>
    <row r="2">
      <c r="A2" s="21" t="s">
        <v>424</v>
      </c>
      <c r="B2" s="30" t="s">
        <v>91</v>
      </c>
      <c r="C2" s="24" t="s">
        <v>91</v>
      </c>
      <c r="D2" s="24"/>
      <c r="E2" s="24"/>
      <c r="F2" s="24" t="s">
        <v>16</v>
      </c>
      <c r="G2" s="24"/>
      <c r="H2" s="24"/>
      <c r="I2" s="24">
        <v>1.0</v>
      </c>
      <c r="J2" s="24" t="s">
        <v>427</v>
      </c>
      <c r="K2" s="24" t="s">
        <v>429</v>
      </c>
      <c r="L2" s="24" t="s">
        <v>430</v>
      </c>
      <c r="M2" s="24" t="s">
        <v>431</v>
      </c>
      <c r="N2" s="24" t="b">
        <v>0</v>
      </c>
      <c r="O2" s="24" t="s">
        <v>295</v>
      </c>
      <c r="P2" s="24" t="b">
        <v>0</v>
      </c>
      <c r="Q2" s="24"/>
      <c r="R2" s="24" t="s">
        <v>433</v>
      </c>
      <c r="S2" s="24"/>
      <c r="T2" s="25"/>
    </row>
    <row r="3">
      <c r="A3" s="27" t="s">
        <v>435</v>
      </c>
      <c r="B3" s="30" t="s">
        <v>91</v>
      </c>
      <c r="C3" s="30" t="s">
        <v>91</v>
      </c>
      <c r="D3" s="30"/>
      <c r="E3" s="30"/>
      <c r="F3" s="30" t="s">
        <v>16</v>
      </c>
      <c r="G3" s="30"/>
      <c r="H3" s="30"/>
      <c r="I3" s="30">
        <v>3.0</v>
      </c>
      <c r="J3" s="30" t="s">
        <v>438</v>
      </c>
      <c r="K3" s="30" t="s">
        <v>429</v>
      </c>
      <c r="L3" s="30" t="s">
        <v>430</v>
      </c>
      <c r="M3" s="30" t="s">
        <v>439</v>
      </c>
      <c r="N3" s="30" t="b">
        <v>0</v>
      </c>
      <c r="O3" s="30" t="s">
        <v>295</v>
      </c>
      <c r="P3" s="30" t="b">
        <v>0</v>
      </c>
      <c r="Q3" s="30"/>
      <c r="R3" s="30" t="s">
        <v>441</v>
      </c>
      <c r="S3" s="30"/>
      <c r="T3" s="32"/>
    </row>
    <row r="4">
      <c r="A4" s="21" t="s">
        <v>442</v>
      </c>
      <c r="B4" s="30" t="s">
        <v>91</v>
      </c>
      <c r="C4" s="24" t="s">
        <v>91</v>
      </c>
      <c r="D4" s="24"/>
      <c r="E4" s="24"/>
      <c r="F4" s="24" t="s">
        <v>16</v>
      </c>
      <c r="G4" s="24"/>
      <c r="H4" s="24"/>
      <c r="I4" s="24">
        <v>3.0</v>
      </c>
      <c r="J4" s="24" t="s">
        <v>438</v>
      </c>
      <c r="K4" s="24" t="s">
        <v>429</v>
      </c>
      <c r="L4" s="24" t="s">
        <v>444</v>
      </c>
      <c r="M4" s="24" t="s">
        <v>439</v>
      </c>
      <c r="N4" s="24" t="b">
        <v>0</v>
      </c>
      <c r="O4" s="24" t="s">
        <v>295</v>
      </c>
      <c r="P4" s="24" t="b">
        <v>0</v>
      </c>
      <c r="Q4" s="24"/>
      <c r="R4" s="24" t="s">
        <v>446</v>
      </c>
      <c r="S4" s="24"/>
      <c r="T4" s="25"/>
    </row>
    <row r="5">
      <c r="A5" s="27" t="s">
        <v>448</v>
      </c>
      <c r="B5" s="30" t="s">
        <v>91</v>
      </c>
      <c r="C5" s="30" t="s">
        <v>91</v>
      </c>
      <c r="D5" s="30"/>
      <c r="E5" s="30"/>
      <c r="F5" s="30" t="s">
        <v>16</v>
      </c>
      <c r="G5" s="30"/>
      <c r="H5" s="30"/>
      <c r="I5" s="30">
        <v>1.0</v>
      </c>
      <c r="J5" s="30" t="s">
        <v>438</v>
      </c>
      <c r="K5" s="30" t="s">
        <v>429</v>
      </c>
      <c r="L5" s="30" t="s">
        <v>444</v>
      </c>
      <c r="M5" s="30" t="s">
        <v>439</v>
      </c>
      <c r="N5" s="30" t="b">
        <v>0</v>
      </c>
      <c r="O5" s="30" t="s">
        <v>295</v>
      </c>
      <c r="P5" s="30" t="b">
        <v>0</v>
      </c>
      <c r="Q5" s="30"/>
      <c r="R5" s="30" t="s">
        <v>450</v>
      </c>
      <c r="S5" s="30"/>
      <c r="T5" s="32"/>
    </row>
    <row r="6">
      <c r="A6" s="21" t="s">
        <v>453</v>
      </c>
      <c r="B6" s="30" t="s">
        <v>91</v>
      </c>
      <c r="C6" s="24" t="s">
        <v>91</v>
      </c>
      <c r="D6" t="str">
        <f>VLOOKUP("dudley",Data!I$8:Data!J$30,2,0)</f>
        <v>dudley@acme.com</v>
      </c>
      <c r="E6" s="24"/>
      <c r="F6" s="24" t="s">
        <v>16</v>
      </c>
      <c r="G6" s="24"/>
      <c r="H6" s="24"/>
      <c r="I6" s="24">
        <v>2.0</v>
      </c>
      <c r="J6" s="24" t="s">
        <v>458</v>
      </c>
      <c r="K6" s="24" t="s">
        <v>429</v>
      </c>
      <c r="L6" s="24" t="s">
        <v>444</v>
      </c>
      <c r="M6" s="24" t="s">
        <v>459</v>
      </c>
      <c r="N6" s="24" t="b">
        <v>0</v>
      </c>
      <c r="O6" s="24" t="s">
        <v>295</v>
      </c>
      <c r="P6" s="24" t="b">
        <v>0</v>
      </c>
      <c r="Q6" s="24"/>
      <c r="R6" s="24" t="s">
        <v>461</v>
      </c>
      <c r="S6" s="24"/>
      <c r="T6" s="25"/>
    </row>
    <row r="7">
      <c r="A7" s="27" t="s">
        <v>462</v>
      </c>
      <c r="B7" s="30" t="s">
        <v>91</v>
      </c>
      <c r="C7" s="30" t="s">
        <v>91</v>
      </c>
      <c r="D7" s="30"/>
      <c r="E7" s="30"/>
      <c r="F7" s="30" t="s">
        <v>16</v>
      </c>
      <c r="G7" s="30"/>
      <c r="H7" s="30"/>
      <c r="I7" s="30">
        <v>1.0</v>
      </c>
      <c r="J7" s="30" t="s">
        <v>438</v>
      </c>
      <c r="K7" s="30" t="s">
        <v>429</v>
      </c>
      <c r="L7" s="30" t="s">
        <v>430</v>
      </c>
      <c r="M7" s="30" t="s">
        <v>439</v>
      </c>
      <c r="N7" s="30" t="b">
        <v>0</v>
      </c>
      <c r="O7" s="30" t="s">
        <v>295</v>
      </c>
      <c r="P7" s="30" t="b">
        <v>0</v>
      </c>
      <c r="Q7" s="30"/>
      <c r="R7" s="30" t="s">
        <v>465</v>
      </c>
      <c r="S7" s="30"/>
      <c r="T7" s="32"/>
    </row>
    <row r="8">
      <c r="A8" s="27" t="s">
        <v>466</v>
      </c>
      <c r="B8" s="30" t="s">
        <v>91</v>
      </c>
      <c r="C8" s="30" t="s">
        <v>91</v>
      </c>
      <c r="D8" s="30"/>
      <c r="E8" s="30"/>
      <c r="F8" s="30" t="s">
        <v>16</v>
      </c>
      <c r="G8" s="30" t="s">
        <v>111</v>
      </c>
      <c r="H8" s="30" t="s">
        <v>10</v>
      </c>
      <c r="I8" s="30">
        <v>2.0</v>
      </c>
      <c r="J8" s="30" t="s">
        <v>438</v>
      </c>
      <c r="K8" s="30" t="s">
        <v>429</v>
      </c>
      <c r="L8" s="30" t="s">
        <v>430</v>
      </c>
      <c r="M8" s="30" t="s">
        <v>431</v>
      </c>
      <c r="N8" s="30" t="b">
        <v>0</v>
      </c>
      <c r="O8" s="30" t="s">
        <v>295</v>
      </c>
      <c r="P8" s="30" t="b">
        <v>0</v>
      </c>
      <c r="Q8" s="30"/>
      <c r="R8" s="30"/>
      <c r="S8" s="30"/>
      <c r="T8" s="32"/>
    </row>
    <row r="9">
      <c r="A9" s="21" t="s">
        <v>470</v>
      </c>
      <c r="B9" s="30" t="s">
        <v>91</v>
      </c>
      <c r="C9" s="24" t="s">
        <v>91</v>
      </c>
      <c r="D9" t="str">
        <f>VLOOKUP("dudley",Data!I$8:Data!J$30,2,0)</f>
        <v>dudley@acme.com</v>
      </c>
      <c r="E9" s="24"/>
      <c r="F9" s="24" t="s">
        <v>16</v>
      </c>
      <c r="G9" s="24" t="s">
        <v>109</v>
      </c>
      <c r="H9" s="24" t="s">
        <v>10</v>
      </c>
      <c r="I9" s="24">
        <v>2.0</v>
      </c>
      <c r="J9" s="24" t="s">
        <v>438</v>
      </c>
      <c r="K9" s="24" t="s">
        <v>429</v>
      </c>
      <c r="L9" s="24" t="s">
        <v>430</v>
      </c>
      <c r="M9" s="24" t="s">
        <v>431</v>
      </c>
      <c r="N9" s="24" t="b">
        <v>0</v>
      </c>
      <c r="O9" s="24" t="s">
        <v>295</v>
      </c>
      <c r="P9" s="24" t="b">
        <v>0</v>
      </c>
      <c r="Q9" s="24"/>
      <c r="R9" s="24"/>
      <c r="S9" s="24"/>
      <c r="T9" s="25"/>
    </row>
    <row r="10">
      <c r="A10" s="27" t="s">
        <v>478</v>
      </c>
      <c r="B10" s="30" t="s">
        <v>91</v>
      </c>
      <c r="C10" s="30" t="s">
        <v>91</v>
      </c>
      <c r="D10" t="str">
        <f>VLOOKUP("daniel",Data!I$8:Data!J$30,2,0)</f>
        <v>daniel@acme.com</v>
      </c>
      <c r="E10" s="30"/>
      <c r="F10" s="30" t="s">
        <v>16</v>
      </c>
      <c r="G10" s="30" t="s">
        <v>109</v>
      </c>
      <c r="H10" s="30" t="s">
        <v>10</v>
      </c>
      <c r="I10" s="30">
        <v>2.0</v>
      </c>
      <c r="J10" s="30" t="s">
        <v>438</v>
      </c>
      <c r="K10" s="30" t="s">
        <v>429</v>
      </c>
      <c r="L10" s="30" t="s">
        <v>430</v>
      </c>
      <c r="M10" s="30" t="s">
        <v>431</v>
      </c>
      <c r="N10" s="30" t="b">
        <v>0</v>
      </c>
      <c r="O10" s="30" t="s">
        <v>295</v>
      </c>
      <c r="P10" s="30" t="b">
        <v>0</v>
      </c>
      <c r="Q10" s="30"/>
      <c r="R10" s="30"/>
      <c r="S10" s="30"/>
      <c r="T10" s="32"/>
    </row>
    <row r="11">
      <c r="A11" s="21" t="s">
        <v>483</v>
      </c>
      <c r="B11" s="30"/>
      <c r="C11" s="24" t="s">
        <v>215</v>
      </c>
      <c r="D11" s="24"/>
      <c r="E11" s="24"/>
      <c r="F11" s="24" t="s">
        <v>16</v>
      </c>
      <c r="G11" s="24"/>
      <c r="H11" s="24"/>
      <c r="I11" s="24"/>
      <c r="J11" s="24" t="s">
        <v>427</v>
      </c>
      <c r="K11" s="24" t="s">
        <v>484</v>
      </c>
      <c r="L11" s="24" t="s">
        <v>430</v>
      </c>
      <c r="M11" s="24" t="s">
        <v>431</v>
      </c>
      <c r="N11" s="24" t="b">
        <v>0</v>
      </c>
      <c r="O11" s="24" t="s">
        <v>295</v>
      </c>
      <c r="P11" s="24" t="b">
        <v>0</v>
      </c>
      <c r="Q11" s="24"/>
      <c r="R11" s="24" t="s">
        <v>485</v>
      </c>
      <c r="S11" s="24"/>
      <c r="T11" s="25"/>
    </row>
    <row r="12">
      <c r="A12" s="27" t="s">
        <v>486</v>
      </c>
      <c r="B12" s="30"/>
      <c r="C12" s="30" t="s">
        <v>215</v>
      </c>
      <c r="D12" s="30"/>
      <c r="E12" s="30"/>
      <c r="F12" s="30" t="s">
        <v>16</v>
      </c>
      <c r="G12" s="30"/>
      <c r="H12" s="30"/>
      <c r="I12" s="30"/>
      <c r="J12" s="30" t="s">
        <v>438</v>
      </c>
      <c r="K12" s="30" t="s">
        <v>484</v>
      </c>
      <c r="L12" s="30" t="s">
        <v>430</v>
      </c>
      <c r="M12" s="30" t="s">
        <v>459</v>
      </c>
      <c r="N12" s="30" t="b">
        <v>0</v>
      </c>
      <c r="O12" s="30" t="s">
        <v>295</v>
      </c>
      <c r="P12" s="30" t="b">
        <v>0</v>
      </c>
      <c r="Q12" s="30"/>
      <c r="R12" s="30" t="s">
        <v>488</v>
      </c>
      <c r="S12" s="30"/>
      <c r="T12" s="32"/>
    </row>
    <row r="13">
      <c r="A13" s="21" t="s">
        <v>489</v>
      </c>
      <c r="B13" s="30" t="s">
        <v>77</v>
      </c>
      <c r="C13" s="24" t="s">
        <v>215</v>
      </c>
      <c r="D13" s="24"/>
      <c r="E13" s="24"/>
      <c r="F13" s="24" t="s">
        <v>16</v>
      </c>
      <c r="G13" s="24" t="s">
        <v>121</v>
      </c>
      <c r="H13" s="24" t="s">
        <v>95</v>
      </c>
      <c r="I13" s="24">
        <v>5.0</v>
      </c>
      <c r="J13" s="24" t="s">
        <v>438</v>
      </c>
      <c r="K13" s="24" t="s">
        <v>484</v>
      </c>
      <c r="L13" s="24" t="s">
        <v>490</v>
      </c>
      <c r="M13" s="24" t="s">
        <v>439</v>
      </c>
      <c r="N13" s="24" t="b">
        <v>0</v>
      </c>
      <c r="O13" s="24" t="s">
        <v>295</v>
      </c>
      <c r="P13" s="24" t="b">
        <v>0</v>
      </c>
      <c r="Q13" s="24"/>
      <c r="R13" s="24" t="s">
        <v>491</v>
      </c>
      <c r="S13" s="24"/>
      <c r="T13" s="25"/>
    </row>
    <row r="14">
      <c r="A14" s="27" t="s">
        <v>492</v>
      </c>
      <c r="B14" s="30" t="s">
        <v>77</v>
      </c>
      <c r="C14" s="30" t="s">
        <v>215</v>
      </c>
      <c r="D14" s="30"/>
      <c r="E14" s="30"/>
      <c r="F14" s="30" t="s">
        <v>30</v>
      </c>
      <c r="G14" s="30"/>
      <c r="H14" s="30"/>
      <c r="I14" s="30">
        <v>2.0</v>
      </c>
      <c r="J14" s="30" t="s">
        <v>438</v>
      </c>
      <c r="K14" s="30" t="s">
        <v>484</v>
      </c>
      <c r="L14" s="30" t="s">
        <v>430</v>
      </c>
      <c r="M14" s="30" t="s">
        <v>439</v>
      </c>
      <c r="N14" s="30" t="b">
        <v>0</v>
      </c>
      <c r="O14" s="30" t="s">
        <v>295</v>
      </c>
      <c r="P14" s="30" t="b">
        <v>0</v>
      </c>
      <c r="Q14" s="30"/>
      <c r="R14" s="30" t="s">
        <v>493</v>
      </c>
      <c r="S14" s="30"/>
      <c r="T14" s="32"/>
    </row>
    <row r="15">
      <c r="A15" s="21" t="s">
        <v>494</v>
      </c>
      <c r="B15" s="30" t="s">
        <v>77</v>
      </c>
      <c r="C15" s="24" t="s">
        <v>215</v>
      </c>
      <c r="D15" s="24"/>
      <c r="E15" s="24"/>
      <c r="F15" s="24" t="s">
        <v>30</v>
      </c>
      <c r="G15" s="24"/>
      <c r="H15" s="24"/>
      <c r="I15" s="24">
        <v>1.0</v>
      </c>
      <c r="J15" s="24" t="s">
        <v>427</v>
      </c>
      <c r="K15" s="24" t="s">
        <v>484</v>
      </c>
      <c r="L15" s="24" t="s">
        <v>430</v>
      </c>
      <c r="M15" s="24" t="s">
        <v>431</v>
      </c>
      <c r="N15" s="24" t="b">
        <v>0</v>
      </c>
      <c r="O15" s="24" t="s">
        <v>295</v>
      </c>
      <c r="P15" s="24" t="b">
        <v>0</v>
      </c>
      <c r="Q15" s="24"/>
      <c r="R15" s="24"/>
      <c r="S15" s="24"/>
      <c r="T15" s="25"/>
    </row>
    <row r="16">
      <c r="A16" s="27" t="s">
        <v>495</v>
      </c>
      <c r="B16" s="30"/>
      <c r="C16" s="30" t="s">
        <v>215</v>
      </c>
      <c r="D16" s="30"/>
      <c r="E16" s="30"/>
      <c r="F16" s="30" t="s">
        <v>30</v>
      </c>
      <c r="G16" s="30"/>
      <c r="H16" s="30"/>
      <c r="I16" s="30">
        <v>2.0</v>
      </c>
      <c r="J16" s="30" t="s">
        <v>427</v>
      </c>
      <c r="K16" s="30" t="s">
        <v>484</v>
      </c>
      <c r="L16" s="30" t="s">
        <v>430</v>
      </c>
      <c r="M16" s="30" t="s">
        <v>431</v>
      </c>
      <c r="N16" s="30" t="b">
        <v>0</v>
      </c>
      <c r="O16" s="30" t="s">
        <v>295</v>
      </c>
      <c r="P16" s="30" t="b">
        <v>0</v>
      </c>
      <c r="Q16" s="30"/>
      <c r="R16" s="30"/>
      <c r="S16" s="30"/>
      <c r="T16" s="32"/>
    </row>
    <row r="17">
      <c r="A17" s="21" t="s">
        <v>496</v>
      </c>
      <c r="B17" s="30" t="s">
        <v>91</v>
      </c>
      <c r="C17" s="24" t="s">
        <v>91</v>
      </c>
      <c r="D17" s="24"/>
      <c r="E17" s="24"/>
      <c r="F17" s="24" t="s">
        <v>30</v>
      </c>
      <c r="G17" s="24"/>
      <c r="H17" s="24"/>
      <c r="I17" s="24">
        <v>3.0</v>
      </c>
      <c r="J17" s="24" t="s">
        <v>438</v>
      </c>
      <c r="K17" s="24" t="s">
        <v>429</v>
      </c>
      <c r="L17" s="24" t="s">
        <v>430</v>
      </c>
      <c r="M17" s="24" t="s">
        <v>459</v>
      </c>
      <c r="N17" s="24" t="b">
        <v>0</v>
      </c>
      <c r="O17" s="24" t="s">
        <v>295</v>
      </c>
      <c r="P17" s="24" t="b">
        <v>0</v>
      </c>
      <c r="Q17" s="24"/>
      <c r="R17" s="24"/>
      <c r="S17" s="24"/>
      <c r="T17" s="25"/>
    </row>
    <row r="18">
      <c r="A18" s="27" t="s">
        <v>497</v>
      </c>
      <c r="B18" s="30"/>
      <c r="C18" s="30" t="s">
        <v>215</v>
      </c>
      <c r="D18" s="30"/>
      <c r="E18" s="30"/>
      <c r="F18" s="30" t="s">
        <v>30</v>
      </c>
      <c r="G18" s="30"/>
      <c r="H18" s="30"/>
      <c r="I18" s="30">
        <v>2.0</v>
      </c>
      <c r="J18" s="30" t="s">
        <v>438</v>
      </c>
      <c r="K18" s="30" t="s">
        <v>484</v>
      </c>
      <c r="L18" s="30" t="s">
        <v>430</v>
      </c>
      <c r="M18" s="30" t="s">
        <v>439</v>
      </c>
      <c r="N18" s="30" t="b">
        <v>0</v>
      </c>
      <c r="O18" s="30" t="s">
        <v>295</v>
      </c>
      <c r="P18" s="30" t="b">
        <v>0</v>
      </c>
      <c r="Q18" s="30"/>
      <c r="R18" s="30" t="s">
        <v>498</v>
      </c>
      <c r="S18" s="30"/>
      <c r="T18" s="32"/>
    </row>
    <row r="19">
      <c r="A19" s="21" t="s">
        <v>499</v>
      </c>
      <c r="B19" s="30" t="s">
        <v>77</v>
      </c>
      <c r="C19" s="24" t="s">
        <v>215</v>
      </c>
      <c r="D19" s="24"/>
      <c r="E19" s="24"/>
      <c r="F19" s="24" t="s">
        <v>30</v>
      </c>
      <c r="G19" s="24"/>
      <c r="H19" s="24"/>
      <c r="I19" s="24">
        <v>5.0</v>
      </c>
      <c r="J19" s="24" t="s">
        <v>427</v>
      </c>
      <c r="K19" s="24" t="s">
        <v>484</v>
      </c>
      <c r="L19" s="24" t="s">
        <v>430</v>
      </c>
      <c r="M19" s="24" t="s">
        <v>431</v>
      </c>
      <c r="N19" s="24" t="b">
        <v>0</v>
      </c>
      <c r="O19" s="24" t="s">
        <v>295</v>
      </c>
      <c r="P19" s="24" t="b">
        <v>0</v>
      </c>
      <c r="Q19" s="24"/>
      <c r="R19" s="24" t="s">
        <v>500</v>
      </c>
      <c r="S19" s="24"/>
      <c r="T19" s="25"/>
    </row>
    <row r="20">
      <c r="A20" s="27" t="s">
        <v>501</v>
      </c>
      <c r="B20" s="30" t="s">
        <v>77</v>
      </c>
      <c r="C20" s="30" t="s">
        <v>215</v>
      </c>
      <c r="D20" s="30"/>
      <c r="E20" s="30"/>
      <c r="F20" s="30" t="s">
        <v>30</v>
      </c>
      <c r="G20" s="30"/>
      <c r="H20" s="30"/>
      <c r="I20" s="30">
        <v>2.0</v>
      </c>
      <c r="J20" s="30" t="s">
        <v>427</v>
      </c>
      <c r="K20" s="30" t="s">
        <v>484</v>
      </c>
      <c r="L20" s="30" t="s">
        <v>430</v>
      </c>
      <c r="M20" s="30" t="s">
        <v>431</v>
      </c>
      <c r="N20" s="30" t="b">
        <v>0</v>
      </c>
      <c r="O20" s="30" t="s">
        <v>295</v>
      </c>
      <c r="P20" s="30" t="b">
        <v>0</v>
      </c>
      <c r="Q20" s="30"/>
      <c r="R20" s="30" t="s">
        <v>502</v>
      </c>
      <c r="S20" s="30"/>
      <c r="T20" s="32"/>
    </row>
    <row r="21" ht="15.75" customHeight="1">
      <c r="A21" s="21" t="s">
        <v>503</v>
      </c>
      <c r="B21" s="30" t="s">
        <v>91</v>
      </c>
      <c r="C21" s="24" t="s">
        <v>91</v>
      </c>
      <c r="D21" s="24"/>
      <c r="E21" s="24"/>
      <c r="F21" s="24" t="s">
        <v>30</v>
      </c>
      <c r="G21" s="24"/>
      <c r="H21" s="24"/>
      <c r="I21" s="24">
        <v>3.0</v>
      </c>
      <c r="J21" s="24" t="s">
        <v>427</v>
      </c>
      <c r="K21" s="24" t="s">
        <v>429</v>
      </c>
      <c r="L21" s="24" t="s">
        <v>430</v>
      </c>
      <c r="M21" s="24" t="s">
        <v>431</v>
      </c>
      <c r="N21" s="24" t="b">
        <v>0</v>
      </c>
      <c r="O21" s="24" t="s">
        <v>295</v>
      </c>
      <c r="P21" s="24" t="b">
        <v>0</v>
      </c>
      <c r="Q21" s="24"/>
      <c r="R21" s="24" t="s">
        <v>504</v>
      </c>
      <c r="S21" s="24"/>
      <c r="T21" s="25"/>
    </row>
    <row r="22" ht="15.75" customHeight="1">
      <c r="A22" s="27" t="s">
        <v>505</v>
      </c>
      <c r="B22" s="30"/>
      <c r="C22" s="30" t="s">
        <v>215</v>
      </c>
      <c r="D22" s="30"/>
      <c r="E22" s="30"/>
      <c r="F22" s="30" t="s">
        <v>30</v>
      </c>
      <c r="G22" s="30"/>
      <c r="H22" s="30"/>
      <c r="I22" s="30">
        <v>2.0</v>
      </c>
      <c r="J22" s="30" t="s">
        <v>427</v>
      </c>
      <c r="K22" s="30" t="s">
        <v>484</v>
      </c>
      <c r="L22" s="30" t="s">
        <v>430</v>
      </c>
      <c r="M22" s="30" t="s">
        <v>431</v>
      </c>
      <c r="N22" s="30" t="b">
        <v>0</v>
      </c>
      <c r="O22" s="30" t="s">
        <v>295</v>
      </c>
      <c r="P22" s="30" t="b">
        <v>0</v>
      </c>
      <c r="Q22" s="30"/>
      <c r="R22" s="30" t="s">
        <v>506</v>
      </c>
      <c r="S22" s="30"/>
      <c r="T22" s="32"/>
    </row>
    <row r="23" ht="15.75" customHeight="1">
      <c r="A23" s="21" t="s">
        <v>507</v>
      </c>
      <c r="B23" s="30"/>
      <c r="C23" s="24" t="s">
        <v>215</v>
      </c>
      <c r="D23" s="24"/>
      <c r="E23" s="24"/>
      <c r="F23" s="24" t="s">
        <v>43</v>
      </c>
      <c r="G23" s="24"/>
      <c r="H23" s="24"/>
      <c r="I23" s="24">
        <v>1.0</v>
      </c>
      <c r="J23" s="24" t="s">
        <v>438</v>
      </c>
      <c r="K23" s="24" t="s">
        <v>484</v>
      </c>
      <c r="L23" s="24" t="s">
        <v>430</v>
      </c>
      <c r="M23" s="24" t="s">
        <v>439</v>
      </c>
      <c r="N23" s="24" t="b">
        <v>0</v>
      </c>
      <c r="O23" s="24" t="s">
        <v>295</v>
      </c>
      <c r="P23" s="24" t="b">
        <v>0</v>
      </c>
      <c r="Q23" s="24"/>
      <c r="R23" s="24" t="s">
        <v>508</v>
      </c>
      <c r="S23" s="24"/>
      <c r="T23" s="25"/>
    </row>
    <row r="24" ht="15.75" customHeight="1">
      <c r="A24" s="27" t="s">
        <v>509</v>
      </c>
      <c r="B24" s="30" t="s">
        <v>77</v>
      </c>
      <c r="C24" s="30" t="s">
        <v>215</v>
      </c>
      <c r="D24" s="30"/>
      <c r="E24" s="30"/>
      <c r="F24" s="30" t="s">
        <v>43</v>
      </c>
      <c r="G24" s="30"/>
      <c r="H24" s="30"/>
      <c r="I24" s="30">
        <v>5.0</v>
      </c>
      <c r="J24" s="30" t="s">
        <v>427</v>
      </c>
      <c r="K24" s="30" t="s">
        <v>484</v>
      </c>
      <c r="L24" s="30" t="s">
        <v>430</v>
      </c>
      <c r="M24" s="30" t="s">
        <v>431</v>
      </c>
      <c r="N24" s="30" t="b">
        <v>0</v>
      </c>
      <c r="O24" s="30" t="s">
        <v>295</v>
      </c>
      <c r="P24" s="30" t="b">
        <v>0</v>
      </c>
      <c r="Q24" s="30"/>
      <c r="R24" s="30" t="s">
        <v>510</v>
      </c>
      <c r="S24" s="30"/>
      <c r="T24" s="32"/>
    </row>
    <row r="25" ht="15.75" customHeight="1">
      <c r="A25" s="21" t="s">
        <v>511</v>
      </c>
      <c r="B25" s="30" t="s">
        <v>77</v>
      </c>
      <c r="C25" s="24" t="s">
        <v>215</v>
      </c>
      <c r="D25" s="24"/>
      <c r="E25" s="24"/>
      <c r="F25" s="24" t="s">
        <v>43</v>
      </c>
      <c r="G25" s="24"/>
      <c r="H25" s="24"/>
      <c r="I25" s="24">
        <v>2.0</v>
      </c>
      <c r="J25" s="24" t="s">
        <v>427</v>
      </c>
      <c r="K25" s="24" t="s">
        <v>484</v>
      </c>
      <c r="L25" s="24" t="s">
        <v>430</v>
      </c>
      <c r="M25" s="24" t="s">
        <v>431</v>
      </c>
      <c r="N25" s="24" t="b">
        <v>0</v>
      </c>
      <c r="O25" s="24" t="s">
        <v>295</v>
      </c>
      <c r="P25" s="24" t="b">
        <v>0</v>
      </c>
      <c r="Q25" s="24"/>
      <c r="R25" s="24" t="s">
        <v>512</v>
      </c>
      <c r="S25" s="24"/>
      <c r="T25" s="25"/>
    </row>
    <row r="26" ht="15.75" customHeight="1">
      <c r="A26" s="27" t="s">
        <v>513</v>
      </c>
      <c r="B26" s="30" t="s">
        <v>89</v>
      </c>
      <c r="C26" s="30" t="s">
        <v>319</v>
      </c>
      <c r="D26" t="str">
        <f>VLOOKUP("daniel",Data!I$8:Data!J$30,2,0)</f>
        <v>daniel@acme.com</v>
      </c>
      <c r="E26" s="24" t="s">
        <v>383</v>
      </c>
      <c r="F26" s="30" t="s">
        <v>16</v>
      </c>
      <c r="G26" s="30" t="s">
        <v>119</v>
      </c>
      <c r="H26" s="30" t="s">
        <v>95</v>
      </c>
      <c r="I26" s="30">
        <v>3.0</v>
      </c>
      <c r="J26" s="30" t="s">
        <v>427</v>
      </c>
      <c r="K26" s="30" t="s">
        <v>514</v>
      </c>
      <c r="L26" s="30" t="s">
        <v>444</v>
      </c>
      <c r="M26" s="30" t="s">
        <v>431</v>
      </c>
      <c r="N26" s="30" t="b">
        <v>0</v>
      </c>
      <c r="O26" s="30" t="s">
        <v>295</v>
      </c>
      <c r="P26" s="30" t="b">
        <v>0</v>
      </c>
      <c r="Q26" s="30"/>
      <c r="R26" s="30" t="s">
        <v>515</v>
      </c>
      <c r="S26" s="30"/>
      <c r="T26" s="32"/>
    </row>
    <row r="27" ht="15.75" customHeight="1">
      <c r="A27" s="21" t="s">
        <v>516</v>
      </c>
      <c r="B27" s="30" t="s">
        <v>89</v>
      </c>
      <c r="C27" s="24" t="s">
        <v>319</v>
      </c>
      <c r="D27" s="24"/>
      <c r="E27" s="24"/>
      <c r="F27" s="24" t="s">
        <v>16</v>
      </c>
      <c r="G27" s="24"/>
      <c r="H27" s="24"/>
      <c r="I27" s="24">
        <v>3.0</v>
      </c>
      <c r="J27" s="24" t="s">
        <v>427</v>
      </c>
      <c r="K27" s="24" t="s">
        <v>514</v>
      </c>
      <c r="L27" s="24" t="s">
        <v>490</v>
      </c>
      <c r="M27" s="24" t="s">
        <v>431</v>
      </c>
      <c r="N27" s="24" t="b">
        <v>0</v>
      </c>
      <c r="O27" s="24" t="s">
        <v>295</v>
      </c>
      <c r="P27" s="24" t="b">
        <v>0</v>
      </c>
      <c r="Q27" s="24"/>
      <c r="R27" s="24" t="s">
        <v>517</v>
      </c>
      <c r="S27" s="24"/>
      <c r="T27" s="25"/>
    </row>
    <row r="28" ht="15.75" customHeight="1">
      <c r="A28" s="27" t="s">
        <v>518</v>
      </c>
      <c r="B28" s="30"/>
      <c r="C28" s="30" t="s">
        <v>215</v>
      </c>
      <c r="D28" s="30"/>
      <c r="E28" s="30"/>
      <c r="F28" s="30" t="s">
        <v>16</v>
      </c>
      <c r="G28" s="30"/>
      <c r="H28" s="30"/>
      <c r="I28" s="30">
        <v>2.0</v>
      </c>
      <c r="J28" s="30" t="s">
        <v>458</v>
      </c>
      <c r="K28" s="30" t="s">
        <v>484</v>
      </c>
      <c r="L28" s="30" t="s">
        <v>444</v>
      </c>
      <c r="M28" s="30" t="s">
        <v>459</v>
      </c>
      <c r="N28" s="30" t="b">
        <v>0</v>
      </c>
      <c r="O28" s="30" t="s">
        <v>295</v>
      </c>
      <c r="P28" s="30" t="b">
        <v>0</v>
      </c>
      <c r="Q28" s="30"/>
      <c r="R28" s="30" t="s">
        <v>519</v>
      </c>
      <c r="S28" s="30"/>
      <c r="T28" s="32"/>
    </row>
    <row r="29" ht="15.75" customHeight="1">
      <c r="A29" s="21" t="s">
        <v>520</v>
      </c>
      <c r="B29" s="30" t="s">
        <v>89</v>
      </c>
      <c r="C29" s="24" t="s">
        <v>319</v>
      </c>
      <c r="D29" t="str">
        <f>VLOOKUP("dudley",Data!I$8:Data!J$30,2,0)</f>
        <v>dudley@acme.com</v>
      </c>
      <c r="E29" s="24"/>
      <c r="F29" s="24" t="s">
        <v>16</v>
      </c>
      <c r="G29" s="24" t="s">
        <v>119</v>
      </c>
      <c r="H29" s="24" t="s">
        <v>95</v>
      </c>
      <c r="I29" s="24">
        <v>3.0</v>
      </c>
      <c r="J29" s="24" t="s">
        <v>438</v>
      </c>
      <c r="K29" s="24" t="s">
        <v>514</v>
      </c>
      <c r="L29" s="24" t="s">
        <v>444</v>
      </c>
      <c r="M29" s="24" t="s">
        <v>439</v>
      </c>
      <c r="N29" s="24" t="b">
        <v>0</v>
      </c>
      <c r="O29" s="24" t="s">
        <v>295</v>
      </c>
      <c r="P29" s="24" t="b">
        <v>0</v>
      </c>
      <c r="Q29" s="24"/>
      <c r="R29" s="24" t="s">
        <v>521</v>
      </c>
      <c r="S29" s="24"/>
      <c r="T29" s="25"/>
    </row>
    <row r="30" ht="15.75" customHeight="1">
      <c r="A30" s="27" t="s">
        <v>522</v>
      </c>
      <c r="B30" s="30"/>
      <c r="C30" s="30" t="s">
        <v>215</v>
      </c>
      <c r="D30" s="30"/>
      <c r="E30" s="30"/>
      <c r="F30" s="30" t="s">
        <v>16</v>
      </c>
      <c r="G30" s="30"/>
      <c r="H30" s="30"/>
      <c r="I30" s="30">
        <v>3.0</v>
      </c>
      <c r="J30" s="30" t="s">
        <v>458</v>
      </c>
      <c r="K30" s="30" t="s">
        <v>484</v>
      </c>
      <c r="L30" s="30" t="s">
        <v>444</v>
      </c>
      <c r="M30" s="30" t="s">
        <v>459</v>
      </c>
      <c r="N30" s="30" t="b">
        <v>0</v>
      </c>
      <c r="O30" s="30" t="s">
        <v>295</v>
      </c>
      <c r="P30" s="30" t="b">
        <v>0</v>
      </c>
      <c r="Q30" s="30"/>
      <c r="R30" s="30" t="s">
        <v>523</v>
      </c>
      <c r="S30" s="30"/>
      <c r="T30" s="32"/>
    </row>
    <row r="31" ht="15.75" customHeight="1">
      <c r="A31" s="21" t="s">
        <v>524</v>
      </c>
      <c r="B31" s="30"/>
      <c r="C31" s="24" t="s">
        <v>215</v>
      </c>
      <c r="D31" t="str">
        <f>VLOOKUP("daniel",Data!I$8:Data!J$30,2,0)</f>
        <v>daniel@acme.com</v>
      </c>
      <c r="E31" s="24" t="s">
        <v>383</v>
      </c>
      <c r="F31" s="24" t="s">
        <v>16</v>
      </c>
      <c r="G31" s="24"/>
      <c r="H31" s="24"/>
      <c r="I31" s="24">
        <v>1.0</v>
      </c>
      <c r="J31" s="24" t="s">
        <v>438</v>
      </c>
      <c r="K31" s="24" t="s">
        <v>484</v>
      </c>
      <c r="L31" s="24" t="s">
        <v>444</v>
      </c>
      <c r="M31" s="24" t="s">
        <v>439</v>
      </c>
      <c r="N31" s="24" t="b">
        <v>0</v>
      </c>
      <c r="O31" s="24" t="s">
        <v>295</v>
      </c>
      <c r="P31" s="24" t="b">
        <v>0</v>
      </c>
      <c r="Q31" s="24"/>
      <c r="R31" s="24" t="s">
        <v>525</v>
      </c>
      <c r="S31" s="24"/>
      <c r="T31" s="25"/>
    </row>
    <row r="32" ht="15.75" customHeight="1">
      <c r="A32" s="27" t="s">
        <v>526</v>
      </c>
      <c r="B32" s="30" t="s">
        <v>91</v>
      </c>
      <c r="C32" s="30" t="s">
        <v>91</v>
      </c>
      <c r="D32" t="str">
        <f>VLOOKUP("diane",Data!I$8:Data!J$30,2,0)</f>
        <v>diane@acme.com</v>
      </c>
      <c r="E32" s="30"/>
      <c r="F32" s="30" t="s">
        <v>16</v>
      </c>
      <c r="G32" s="30" t="s">
        <v>119</v>
      </c>
      <c r="H32" s="30" t="s">
        <v>95</v>
      </c>
      <c r="I32" s="30"/>
      <c r="J32" s="30" t="s">
        <v>527</v>
      </c>
      <c r="K32" s="30" t="s">
        <v>429</v>
      </c>
      <c r="L32" s="30" t="s">
        <v>444</v>
      </c>
      <c r="M32" s="30" t="s">
        <v>528</v>
      </c>
      <c r="N32" s="30" t="b">
        <v>0</v>
      </c>
      <c r="O32" s="30" t="s">
        <v>295</v>
      </c>
      <c r="P32" s="30" t="b">
        <v>0</v>
      </c>
      <c r="Q32" s="30"/>
      <c r="R32" s="30" t="s">
        <v>529</v>
      </c>
      <c r="S32" s="30"/>
      <c r="T32" s="32"/>
    </row>
    <row r="33" ht="15.75" customHeight="1">
      <c r="A33" s="21" t="s">
        <v>530</v>
      </c>
      <c r="B33" t="s">
        <v>81</v>
      </c>
      <c r="C33" s="24" t="s">
        <v>215</v>
      </c>
      <c r="D33" s="24"/>
      <c r="E33" s="24"/>
      <c r="F33" s="24" t="s">
        <v>16</v>
      </c>
      <c r="G33" s="24" t="s">
        <v>119</v>
      </c>
      <c r="H33" s="24" t="s">
        <v>95</v>
      </c>
      <c r="I33" s="24">
        <v>3.0</v>
      </c>
      <c r="J33" s="24" t="s">
        <v>438</v>
      </c>
      <c r="K33" s="24" t="s">
        <v>484</v>
      </c>
      <c r="L33" s="24" t="s">
        <v>430</v>
      </c>
      <c r="M33" s="24" t="s">
        <v>439</v>
      </c>
      <c r="N33" s="24" t="b">
        <v>0</v>
      </c>
      <c r="O33" s="24" t="s">
        <v>295</v>
      </c>
      <c r="P33" s="24" t="b">
        <v>0</v>
      </c>
      <c r="Q33" s="24"/>
      <c r="R33" s="24" t="s">
        <v>525</v>
      </c>
      <c r="S33" s="24"/>
      <c r="T33" s="25"/>
    </row>
    <row r="34" ht="15.75" customHeight="1">
      <c r="A34" s="27" t="s">
        <v>531</v>
      </c>
      <c r="B34" s="30"/>
      <c r="C34" s="30" t="s">
        <v>215</v>
      </c>
      <c r="D34" s="30"/>
      <c r="E34" s="30"/>
      <c r="F34" s="30" t="s">
        <v>16</v>
      </c>
      <c r="G34" s="30"/>
      <c r="H34" s="30"/>
      <c r="I34" s="30"/>
      <c r="J34" s="30" t="s">
        <v>527</v>
      </c>
      <c r="K34" s="30" t="s">
        <v>532</v>
      </c>
      <c r="L34" s="30" t="s">
        <v>490</v>
      </c>
      <c r="M34" s="30" t="s">
        <v>528</v>
      </c>
      <c r="N34" s="30" t="b">
        <v>0</v>
      </c>
      <c r="O34" s="30" t="s">
        <v>295</v>
      </c>
      <c r="P34" s="30" t="b">
        <v>0</v>
      </c>
      <c r="Q34" s="30"/>
      <c r="R34" s="30" t="s">
        <v>533</v>
      </c>
      <c r="S34" s="30"/>
      <c r="T34" s="32"/>
    </row>
    <row r="35" ht="15.75" customHeight="1">
      <c r="A35" s="33" t="s">
        <v>534</v>
      </c>
      <c r="B35" t="s">
        <v>81</v>
      </c>
      <c r="C35" s="35" t="s">
        <v>215</v>
      </c>
      <c r="D35" t="str">
        <f>VLOOKUP("dudley",Data!I$8:Data!J$30,2,0)</f>
        <v>dudley@acme.com</v>
      </c>
      <c r="E35" s="35"/>
      <c r="F35" s="35" t="s">
        <v>16</v>
      </c>
      <c r="G35" s="35" t="s">
        <v>119</v>
      </c>
      <c r="H35" s="35" t="s">
        <v>95</v>
      </c>
      <c r="I35" s="35">
        <v>3.0</v>
      </c>
      <c r="J35" s="35" t="s">
        <v>438</v>
      </c>
      <c r="K35" s="35" t="s">
        <v>484</v>
      </c>
      <c r="L35" s="35" t="s">
        <v>430</v>
      </c>
      <c r="M35" s="35" t="s">
        <v>439</v>
      </c>
      <c r="N35" s="35" t="b">
        <v>0</v>
      </c>
      <c r="O35" s="35" t="s">
        <v>295</v>
      </c>
      <c r="P35" s="35" t="b">
        <v>0</v>
      </c>
      <c r="Q35" s="35"/>
      <c r="R35" s="35"/>
      <c r="S35" s="35"/>
      <c r="T35" s="45"/>
    </row>
    <row r="36" ht="15.75" customHeight="1">
      <c r="A36" s="16" t="s">
        <v>535</v>
      </c>
      <c r="B36" s="30" t="s">
        <v>91</v>
      </c>
      <c r="C36" s="16" t="s">
        <v>91</v>
      </c>
      <c r="D36" t="str">
        <f>VLOOKUP("diane",Data!I$8:Data!J$30,2,0)</f>
        <v>diane@acme.com</v>
      </c>
      <c r="E36" s="16"/>
      <c r="F36" s="16" t="s">
        <v>16</v>
      </c>
      <c r="G36" s="16" t="s">
        <v>115</v>
      </c>
      <c r="H36" s="16" t="s">
        <v>95</v>
      </c>
      <c r="I36" s="16">
        <v>3.0</v>
      </c>
      <c r="J36" s="35" t="s">
        <v>438</v>
      </c>
      <c r="K36" s="35" t="s">
        <v>514</v>
      </c>
      <c r="L36" s="35" t="s">
        <v>430</v>
      </c>
      <c r="M36" s="46" t="s">
        <v>459</v>
      </c>
      <c r="N36" s="35" t="b">
        <v>0</v>
      </c>
      <c r="O36" s="46" t="s">
        <v>295</v>
      </c>
      <c r="P36" s="35" t="b">
        <v>0</v>
      </c>
      <c r="T36" s="35"/>
    </row>
    <row r="37" ht="15.75" customHeight="1">
      <c r="A37" s="16" t="s">
        <v>541</v>
      </c>
      <c r="B37" s="30" t="s">
        <v>91</v>
      </c>
      <c r="C37" s="46" t="s">
        <v>91</v>
      </c>
      <c r="D37" t="str">
        <f>VLOOKUP("daniel",Data!I$8:Data!J$30,2,0)</f>
        <v>daniel@acme.com</v>
      </c>
      <c r="E37" s="16"/>
      <c r="F37" s="16" t="s">
        <v>16</v>
      </c>
      <c r="G37" s="16" t="s">
        <v>115</v>
      </c>
      <c r="H37" s="16" t="s">
        <v>95</v>
      </c>
      <c r="I37" s="16">
        <v>2.0</v>
      </c>
      <c r="J37" s="46" t="s">
        <v>527</v>
      </c>
      <c r="K37" s="35" t="s">
        <v>514</v>
      </c>
      <c r="L37" s="35" t="s">
        <v>430</v>
      </c>
      <c r="M37" s="35" t="s">
        <v>431</v>
      </c>
      <c r="N37" s="35" t="b">
        <v>0</v>
      </c>
      <c r="O37" s="46" t="s">
        <v>295</v>
      </c>
      <c r="P37" s="46" t="b">
        <v>0</v>
      </c>
      <c r="T37" s="35"/>
    </row>
    <row r="38" ht="15.75" customHeight="1">
      <c r="A38" s="16" t="s">
        <v>542</v>
      </c>
      <c r="B38" s="30" t="s">
        <v>91</v>
      </c>
      <c r="C38" s="46" t="s">
        <v>91</v>
      </c>
      <c r="D38" t="str">
        <f>VLOOKUP("daniel",Data!I$8:Data!J$30,2,0)</f>
        <v>daniel@acme.com</v>
      </c>
      <c r="E38" s="16"/>
      <c r="F38" s="16" t="s">
        <v>16</v>
      </c>
      <c r="G38" s="16" t="s">
        <v>115</v>
      </c>
      <c r="H38" s="16" t="s">
        <v>95</v>
      </c>
      <c r="I38" s="16">
        <v>2.0</v>
      </c>
      <c r="J38" s="35" t="s">
        <v>427</v>
      </c>
      <c r="K38" s="35" t="s">
        <v>514</v>
      </c>
      <c r="L38" s="35" t="s">
        <v>430</v>
      </c>
      <c r="M38" s="35" t="s">
        <v>431</v>
      </c>
      <c r="N38" s="35" t="b">
        <v>0</v>
      </c>
      <c r="O38" s="46" t="s">
        <v>295</v>
      </c>
      <c r="P38" s="35" t="b">
        <v>0</v>
      </c>
      <c r="T38" s="35"/>
    </row>
    <row r="39" ht="15.75" customHeight="1">
      <c r="A39" s="16" t="s">
        <v>543</v>
      </c>
      <c r="B39" s="30" t="s">
        <v>87</v>
      </c>
      <c r="C39" s="46" t="s">
        <v>328</v>
      </c>
      <c r="D39" t="str">
        <f>VLOOKUP("dudley",Data!I$8:Data!J$30,2,0)</f>
        <v>dudley@acme.com</v>
      </c>
      <c r="E39" s="16"/>
      <c r="F39" s="16" t="s">
        <v>16</v>
      </c>
      <c r="G39" s="16" t="s">
        <v>119</v>
      </c>
      <c r="H39" s="16" t="s">
        <v>95</v>
      </c>
      <c r="I39" s="16">
        <v>3.0</v>
      </c>
      <c r="J39" s="46" t="s">
        <v>458</v>
      </c>
      <c r="K39" s="46" t="s">
        <v>484</v>
      </c>
      <c r="L39" s="16" t="s">
        <v>430</v>
      </c>
      <c r="M39" s="35" t="s">
        <v>439</v>
      </c>
      <c r="N39" s="35" t="b">
        <v>0</v>
      </c>
      <c r="O39" s="46" t="s">
        <v>295</v>
      </c>
      <c r="P39" s="46" t="b">
        <v>0</v>
      </c>
      <c r="T39" s="16"/>
    </row>
    <row r="40" ht="15.75" customHeight="1">
      <c r="A40" s="16" t="s">
        <v>544</v>
      </c>
      <c r="B40" s="30" t="s">
        <v>91</v>
      </c>
      <c r="C40" s="16" t="s">
        <v>91</v>
      </c>
      <c r="D40" t="str">
        <f>VLOOKUP("daniel",Data!I$8:Data!J$30,2,0)</f>
        <v>daniel@acme.com</v>
      </c>
      <c r="E40" s="16"/>
      <c r="F40" s="16" t="s">
        <v>16</v>
      </c>
      <c r="G40" s="16" t="s">
        <v>111</v>
      </c>
      <c r="H40" s="35" t="s">
        <v>10</v>
      </c>
      <c r="I40" s="16">
        <v>2.0</v>
      </c>
      <c r="J40" s="46" t="s">
        <v>458</v>
      </c>
      <c r="K40" s="35" t="s">
        <v>514</v>
      </c>
      <c r="L40" s="35" t="s">
        <v>430</v>
      </c>
      <c r="M40" s="35" t="s">
        <v>439</v>
      </c>
      <c r="N40" s="35" t="b">
        <v>0</v>
      </c>
      <c r="O40" s="46" t="s">
        <v>295</v>
      </c>
      <c r="P40" s="35" t="b">
        <v>0</v>
      </c>
      <c r="T40" s="35"/>
    </row>
    <row r="41" ht="15.75" customHeight="1">
      <c r="A41" s="16" t="s">
        <v>545</v>
      </c>
      <c r="B41" s="30" t="s">
        <v>83</v>
      </c>
      <c r="C41" s="16" t="s">
        <v>328</v>
      </c>
      <c r="D41" t="str">
        <f>VLOOKUP("daniel",Data!I$8:Data!J$30,2,0)</f>
        <v>daniel@acme.com</v>
      </c>
      <c r="E41" s="16"/>
      <c r="F41" s="16" t="s">
        <v>16</v>
      </c>
      <c r="G41" s="16" t="s">
        <v>111</v>
      </c>
      <c r="H41" s="35" t="s">
        <v>10</v>
      </c>
      <c r="I41" s="16">
        <v>1.0</v>
      </c>
      <c r="J41" s="46" t="s">
        <v>458</v>
      </c>
      <c r="K41" s="35" t="s">
        <v>514</v>
      </c>
      <c r="L41" s="35" t="s">
        <v>430</v>
      </c>
      <c r="M41" s="35" t="s">
        <v>439</v>
      </c>
      <c r="N41" s="35" t="b">
        <v>0</v>
      </c>
      <c r="O41" s="46" t="s">
        <v>295</v>
      </c>
      <c r="P41" s="35" t="b">
        <v>0</v>
      </c>
      <c r="T41" s="35"/>
    </row>
    <row r="42" ht="15.75" customHeight="1">
      <c r="A42" s="16" t="s">
        <v>546</v>
      </c>
      <c r="B42" s="30" t="s">
        <v>91</v>
      </c>
      <c r="C42" s="46" t="s">
        <v>91</v>
      </c>
      <c r="D42" t="str">
        <f>VLOOKUP("diane",Data!I$8:Data!J$30,2,0)</f>
        <v>diane@acme.com</v>
      </c>
      <c r="E42" s="16"/>
      <c r="F42" s="16" t="s">
        <v>16</v>
      </c>
      <c r="G42" s="16" t="s">
        <v>109</v>
      </c>
      <c r="H42" s="35" t="s">
        <v>10</v>
      </c>
      <c r="I42" s="16">
        <v>2.0</v>
      </c>
      <c r="J42" s="35" t="s">
        <v>427</v>
      </c>
      <c r="K42" s="35" t="s">
        <v>514</v>
      </c>
      <c r="L42" s="35" t="s">
        <v>430</v>
      </c>
      <c r="M42" s="35" t="s">
        <v>431</v>
      </c>
      <c r="N42" s="35" t="b">
        <v>0</v>
      </c>
      <c r="O42" s="46" t="s">
        <v>295</v>
      </c>
      <c r="P42" s="46" t="b">
        <v>0</v>
      </c>
      <c r="T42" s="35"/>
    </row>
    <row r="43" ht="15.75" customHeight="1">
      <c r="A43" s="16" t="s">
        <v>547</v>
      </c>
      <c r="B43" s="30" t="s">
        <v>91</v>
      </c>
      <c r="C43" s="46" t="s">
        <v>91</v>
      </c>
      <c r="D43" t="str">
        <f>VLOOKUP("diane",Data!I$8:Data!J$30,2,0)</f>
        <v>diane@acme.com</v>
      </c>
      <c r="E43" s="16"/>
      <c r="F43" s="16" t="s">
        <v>16</v>
      </c>
      <c r="G43" s="16" t="s">
        <v>109</v>
      </c>
      <c r="H43" s="35" t="s">
        <v>10</v>
      </c>
      <c r="I43" s="16">
        <v>2.0</v>
      </c>
      <c r="J43" s="35" t="s">
        <v>427</v>
      </c>
      <c r="K43" s="35" t="s">
        <v>514</v>
      </c>
      <c r="L43" s="35" t="s">
        <v>430</v>
      </c>
      <c r="M43" s="35" t="s">
        <v>431</v>
      </c>
      <c r="N43" s="35" t="b">
        <v>0</v>
      </c>
      <c r="O43" s="46" t="s">
        <v>295</v>
      </c>
      <c r="P43" s="35" t="b">
        <v>0</v>
      </c>
      <c r="T43" s="35"/>
    </row>
    <row r="44" ht="15.75" customHeight="1">
      <c r="A44" s="16" t="s">
        <v>548</v>
      </c>
      <c r="B44" s="30" t="s">
        <v>91</v>
      </c>
      <c r="C44" s="46" t="s">
        <v>91</v>
      </c>
      <c r="D44" t="str">
        <f>VLOOKUP("dora",Data!I$8:Data!J$30,2,0)</f>
        <v>dora@acme.com</v>
      </c>
      <c r="E44" s="16"/>
      <c r="F44" s="16" t="s">
        <v>28</v>
      </c>
      <c r="G44" s="16" t="s">
        <v>119</v>
      </c>
      <c r="H44" s="16" t="s">
        <v>95</v>
      </c>
      <c r="I44" s="16">
        <v>5.0</v>
      </c>
      <c r="J44" s="35" t="s">
        <v>438</v>
      </c>
      <c r="K44" s="46" t="s">
        <v>484</v>
      </c>
      <c r="L44" s="35" t="s">
        <v>430</v>
      </c>
      <c r="M44" s="35" t="s">
        <v>431</v>
      </c>
      <c r="N44" s="35" t="b">
        <v>0</v>
      </c>
      <c r="O44" s="46" t="s">
        <v>295</v>
      </c>
      <c r="P44" s="46" t="b">
        <v>0</v>
      </c>
      <c r="T44" s="16"/>
    </row>
    <row r="45" ht="15.75" customHeight="1">
      <c r="A45" s="16" t="s">
        <v>549</v>
      </c>
      <c r="B45" s="30" t="s">
        <v>77</v>
      </c>
      <c r="C45" s="46" t="s">
        <v>215</v>
      </c>
      <c r="D45" t="str">
        <f>VLOOKUP("dora",Data!I$8:Data!J$30,2,0)</f>
        <v>dora@acme.com</v>
      </c>
      <c r="E45" s="16"/>
      <c r="F45" s="16" t="s">
        <v>28</v>
      </c>
      <c r="G45" s="16" t="s">
        <v>119</v>
      </c>
      <c r="H45" s="16" t="s">
        <v>95</v>
      </c>
      <c r="I45" s="16">
        <v>3.0</v>
      </c>
      <c r="J45" s="35" t="s">
        <v>427</v>
      </c>
      <c r="K45" s="46" t="s">
        <v>484</v>
      </c>
      <c r="L45" s="46" t="s">
        <v>490</v>
      </c>
      <c r="M45" s="35" t="s">
        <v>431</v>
      </c>
      <c r="N45" s="35" t="b">
        <v>0</v>
      </c>
      <c r="O45" s="46" t="s">
        <v>295</v>
      </c>
      <c r="P45" s="35" t="b">
        <v>0</v>
      </c>
      <c r="T45" s="16"/>
    </row>
    <row r="46" ht="15.75" customHeight="1">
      <c r="A46" s="16" t="s">
        <v>550</v>
      </c>
      <c r="B46" s="30" t="s">
        <v>77</v>
      </c>
      <c r="C46" s="16" t="s">
        <v>215</v>
      </c>
      <c r="D46" t="str">
        <f>VLOOKUP("dave",Data!I$8:Data!J$30,2,0)</f>
        <v>dave@acme.com</v>
      </c>
      <c r="E46" s="16"/>
      <c r="F46" s="16" t="s">
        <v>43</v>
      </c>
      <c r="G46" s="16" t="s">
        <v>119</v>
      </c>
      <c r="H46" s="16" t="s">
        <v>95</v>
      </c>
      <c r="I46" s="16">
        <v>3.0</v>
      </c>
      <c r="J46" s="16" t="s">
        <v>438</v>
      </c>
      <c r="K46" s="16" t="s">
        <v>484</v>
      </c>
      <c r="L46" s="16" t="s">
        <v>430</v>
      </c>
      <c r="M46" s="16" t="s">
        <v>439</v>
      </c>
      <c r="N46" s="16" t="b">
        <v>0</v>
      </c>
      <c r="O46" s="16" t="s">
        <v>295</v>
      </c>
      <c r="P46" s="16" t="b">
        <v>0</v>
      </c>
      <c r="Q46" s="16"/>
      <c r="R46" s="16"/>
      <c r="S46" s="16"/>
      <c r="T46" s="16"/>
    </row>
    <row r="47" ht="15.75" customHeight="1">
      <c r="A47" s="16" t="s">
        <v>551</v>
      </c>
      <c r="B47" s="30"/>
      <c r="C47" s="16" t="s">
        <v>215</v>
      </c>
      <c r="D47" s="16"/>
      <c r="E47" s="16"/>
      <c r="F47" s="16" t="s">
        <v>43</v>
      </c>
      <c r="G47" s="16" t="s">
        <v>119</v>
      </c>
      <c r="H47" s="16" t="s">
        <v>95</v>
      </c>
      <c r="I47" s="16">
        <v>3.0</v>
      </c>
      <c r="J47" s="16" t="s">
        <v>438</v>
      </c>
      <c r="K47" s="16" t="s">
        <v>484</v>
      </c>
      <c r="L47" s="16" t="s">
        <v>430</v>
      </c>
      <c r="M47" s="16" t="s">
        <v>439</v>
      </c>
      <c r="N47" s="16" t="b">
        <v>0</v>
      </c>
      <c r="O47" s="16" t="s">
        <v>295</v>
      </c>
      <c r="P47" s="16" t="b">
        <v>0</v>
      </c>
      <c r="Q47" s="16"/>
      <c r="R47" s="16"/>
      <c r="S47" s="16"/>
      <c r="T47" s="16"/>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