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3"/>
    <sheet state="visible" name="Data" sheetId="2" r:id="rId4"/>
    <sheet state="visible" name="Releases" sheetId="3" r:id="rId5"/>
    <sheet state="visible" name="Iterations" sheetId="4" r:id="rId6"/>
    <sheet state="visible" name="Themes" sheetId="5" r:id="rId7"/>
    <sheet state="visible" name="Initiatives" sheetId="6" r:id="rId8"/>
    <sheet state="visible" name="Features" sheetId="7" r:id="rId9"/>
    <sheet state="visible" name="Stories" sheetId="8" r:id="rId10"/>
    <sheet state="visible" name="Defects" sheetId="9" r:id="rId11"/>
    <sheet state="visible" name="Test Folder" sheetId="10" r:id="rId12"/>
    <sheet state="visible" name="Test Sets" sheetId="11" r:id="rId13"/>
    <sheet state="visible" name="Test Cases" sheetId="12" r:id="rId14"/>
    <sheet state="visible" name="Test Case Steps" sheetId="13" r:id="rId15"/>
    <sheet state="visible" name="Test Case Results" sheetId="14" r:id="rId16"/>
    <sheet state="visible" name="Tasks" sheetId="15" r:id="rId17"/>
  </sheets>
  <definedNames/>
  <calcPr/>
</workbook>
</file>

<file path=xl/sharedStrings.xml><?xml version="1.0" encoding="utf-8"?>
<sst xmlns="http://schemas.openxmlformats.org/spreadsheetml/2006/main" count="3559" uniqueCount="738">
  <si>
    <t>Export/Import Notes</t>
  </si>
  <si>
    <t>Project</t>
  </si>
  <si>
    <t># note: &lt;empty&gt; is default sales sub</t>
  </si>
  <si>
    <t>Import requirements on Destination</t>
  </si>
  <si>
    <t>Destination</t>
  </si>
  <si>
    <t>Name</t>
  </si>
  <si>
    <t>PlannedVelocity</t>
  </si>
  <si>
    <t>ReleaseDate</t>
  </si>
  <si>
    <t>ReleaseStartDate</t>
  </si>
  <si>
    <t>State</t>
  </si>
  <si>
    <t>Theme</t>
  </si>
  <si>
    <t>GrossEstimateConversionRatio</t>
  </si>
  <si>
    <t>Online Store</t>
  </si>
  <si>
    <t>R1</t>
  </si>
  <si>
    <t>values: &lt;empty&gt;,partners, integrations</t>
  </si>
  <si>
    <t>Today</t>
  </si>
  <si>
    <t>As of Jan 1, 2016:  Run import script to create projects and add PI 'Theme'</t>
  </si>
  <si>
    <t>T:\Sales\TAM\dthomas\Excel-2013\20151223-2.3.3-DemoDataInProd\scripts</t>
  </si>
  <si>
    <t>$ ruby import_setup.rb &lt;env&gt; &lt;ws_name&gt;</t>
  </si>
  <si>
    <t>e.g. $ ruby import_setup.rb rally1 "Acme Inc"</t>
  </si>
  <si>
    <t>e.g. $ ruby import_setup.rb demo-west "Acme Inc"</t>
  </si>
  <si>
    <t>Projects</t>
  </si>
  <si>
    <t>Project Hierarchy</t>
  </si>
  <si>
    <t>Portfolio Item Kanban States</t>
  </si>
  <si>
    <t>Login Suffix</t>
  </si>
  <si>
    <t>Active</t>
  </si>
  <si>
    <t>acme.com</t>
  </si>
  <si>
    <t>Initial Release - On-line catalog&lt;br&gt;&lt;br&gt;* Allow login&lt;br&gt;* Apply security&lt;br&gt;* Product viewing functionality&lt;br&gt;* Purchasing&lt;br&gt;* Credit cards</t>
  </si>
  <si>
    <t>Shopping Team</t>
  </si>
  <si>
    <t>Initiative</t>
  </si>
  <si>
    <t>Close 'Sample Project'</t>
  </si>
  <si>
    <t>Consumer Site</t>
  </si>
  <si>
    <t>Idea</t>
  </si>
  <si>
    <t>infinity</t>
  </si>
  <si>
    <t>&lt;ul&gt;&lt;li&gt;Strategic alignment verified&lt;/li&gt;&lt;li&gt;Competitive value documented &lt;/li&gt;&lt;li&gt;Draft business case written&lt;br&gt;&lt;/li&gt;&lt;/ul&gt;</t>
  </si>
  <si>
    <t>Business Case</t>
  </si>
  <si>
    <t>&lt;ul&gt;&lt;li&gt;Preliminary estimate &lt;/li&gt;&lt;li&gt;Value score&lt;/li&gt;&lt;li&gt;Risk score&lt;br&gt;&lt;/li&gt;&lt;li&gt;Success criteria  &lt;/li&gt;&lt;li&gt;Reviewed by Portfolio Council&lt;/li&gt;&lt;/ul&gt;</t>
  </si>
  <si>
    <t>Portfolio Item</t>
  </si>
  <si>
    <t>Fulfillment Team</t>
  </si>
  <si>
    <t>Start Date</t>
  </si>
  <si>
    <t>Prioritize</t>
  </si>
  <si>
    <t>End Date</t>
  </si>
  <si>
    <t>&lt;ul&gt;&lt;li&gt;Ranked against other initiatives in same investment area &lt;/li&gt;&lt;li&gt;Product owner pulls when team is available &lt;/li&gt;&lt;li&gt;Planned Start/ End dates set&lt;br&gt;&lt;/li&gt;&lt;/ul&gt;</t>
  </si>
  <si>
    <t>Milestone</t>
  </si>
  <si>
    <t>Date</t>
  </si>
  <si>
    <t>UserName</t>
  </si>
  <si>
    <t>Update values and descriptions for Initiative and Feature "States"</t>
  </si>
  <si>
    <t>Login</t>
  </si>
  <si>
    <t>Payment Team</t>
  </si>
  <si>
    <t>Build</t>
  </si>
  <si>
    <t>&lt;ul&gt;&lt;li&gt;Development activities complete &lt;/li&gt;&lt;li&gt;Enablement activities complete &lt;/li&gt;&lt;/ul&gt;</t>
  </si>
  <si>
    <t>Reseller Site</t>
  </si>
  <si>
    <t>Measure</t>
  </si>
  <si>
    <t>&lt;ul&gt;&lt;li&gt;Success criteria reviewed &lt;/li&gt;&lt;li&gt;Benefits realization shared with Portfolio Council&lt;/li&gt;&lt;/ul&gt;</t>
  </si>
  <si>
    <t>User Story &amp; Defect</t>
  </si>
  <si>
    <t>Analytics Team</t>
  </si>
  <si>
    <t>Archive</t>
  </si>
  <si>
    <t>Create custom list field called 'Kanban State'</t>
  </si>
  <si>
    <t>Reseller Portal Team</t>
  </si>
  <si>
    <t>Platform</t>
  </si>
  <si>
    <t>Feature</t>
  </si>
  <si>
    <t>API Team</t>
  </si>
  <si>
    <t>Propose</t>
  </si>
  <si>
    <t>Discover</t>
  </si>
  <si>
    <t>&lt;ul&gt;&lt;li&gt;Value proposition &lt;br&gt;&lt;/li&gt;&lt;li&gt;Pricing impact&lt;br&gt;&lt;/li&gt;&lt;li&gt;Training impact&lt;br&gt;&lt;/li&gt;&lt;li&gt;Website impact&lt;/li&gt;&lt;/ul&gt;</t>
  </si>
  <si>
    <t>Develop</t>
  </si>
  <si>
    <t>&lt;ul&gt;&lt;li&gt;Story backlog defined&lt;/li&gt;&lt;li&gt;Estimated&lt;/li&gt;&lt;li&gt;High level designs&lt;/li&gt;&lt;li&gt;Architecture impact&lt;/li&gt;&lt;/ul&gt;</t>
  </si>
  <si>
    <t>Validate</t>
  </si>
  <si>
    <t>&lt;ul&gt;&lt;li&gt;All stories accepted&lt;/li&gt;&lt;li&gt;Documentation complete&lt;/li&gt;&lt;li&gt;Enablement plan &lt;br&gt;&lt;/li&gt;&lt;li&gt;Communication plan&lt;br&gt;&lt;/li&gt;&lt;li&gt;Feature Toggle enabled&lt;/li&gt;&lt;/ul&gt;</t>
  </si>
  <si>
    <t>Internal Release</t>
  </si>
  <si>
    <t>&lt;ul&gt;&lt;li&gt;Product management approval&lt;/li&gt;&lt;li&gt;Security review&lt;/li&gt;&lt;li&gt;No P1 or P2 defects&lt;/li&gt;&lt;/ul&gt;</t>
  </si>
  <si>
    <t>Open Beta</t>
  </si>
  <si>
    <t>&lt;ul&gt;&lt;li&gt;Operations performance approval&lt;/li&gt;&lt;li&gt;No P1 or P2 defects&lt;/li&gt;&lt;/ul&gt;</t>
  </si>
  <si>
    <t>GA</t>
  </si>
  <si>
    <t>&lt;ul&gt;&lt;li&gt;early adopter feedback&lt;br&gt;&lt;/li&gt;&lt;li&gt;support cases reviewed&lt;/li&gt;&lt;/ul&gt;</t>
  </si>
  <si>
    <t>2.0 Private Beta</t>
  </si>
  <si>
    <t>Done</t>
  </si>
  <si>
    <t>eric</t>
  </si>
  <si>
    <t>User Story &amp; Defect Kanban States</t>
  </si>
  <si>
    <t>Prioritized</t>
  </si>
  <si>
    <t>Excel Import isms</t>
  </si>
  <si>
    <t>Ready for Dev</t>
  </si>
  <si>
    <t>Importing [C]omplete Tasks forces [A]ccepted stories to Completed</t>
  </si>
  <si>
    <t>In Dev</t>
  </si>
  <si>
    <t>Importing [C]omplete Tasks forces Ready flag on stories to be removed</t>
  </si>
  <si>
    <t>Ready For Test</t>
  </si>
  <si>
    <t>Capacity Plans not supported</t>
  </si>
  <si>
    <t>In Test</t>
  </si>
  <si>
    <t>Expertise Not supported</t>
  </si>
  <si>
    <t>Ready for Acceptance</t>
  </si>
  <si>
    <t>Team Capacity Not supported</t>
  </si>
  <si>
    <t>R2</t>
  </si>
  <si>
    <t>Accepted</t>
  </si>
  <si>
    <t>Time tracking not supported</t>
  </si>
  <si>
    <t>Duplicated entries for all artifacts at random times</t>
  </si>
  <si>
    <t>Milestones not supported</t>
  </si>
  <si>
    <t>User Post Modifications</t>
  </si>
  <si>
    <t>Milestones</t>
  </si>
  <si>
    <t>Dashboard</t>
  </si>
  <si>
    <t>New York Tradeshow</t>
  </si>
  <si>
    <t>pam</t>
  </si>
  <si>
    <t>R3</t>
  </si>
  <si>
    <t>Version 2.0</t>
  </si>
  <si>
    <t>patricia</t>
  </si>
  <si>
    <t>R4</t>
  </si>
  <si>
    <t>Second Release - Advanced Purchasing and Shipping&lt;br&gt;&lt;br&gt;* Expand purchase functionality&lt;br&gt;* Add shipping&lt;br&gt;* Add search engine&lt;br&gt;* Enhance security</t>
  </si>
  <si>
    <t>peter</t>
  </si>
  <si>
    <t>Iteration 1</t>
  </si>
  <si>
    <t>rachel</t>
  </si>
  <si>
    <t>Iteration 2</t>
  </si>
  <si>
    <t>dora</t>
  </si>
  <si>
    <t>Iteration 3</t>
  </si>
  <si>
    <t>paul</t>
  </si>
  <si>
    <t>Iteration 4</t>
  </si>
  <si>
    <t>sara</t>
  </si>
  <si>
    <t>Iteration 5</t>
  </si>
  <si>
    <t>daniel</t>
  </si>
  <si>
    <t>Iteration 6</t>
  </si>
  <si>
    <t>dudley</t>
  </si>
  <si>
    <t>Iteration 7</t>
  </si>
  <si>
    <t>diane</t>
  </si>
  <si>
    <t>Iteration 8</t>
  </si>
  <si>
    <t>Planning</t>
  </si>
  <si>
    <t>Personalization and Customization</t>
  </si>
  <si>
    <t>tara</t>
  </si>
  <si>
    <t>Iteration 9</t>
  </si>
  <si>
    <t>piper</t>
  </si>
  <si>
    <t>Iteration 10</t>
  </si>
  <si>
    <t>dave</t>
  </si>
  <si>
    <t>Iteration 11</t>
  </si>
  <si>
    <t>deb</t>
  </si>
  <si>
    <t>Iteration 12</t>
  </si>
  <si>
    <t>daphne</t>
  </si>
  <si>
    <t>Medical App</t>
  </si>
  <si>
    <t>StartDate</t>
  </si>
  <si>
    <t>EndDate</t>
  </si>
  <si>
    <t>Notes</t>
  </si>
  <si>
    <t>tina</t>
  </si>
  <si>
    <t>&lt;ul&gt;&lt;li&gt;Be able to Log-in and Log-off&lt;/li&gt;&lt;li&gt;Security implemented&lt;/li&gt;&lt;/ul&gt;</t>
  </si>
  <si>
    <t>MVF 2.0 Launch</t>
  </si>
  <si>
    <t>phil</t>
  </si>
  <si>
    <t>dawn</t>
  </si>
  <si>
    <t>drew</t>
  </si>
  <si>
    <t>Iteration 4 - New Patients</t>
  </si>
  <si>
    <t>tony</t>
  </si>
  <si>
    <t>Iteration 5 - User Administration</t>
  </si>
  <si>
    <t>aaron</t>
  </si>
  <si>
    <t>&lt;ul&gt;&lt;li&gt;Shop for Items&lt;/li&gt;&lt;li&gt;Start Shipping functionality&lt;/li&gt;&lt;li&gt;Purchase your Items - Part 1&lt;/li&gt;&lt;/ul&gt;</t>
  </si>
  <si>
    <t>Medical Records App</t>
  </si>
  <si>
    <t>Client Profile Setup</t>
  </si>
  <si>
    <t>New Patient Administration</t>
  </si>
  <si>
    <t>Patient Notifications</t>
  </si>
  <si>
    <t>&lt;ul&gt;&lt;li&gt;Be able to Ship an Order&lt;/li&gt;&lt;li&gt;Provide Credit Card support&lt;/li&gt;&lt;/ul&gt;</t>
  </si>
  <si>
    <t>&lt;u&gt;Retrospective Notes&lt;/u&gt;&amp;nbsp;&amp;nbsp;(&lt;i&gt;&lt;b&gt;Facilitator:&lt;/b&gt; Gigi, &lt;b&gt;Scribe:&lt;/b&gt; Sara&lt;/i&gt;)&lt;br /&gt;&lt;br /&gt;&lt;b&gt;Team Control&lt;/b&gt;&amp;nbsp;&amp;nbsp;&lt;i&gt;(Create our own reality)&lt;/i&gt;&lt;ul&gt;&lt;li&gt;Align standup start time with Sara's bus schedule.&lt;/li&gt;&lt;li&gt;Improve test coverage from 8% to 12%&lt;/li&gt; &lt;/ul&gt; &lt;b&gt;Team Influence&lt;/b&gt;&amp;nbsp;&amp;nbsp;&lt;i&gt;(ASK's of the organization)&lt;/i&gt;&lt;br /&gt; &lt;ul&gt; &lt;li&gt;&lt;i&gt;None.&lt;/i&gt;&lt;/li&gt; &lt;/ul&gt;</t>
  </si>
  <si>
    <t>Mobile Access MVF 1.0</t>
  </si>
  <si>
    <t>&lt;ul&gt;&lt;li&gt;Hardening for ML&lt;/li&gt;&lt;/ul&gt;</t>
  </si>
  <si>
    <t>&lt;u&gt;Retrospective Notes&lt;/u&gt;&amp;nbsp;&amp;nbsp;(&lt;i&gt;&lt;b&gt;Facilitator:&lt;/b&gt; Paul, &lt;b&gt;Scribe:&lt;/b&gt; John&lt;/i&gt;)&lt;br /&gt;&lt;br /&gt; &lt;b&gt;Appreciations&lt;/b&gt;&lt;ul&gt;&lt;li&gt;Sara appreciated Susan for pair programming.&lt;/li&gt;&lt;li&gt;David appreciated John for attending standsups on-time.&lt;/li&gt;&lt;/ul&gt;&lt;b&gt;Team Control&lt;/b&gt;&amp;nbsp;&amp;nbsp;&lt;i&gt;(Create our own reality)&lt;/i&gt;&lt;ul&gt; &lt;li&gt;Improve test coverage from 12% to 20%&lt;/li&gt; &lt;li&gt;Add standup question 'What new information have we learned?'&lt;/li&gt; &lt;li&gt;Learn Ruby as primary scripting lang&lt;/li&gt; &lt;/ul&gt; &lt;b&gt;Team Influence&lt;/b&gt;&amp;nbsp;&amp;nbsp;&lt;i&gt;(ASK's of the organization)&lt;/i&gt;&lt;ul&gt; &lt;li&gt;Work with QA to move a team member into the dev area&lt;/li&gt; &lt;li&gt;Request Agile Coach for Agile tune up&lt;/li&gt; &lt;/ul&gt; &lt;b&gt;Soup&lt;/b&gt;&amp;nbsp;&amp;nbsp;&lt;i&gt;(Everything else)&lt;/i&gt; &lt;ul&gt; &lt;li&gt;None.&lt;/li&gt; &lt;/ul&gt;</t>
  </si>
  <si>
    <t>Owner</t>
  </si>
  <si>
    <t>PlannedStartDate</t>
  </si>
  <si>
    <t>PlannedEndDate</t>
  </si>
  <si>
    <t>Description</t>
  </si>
  <si>
    <t>DisplayColor</t>
  </si>
  <si>
    <t>InvestmentCategory</t>
  </si>
  <si>
    <t>Ready</t>
  </si>
  <si>
    <t>RiskScore</t>
  </si>
  <si>
    <t>ValueScore</t>
  </si>
  <si>
    <t>PreliminaryEstimate</t>
  </si>
  <si>
    <t>Revamp online presence</t>
  </si>
  <si>
    <t>&lt;ul&gt;&lt;li&gt;Internationalize&lt;/li&gt;&lt;/ul&gt;</t>
  </si>
  <si>
    <t>&lt;u&gt;Retrospective Notes&lt;/u&gt;&amp;nbsp;&amp;nbsp;(&lt;i&gt;&lt;b&gt;Facilitator:&lt;/b&gt; David, &lt;b&gt;Scribe:&lt;/b&gt; Paul&lt;/i&gt;)&lt;br /&gt;&lt;br /&gt;&lt;b&gt;Appreciations&lt;/b&gt;&lt;ul&gt;&lt;li&gt;Paul appreciated John for helping with Ruby.&lt;/li&gt;&lt;/ul&gt;&lt;b&gt;Team Control&lt;/b&gt;&amp;nbsp;&amp;nbsp;&lt;i&gt;(Create our own reality)&lt;/i&gt; &lt;ul&gt; &lt;li&gt;Rule of 3: Three people (PO/Dev/QA) need to be involved in any conversation about requirements.&lt;/li&gt;&lt;li&gt;Switch from cruise control to jenkins.&lt;/li&gt; &lt;/ul&gt;&lt;b&gt;Team Influence&lt;/b&gt;&amp;nbsp;&amp;nbsp;&lt;i&gt;(ASK's of the organization)&lt;/i&gt;&lt;ul&gt; &lt;li&gt;Can we move off of clearcase?&lt;/li&gt; &lt;li&gt;Request User Story writing workshop.&lt;/li&gt; &lt;/ul&gt;&lt;b&gt;Soup&lt;/b&gt;&amp;nbsp;&amp;nbsp;&lt;i&gt;(Everything else)&lt;/i&gt;&lt;ul&gt; &lt;li&gt;Not enough professional development offered to team&lt;/li&gt;&lt;li&gt;Weather in California is too nice to work indoors.&lt;/li&gt; &lt;/ul&gt;</t>
  </si>
  <si>
    <t>Strategic Growth</t>
  </si>
  <si>
    <t>L</t>
  </si>
  <si>
    <t>Developing</t>
  </si>
  <si>
    <t>Create best in class platform</t>
  </si>
  <si>
    <t>&lt;u&gt;Retrospective Notes&lt;/u&gt;&amp;nbsp;&amp;nbsp;(&lt;i&gt;&lt;b&gt;Facilitator:&lt;/b&gt; David, &lt;b&gt;Scribe:&lt;/b&gt; Paul&lt;/i&gt;)&lt;br /&gt;&lt;br /&gt;&lt;b&gt;Appreciations&lt;/b&gt; &lt;ul&gt; &lt;li&gt;Paul appreciated John for helping with Ruby.&lt;/li&gt; &lt;/ul&gt; &lt;b&gt;Team Control&lt;/b&gt;&amp;nbsp;&amp;nbsp;&lt;i&gt;(Create our own reality)&lt;/i&gt;  &lt;ul&gt; &lt;li&gt;Rule of 3: Three people (PO/Dev/QA) need to be involved in any conversation about requirements.&lt;/li&gt; &lt;li&gt;Switch from cruise control to jenkins.&lt;/li&gt; &lt;/ul&gt; &lt;b&gt;Team Influence&lt;/b&gt;&amp;nbsp;&amp;nbsp;&lt;i&gt;(ASK's of the organization)&lt;/i&gt; &lt;ul&gt; &lt;li&gt;Can we move off of clearcase?&lt;/li&gt; &lt;li&gt;Request User Story writing workshop.&lt;/li&gt; &lt;/ul&gt; &lt;b&gt;Soup&lt;/b&gt;&amp;nbsp;&amp;nbsp;&lt;i&gt;(Everything else)&lt;/i&gt; &lt;ul&gt; &lt;li&gt;Not enough professional development offered to team&lt;/li&gt; &lt;li&gt;Weather in California is too nice to work indoors.&lt;/li&gt; &lt;/ul&gt;</t>
  </si>
  <si>
    <t>Committed</t>
  </si>
  <si>
    <t>&lt;ul&gt;&lt;li&gt;Be able to complete the purchase&lt;/li&gt;&lt;li&gt;Be able to search for an item&lt;/li&gt;&lt;li&gt;Spikes&lt;/li&gt;&lt;/ul&gt;</t>
  </si>
  <si>
    <t>Parent</t>
  </si>
  <si>
    <t>Minimal online shopping site</t>
  </si>
  <si>
    <t>XL</t>
  </si>
  <si>
    <t>Discovering</t>
  </si>
  <si>
    <t>Short Term Growth</t>
  </si>
  <si>
    <t>Build read-write API for handling orders</t>
  </si>
  <si>
    <t>&lt;ul&gt;&lt;li&gt;Hardening for OM&lt;/li&gt;&lt;/ul&gt;</t>
  </si>
  <si>
    <t>Personalized online shopping experience</t>
  </si>
  <si>
    <t>Modernize customer service portal</t>
  </si>
  <si>
    <t>Cost Savings</t>
  </si>
  <si>
    <t>&lt;ul&gt;&lt;li&gt;Similar Products&lt;/li&gt;&lt;/ul&gt;</t>
  </si>
  <si>
    <t>Maintain legacy purchasing system</t>
  </si>
  <si>
    <t>Re-build primary web app to use API</t>
  </si>
  <si>
    <t>Integrate in-store and online experience</t>
  </si>
  <si>
    <t>Integrate into Facebook</t>
  </si>
  <si>
    <t>Release</t>
  </si>
  <si>
    <t>Shopping Cart</t>
  </si>
  <si>
    <t>Integrate social into shopping experience</t>
  </si>
  <si>
    <t>&lt;ul&gt;&lt;li&gt;Personal Shopping Assistant&lt;/li&gt;&lt;/ul&gt;</t>
  </si>
  <si>
    <t>Create a read-only API</t>
  </si>
  <si>
    <t>Business Case &lt;div&gt;&lt;br /&gt;&lt;/div&gt; &lt;div&gt;&lt;br /&gt;&lt;/div&gt; &lt;div&gt;Read-only API enables integrations with Google....&lt;/div&gt;</t>
  </si>
  <si>
    <t>&lt;p class="rally-rte-class-03cb47fb2"&gt;&lt;span class="rally-rte-class-04dd18d0f"&gt;Build a shopping cart module to select items for eventual purchase. Provide basic navigation and shopping cart capabilities to mark items for purchase. Upon checkout, the Online Store will calculate a total for the order, including shipping and handling charges and the associated taxes, as applicable.&amp;nbsp; The following payment options should be provided:&lt;/span&gt;&lt;/p&gt;&lt;p class="rally-rte-class-03221dadb"&gt;&lt;span class="rally-rte-class-0b1c8cea2"&gt;&lt;img src="https://lh5.googleusercontent.com/R-2ZX8gA5GTrG8A2OzIRpBjUFx6_RNRSVoZQxOvo7gSmeP4Wjp6eIkWdOcv0s05-zf6Hm_L4OEfJLpvmjqiEUdC_b-bW-Xo9JkCqTFdYywCJvEueazAj3EfDrTxXUdGCpcAQeHM" width="500px;" height="138px;" class="CToWUd rally-rte-class-047830fe9" /&gt;&lt;/span&gt;&lt;/p&gt;&lt;p class="rally-rte-class-03cb47fb2"&gt;High-level functionality is expected to include:&lt;/p&gt;&lt;ul&gt;&lt;li&gt;Intake items from the Online Store Search &amp;amp; Browse functions&lt;/li&gt;&lt;li&gt;Viewing Recent Purchases to encourage repeat purchases&lt;/li&gt;&lt;li&gt;Persisting the Shopping Cart content between sessions&lt;/li&gt;&lt;li&gt;Clear calls to action for Purchasing Items&lt;/li&gt;&lt;li&gt;Reasonable scalability for initial roll-out and early growth (TBD)&lt;/li&gt;&lt;/ul&gt;</t>
  </si>
  <si>
    <t>M</t>
  </si>
  <si>
    <t>Support write API</t>
  </si>
  <si>
    <t>Consolidate databases</t>
  </si>
  <si>
    <t>S</t>
  </si>
  <si>
    <t>Extended Email-to-case integration</t>
  </si>
  <si>
    <t>Saving profile</t>
  </si>
  <si>
    <t>Maintenance</t>
  </si>
  <si>
    <t>&lt;ul&gt;&lt;li&gt;Custom Ordering&lt;/li&gt;&lt;/ul&gt;</t>
  </si>
  <si>
    <t>Online chat support</t>
  </si>
  <si>
    <t>Realtime notifications</t>
  </si>
  <si>
    <t>All users should be able to easily login, logout, and safely store their relevant information with us&lt;br /&gt;&lt;br /&gt;Acceptance Criteria &lt;ul&gt; &lt;li&gt;Login requires username in email format and password&lt;/li&gt; &lt;li&gt;One-click logout&lt;/li&gt; &lt;li&gt;Logout provides link to login again&lt;/li&gt; &lt;li&gt;&lt;b&gt;Non-functional: https data transfer&lt;/b&gt;&lt;/li&gt; &lt;li&gt;&lt;b&gt;Non-functional: passwords stored encrypted in database&lt;/b&gt;&lt;/li&gt; &lt;/ul&gt;</t>
  </si>
  <si>
    <t>Email-to-case integration</t>
  </si>
  <si>
    <t>Outbound SMS messages for support case updates</t>
  </si>
  <si>
    <t>&lt;ul&gt;&lt;li&gt;Enhanced notifications&lt;/li&gt;&lt;/ul&gt;</t>
  </si>
  <si>
    <t>Credit card payments</t>
  </si>
  <si>
    <t>see business case attached</t>
  </si>
  <si>
    <t>Purchase path</t>
  </si>
  <si>
    <t>Priority shipping</t>
  </si>
  <si>
    <t>Order Status 2.0</t>
  </si>
  <si>
    <t>Rearchitect User Management</t>
  </si>
  <si>
    <t>&lt;ul&gt;&lt;li&gt;Order Experience 2.0&lt;/li&gt;&lt;/ul&gt;</t>
  </si>
  <si>
    <t>Creation of cart</t>
  </si>
  <si>
    <t>ScheduleState</t>
  </si>
  <si>
    <t>KanbanState</t>
  </si>
  <si>
    <t>PortfolioItem</t>
  </si>
  <si>
    <t>Iteration</t>
  </si>
  <si>
    <t>PlanEstimate</t>
  </si>
  <si>
    <t>Blocked</t>
  </si>
  <si>
    <t>BlockedReason</t>
  </si>
  <si>
    <t>API for Basic Shipping</t>
  </si>
  <si>
    <t>Defined</t>
  </si>
  <si>
    <t>API for Shipping</t>
  </si>
  <si>
    <t>For users who want to track a single package, add the ability to see their results from outside systems.</t>
  </si>
  <si>
    <t>Special Offers</t>
  </si>
  <si>
    <t>API for Multi-Site Shipping</t>
  </si>
  <si>
    <t>For users who want to track multiple packages in a single order, add the ability to see their results from outside systems.</t>
  </si>
  <si>
    <t>Support USPS Shipping</t>
  </si>
  <si>
    <t>Copy Shopping Cart</t>
  </si>
  <si>
    <t>Create Shopping Cart</t>
  </si>
  <si>
    <t>Shopping history</t>
  </si>
  <si>
    <t>New patients</t>
  </si>
  <si>
    <t>User administration</t>
  </si>
  <si>
    <t>Delete Shopping Cart</t>
  </si>
  <si>
    <t>Save Shopping Cart</t>
  </si>
  <si>
    <t>Online refunds</t>
  </si>
  <si>
    <t>Add error message if credit card number length is &amp;lt; 16</t>
  </si>
  <si>
    <t>Purchase Multiple Items</t>
  </si>
  <si>
    <t>Add order processing status on user profile page</t>
  </si>
  <si>
    <t>Add support for Discover card</t>
  </si>
  <si>
    <t>Apple Pay</t>
  </si>
  <si>
    <t>Batch multiple payments for single transaction</t>
  </si>
  <si>
    <t>Change Billing Address</t>
  </si>
  <si>
    <t>As a returning customer, I want to be able to change my billing address.</t>
  </si>
  <si>
    <t>Change Method of Payment</t>
  </si>
  <si>
    <t>A customer should be able to change their method of payment for an order.</t>
  </si>
  <si>
    <t>Cross check purchases with fraud credit card list</t>
  </si>
  <si>
    <t>Demo Support</t>
  </si>
  <si>
    <t>Integrate with Paypal</t>
  </si>
  <si>
    <t>The demonstration instance of the application should be updated to reflect recent changes.</t>
  </si>
  <si>
    <t>Design spike</t>
  </si>
  <si>
    <t>Generate audit report tempate for annual per-user purchase history.</t>
  </si>
  <si>
    <t>Handle out of limit errors on credit card charges</t>
  </si>
  <si>
    <t>Install new 2048bit encryption key</t>
  </si>
  <si>
    <t>Integrate with WePay</t>
  </si>
  <si>
    <t>Log unsuccessful payment attempts</t>
  </si>
  <si>
    <t>Pay with Points</t>
  </si>
  <si>
    <t>Payment - Supported Credit Cards</t>
  </si>
  <si>
    <t>Support a broad range of payment methods consistent with other e-commerce sites - including gift certificates</t>
  </si>
  <si>
    <t>align email 'importance field to case 'priority' field</t>
  </si>
  <si>
    <t>new case creation for case@domain.com</t>
  </si>
  <si>
    <t>support case updates by matching subject line in reply emails</t>
  </si>
  <si>
    <t>Refund management</t>
  </si>
  <si>
    <t>Upgrade to React v0.4</t>
  </si>
  <si>
    <t>Homepage</t>
  </si>
  <si>
    <t>Resolve Performance Issues</t>
  </si>
  <si>
    <t>Promotion codes</t>
  </si>
  <si>
    <t xml:space="preserve"> ========^^^^ R2 ^^^^========</t>
  </si>
  <si>
    <t>None</t>
  </si>
  <si>
    <t>configure base drupal server</t>
  </si>
  <si>
    <t>Knowledgebase</t>
  </si>
  <si>
    <t>enable external api access</t>
  </si>
  <si>
    <t>implement cms portal</t>
  </si>
  <si>
    <t>Mauna Loa Hardening</t>
  </si>
  <si>
    <t>Patch #1 - Mauna Loa</t>
  </si>
  <si>
    <t>plugins for external feed management</t>
  </si>
  <si>
    <t>Requirement</t>
  </si>
  <si>
    <t>As a user I would like to create a chat</t>
  </si>
  <si>
    <t>Severity</t>
  </si>
  <si>
    <t>Environment</t>
  </si>
  <si>
    <t>Priority</t>
  </si>
  <si>
    <t>Resolution</t>
  </si>
  <si>
    <t>Logoff: No warning when user clicks Logout link</t>
  </si>
  <si>
    <t>As a user I would like to delete a chat</t>
  </si>
  <si>
    <t>Minor Problem</t>
  </si>
  <si>
    <t>Closed</t>
  </si>
  <si>
    <t>Production</t>
  </si>
  <si>
    <t>Normal</t>
  </si>
  <si>
    <t>As a user I would like to search for chat history</t>
  </si>
  <si>
    <t>When the Logout link is clicked, the application should display a message asking whether the user is sure he/she wants to continue logging out.</t>
  </si>
  <si>
    <t>User Profile</t>
  </si>
  <si>
    <t>System Performance suffers for constant loads of only 1,000 users</t>
  </si>
  <si>
    <t>Check the Status of Your Order</t>
  </si>
  <si>
    <t>Major Problem</t>
  </si>
  <si>
    <t>High Attention</t>
  </si>
  <si>
    <t>The system experiences noticeable degradation in performance for loads of only 1,000 concurrent users.</t>
  </si>
  <si>
    <t>Language Support:  Special Characters</t>
  </si>
  <si>
    <t>As a customer, I want the status of my order to be presented to me in the form of a simple report that is easily accessed on entrance to the shopping cart.  The report should include details regarding shipping information (tracking numbers and estimated arrival dates), the number of items I purchased (quantity and unit price), as well as the total amount spent.</t>
  </si>
  <si>
    <t>Combine Orders</t>
  </si>
  <si>
    <t>Development</t>
  </si>
  <si>
    <t>For multiple orders with the same destination and expected ship dates within 24 hours of each other, the shipping department should combine the orders and ship them as one.</t>
  </si>
  <si>
    <t>Special characters in both Japanese and French are not being displayed properly.</t>
  </si>
  <si>
    <t>Create Deployment Scripts</t>
  </si>
  <si>
    <t>Customer is not able to choose Japanese as their display language</t>
  </si>
  <si>
    <t>Japanese is not appearing in the 'Select Language' drop down.</t>
  </si>
  <si>
    <t>Login 404 Issue</t>
  </si>
  <si>
    <t>Create Deployment scripts for the first release</t>
  </si>
  <si>
    <t>Credit card error messaging</t>
  </si>
  <si>
    <t>Customizing Product List</t>
  </si>
  <si>
    <t>The system should tailor product lists to each customer based on preferences and transaction history.</t>
  </si>
  <si>
    <t>Order Modification</t>
  </si>
  <si>
    <t>Within 24 hours of the expected shipping date, a customer should be able to modify his/her order with no repercussions.</t>
  </si>
  <si>
    <t>Provide connection to CSPAN verification service.</t>
  </si>
  <si>
    <t>Crash/Data Loss</t>
  </si>
  <si>
    <t>Provide failover connection to G5 verification service.</t>
  </si>
  <si>
    <t>Resolve Immediately</t>
  </si>
  <si>
    <t>Received an Error 404 warning on entrance to the application.</t>
  </si>
  <si>
    <t>Authentication Hyperlink is broken</t>
  </si>
  <si>
    <t>Product Listings</t>
  </si>
  <si>
    <t>Return Items</t>
  </si>
  <si>
    <t>A customer should be able to return unwanted or defective items.</t>
  </si>
  <si>
    <t>Currently, the authentication hyperlink provided to the customer via email is broken.&amp;nbsp; Following the link brings the customer to the homepage, but the customer has not been validated.&lt;br /&gt;&lt;br /&gt;Steps:&lt;br /&gt; &lt;ul&gt;&lt;li&gt;Created a new customer account&lt;/li&gt;&lt;li&gt;Received an email that contained a hyperlink to complete authentication&lt;/li&gt;&lt;li&gt;Clicking the link brought me to the homepage of the app&lt;/li&gt;&lt;li&gt;On login, I had yet to be authenticated so shopping could proceed&lt;br /&gt;&lt;/li&gt;&lt;/ul&gt;</t>
  </si>
  <si>
    <t>404 on address page</t>
  </si>
  <si>
    <t>Search for Items</t>
  </si>
  <si>
    <t>A user should able to search for items using a keyword.</t>
  </si>
  <si>
    <t>Send failure logs to CSPAN verification service nightly.</t>
  </si>
  <si>
    <t>Unable to check status of archived orders</t>
  </si>
  <si>
    <t>Send success email notification after adding credit card to profile.</t>
  </si>
  <si>
    <t>Send user notification upon request for shipment.</t>
  </si>
  <si>
    <t>Realtime chat support</t>
  </si>
  <si>
    <t>Music Streaming</t>
  </si>
  <si>
    <t>Unable to open an order from history</t>
  </si>
  <si>
    <t>&lt;p class="MsoNormal rally-rte-class-0216101cf"&gt;&lt;span class="rally-rte-class-01340b017"&gt;User attempts to stream a song&lt;u&gt;&lt;/u&gt;&lt;u&gt;&lt;/u&gt;&lt;/span&gt;&lt;/p&gt;&lt;p class="MsoNormal rally-rte-class-0216101cf"&gt;&lt;span class="rally-rte-class-01340b017"&gt;Add song to download list&lt;u&gt;&lt;/u&gt;&lt;u&gt;&lt;/u&gt;&lt;/span&gt;&lt;/p&gt;&lt;p class="MsoNormal rally-rte-class-0216101cf"&gt;&lt;span class="rally-rte-class-01340b017"&gt;&lt;u&gt;&lt;/u&gt;&amp;nbsp;&lt;u&gt;&lt;/u&gt;&lt;/span&gt;&lt;/p&gt;&lt;p class="MsoNormal rally-rte-class-0216101cf"&gt;&lt;span class="rally-rte-class-01340b017"&gt;Wifi Capable?&lt;u&gt;&lt;/u&gt;&lt;u&gt;&lt;/u&gt;&lt;/span&gt;&lt;/p&gt;&lt;p class="MsoNormal rally-rte-class-0216101cf"&gt;&lt;span class="rally-rte-class-01340b017"&gt;Connected to Wifi?&lt;u&gt;&lt;/u&gt;&lt;u&gt;&lt;/u&gt;&lt;/span&gt;&lt;/p&gt;&lt;p class="MsoNormal rally-rte-class-0216101cf"&gt;&lt;span class="rally-rte-class-01340b017"&gt;Wifi connection fast enough?&lt;u&gt;&lt;/u&gt;&lt;u&gt;&lt;/u&gt;&lt;/span&gt;&lt;/p&gt;&lt;p class="MsoNormal rally-rte-class-0216101cf"&gt;&lt;span class="rally-rte-class-01340b017"&gt;&lt;u&gt;&lt;/u&gt;&amp;nbsp;&lt;u&gt;&lt;/u&gt;&lt;/span&gt;&lt;/p&gt;&lt;p class="MsoNormal rally-rte-class-0216101cf"&gt;&lt;span class="rally-rte-class-01340b017"&gt;Connected to 4g?&lt;u&gt;&lt;/u&gt;&lt;u&gt;&lt;/u&gt;&lt;/span&gt;&lt;/p&gt;&lt;p class="MsoNormal rally-rte-class-0216101cf"&gt;&lt;span class="rally-rte-class-01340b017"&gt;4g connected fast enough?&lt;u&gt;&lt;/u&gt;&lt;u&gt;&lt;/u&gt;&lt;/span&gt;&lt;/p&gt;&lt;p class="MsoNormal rally-rte-class-0216101cf"&gt;&lt;span class="rally-rte-class-01340b017"&gt;&lt;u&gt;&lt;/u&gt;&amp;nbsp;&lt;u&gt;&lt;/u&gt;&lt;/span&gt;&lt;/p&gt;&lt;p class="MsoNormal rally-rte-class-0216101cf"&gt;&lt;span class="rally-rte-class-01340b017"&gt;Connected to 3g?&lt;u&gt;&lt;/u&gt;&lt;u&gt;&lt;/u&gt;&lt;/span&gt;&lt;/p&gt;&lt;p class="MsoNormal rally-rte-class-0216101cf"&gt;&lt;span class="rally-rte-class-01340b017"&gt;3g connected fast enough?&lt;u&gt;&lt;/u&gt;&lt;u&gt;&lt;/u&gt;&lt;/span&gt;&lt;/p&gt;&lt;p class="MsoNormal rally-rte-class-0216101cf"&gt;&lt;span class="rally-rte-class-01340b017"&gt;&lt;u&gt;&lt;/u&gt;&amp;nbsp;&lt;u&gt;&lt;/u&gt;&lt;/span&gt;&lt;/p&gt;&lt;p class="MsoNormal rally-rte-class-0216101cf"&gt;&lt;span class="rally-rte-class-01340b017"&gt;Wait for buffer&lt;u&gt;&lt;/u&gt;&lt;u&gt;&lt;/u&gt;&lt;/span&gt;&lt;/p&gt;&lt;p class="MsoNormal rally-rte-class-0216101cf"&gt;&lt;span class="rally-rte-class-01340b017"&gt;Stream successful&lt;u&gt;&lt;/u&gt;&lt;u&gt;&lt;/u&gt;&lt;/span&gt;&lt;/p&gt;&lt;p class="MsoNormal rally-rte-class-0216101cf"&gt;&lt;span class="rally-rte-class-01340b017"&gt;Music plays&lt;u&gt;&lt;/u&gt;&lt;u&gt;&lt;/u&gt;&lt;/span&gt;&lt;/p&gt;&lt;p class="MsoNormal rally-rte-class-0216101cf"&gt;&lt;span class="rally-rte-class-01340b017"&gt;&lt;u&gt;&lt;/u&gt;&amp;nbsp;&lt;u&gt;&lt;/u&gt;&lt;/span&gt;&lt;/p&gt;&lt;p class="MsoNormal rally-rte-class-0216101cf"&gt;&lt;span class="rally-rte-class-01340b017"&gt;Return to home screen&lt;u&gt;&lt;/u&gt;&lt;u&gt;&lt;/u&gt;&lt;/span&gt;&lt;/p&gt;&lt;p class="MsoNormal rally-rte-class-0216101cf"&gt;&lt;span class="rally-rte-class-01340b017"&gt;&lt;u&gt;&lt;/u&gt;&amp;nbsp;&lt;u&gt;&lt;/u&gt;&lt;/span&gt;&lt;/p&gt;&lt;p class="MsoNormal rally-rte-class-0216101cf"&gt;&lt;span class="rally-rte-class-01340b017"&gt;Display error 'no connection fast enough available'&lt;u&gt;&lt;/u&gt;&lt;u&gt;&lt;/u&gt;&lt;/span&gt;&lt;/p&gt;&lt;p class="MsoNormal rally-rte-class-0216101cf"&gt;&lt;span class="rally-rte-class-01340b017"&gt;Display error 'stream interrupted'&lt;u&gt;&lt;/u&gt;&lt;u&gt;&lt;/u&gt;&lt;/span&gt;&lt;/p&gt;&lt;p class="MsoNormal rally-rte-class-0216101cf"&gt;&lt;span class="rally-rte-class-01340b017"&gt;&lt;u&gt;&lt;/u&gt;&amp;nbsp;&lt;u&gt;&lt;/u&gt;&lt;/span&gt;&lt;/p&gt;&lt;p class="MsoNormal rally-rte-class-0216101cf"&gt;&lt;span class="rally-rte-class-01340b017"&gt;Is the phone a Nokia?&lt;u&gt;&lt;/u&gt;&lt;u&gt;&lt;/u&gt;&lt;/span&gt;&lt;/p&gt;&lt;p class="MsoNormal rally-rte-class-0216101cf"&gt;&lt;span class="rally-rte-class-01340b017"&gt;Phone is destroyed&lt;u&gt;&lt;/u&gt;&lt;u&gt;&lt;/u&gt;&lt;/span&gt;&lt;/p&gt;&lt;p class="MsoNormal rally-rte-class-0216101cf"&gt;&lt;span class="rally-rte-class-01340b017"&gt;Wall is destroyed&lt;/span&gt;&lt;/p&gt;</t>
  </si>
  <si>
    <t>Cancel the Order</t>
  </si>
  <si>
    <t>Investigate architecture approaches to order cancellation process.&lt;br /&gt;&lt;br /&gt;&lt;u&gt;Acceptance Criteria&lt;/u&gt;:&lt;ul&gt;&lt;li&gt;Order must not be shipped&lt;/li&gt;&lt;li&gt;credit card refunded&lt;/li&gt;&lt;li&gt;Fulfillment process reversed&lt;/li&gt;&lt;li&gt;restocking fee applied&lt;/li&gt;&lt;li&gt;undo 'cancel' functionality&lt;/li&gt;&lt;/ul&gt;&lt;u&gt;Definition of Done&lt;/u&gt;:&lt;ul&gt;&lt;li&gt;2 POC approaches&lt;/li&gt;&lt;li&gt;Timebox approach to 8 hours each spike&lt;/li&gt;&lt;li&gt;Estimate for each approach at task level&lt;/li&gt;&lt;li&gt;demo simple scenario&lt;/li&gt;&lt;/ul&gt;</t>
  </si>
  <si>
    <t>Spike: Tax table/calculations</t>
  </si>
  <si>
    <t>The development team should research possible implementations and problems arising from integrating tax calculations into the purchasing system.</t>
  </si>
  <si>
    <t>Found an error when I tried to access my shopping cart</t>
  </si>
  <si>
    <t>Support backorder email notification</t>
  </si>
  <si>
    <t>Open</t>
  </si>
  <si>
    <t>Support out of stock email notification.</t>
  </si>
  <si>
    <t>I was taken to the checkout screen prematurely</t>
  </si>
  <si>
    <t>Problem with User Authentication</t>
  </si>
  <si>
    <t>Update user profile purchase history upon settlement.</t>
  </si>
  <si>
    <t>Add a single item to an Order</t>
  </si>
  <si>
    <t>More than one customer is reporting that they are being logged off of the system</t>
  </si>
  <si>
    <t>BZ: Could not login to app</t>
  </si>
  <si>
    <t>Staging</t>
  </si>
  <si>
    <t>Customer could not login.</t>
  </si>
  <si>
    <t>2-3 Day Shipping</t>
  </si>
  <si>
    <t>Application displays individual shipping costs but total is unchanged</t>
  </si>
  <si>
    <t>A user should be allowed to select 2-3 day shipping for their order.</t>
  </si>
  <si>
    <t>The individual estimated shipping costs for each package/destination are displayed, but the Total field only displays the shipping cost for the first destination in the list.&amp;nbsp; Also, once a customer checks out, the total for the entire order only reflects shipping for one destination.</t>
  </si>
  <si>
    <t>Tax totals for split shipping not calculated properly</t>
  </si>
  <si>
    <t>Calculate Split Shipping</t>
  </si>
  <si>
    <t>Completed</t>
  </si>
  <si>
    <t>For orders with multiple shipping destinations, adjust total shipping cost based on each destination and individual package size/weight.</t>
  </si>
  <si>
    <t>UI for split - need more separation on order sections</t>
  </si>
  <si>
    <t>Data fields for Shipping information</t>
  </si>
  <si>
    <t>Shopping preferences</t>
  </si>
  <si>
    <t>The customer should enter basic shipping information</t>
  </si>
  <si>
    <t>Overnight Shipping</t>
  </si>
  <si>
    <t>Click on split shipping - nothing displays</t>
  </si>
  <si>
    <t>A user should be allowed to select overnight shipping for their order.</t>
  </si>
  <si>
    <t>Ship Multi-Site Orders</t>
  </si>
  <si>
    <t>In-Progress</t>
  </si>
  <si>
    <t>Priority shipping options not appearing for multiple destinations</t>
  </si>
  <si>
    <t>Having a shopping cart that contained 2 items, I chose to ship the items to two different destinations.&amp;nbsp; The individual destination buckets appeared appropriately, however there were no visible priority shipping options for either destination.</t>
  </si>
  <si>
    <t>No warning when MAX destinations has been reached</t>
  </si>
  <si>
    <t>Ship Single-Site Order</t>
  </si>
  <si>
    <t>On completion of a transaction, the shipping department should ship the items to the appropriate destination</t>
  </si>
  <si>
    <t>Update Shipping System for Each Order</t>
  </si>
  <si>
    <t>Once a customer has elected to ship items to the maximum number of different destinations, the add destination button is disabled, but no warning is displayed explaining why.</t>
  </si>
  <si>
    <t>Too many digits appearing for updated shipping cost</t>
  </si>
  <si>
    <t>Total shipping cost should be displayed as '$XXX.XX', but currently the total has 5 digits after the decimal ($23.78352).</t>
  </si>
  <si>
    <t>In order to keep all of the shipping information consistent, implement link to our backend shipping system.</t>
  </si>
  <si>
    <t>Package Tracking Notifications are broken</t>
  </si>
  <si>
    <t>Display confirmation code on checkout page</t>
  </si>
  <si>
    <t>Product purchase confirmation</t>
  </si>
  <si>
    <t>Only one tracking notification is being sent to the customer when they have packages being shipped to multiple destinations.&amp;nbsp; The system should send an email for packages being sent to each destination.</t>
  </si>
  <si>
    <t>Send email receipt</t>
  </si>
  <si>
    <t>Default selection is Express</t>
  </si>
  <si>
    <t>The default selection for priority shipping is currently Express, it should instead be Ground.</t>
  </si>
  <si>
    <t>Payment by e-Check failing on submit</t>
  </si>
  <si>
    <t>Implement Fraud Detection</t>
  </si>
  <si>
    <t>Add CVVC to checkout path</t>
  </si>
  <si>
    <t>Purchase single product</t>
  </si>
  <si>
    <t>Error message indicating 'Gateway 502' problem.</t>
  </si>
  <si>
    <t>No warning when 18digits given for credit card</t>
  </si>
  <si>
    <t>Able to add 1 extra digit to credit card input box</t>
  </si>
  <si>
    <t>Browser shows non-validated security key on payment form page</t>
  </si>
  <si>
    <t>Combine by amount</t>
  </si>
  <si>
    <t>Browser prompts to confirm security exception.</t>
  </si>
  <si>
    <t>Only one selected item is being added to the cart</t>
  </si>
  <si>
    <t>Combine by billing address</t>
  </si>
  <si>
    <t xml:space="preserve"> ========^^^^ R3 ^^^^========</t>
  </si>
  <si>
    <t>Purchase Your Items</t>
  </si>
  <si>
    <t>Fixed</t>
  </si>
  <si>
    <t>Provide public API to support 3rd party integrations</t>
  </si>
  <si>
    <t>Payment - Promotional Codes</t>
  </si>
  <si>
    <t>Steps:&lt;br /&gt; &lt;ul&gt;&lt;li&gt;Logged in as a customer&lt;/li&gt;&lt;li&gt;Selected multiple items to add to cart at once&lt;/li&gt;&lt;li&gt;Clicked 'Add to Cart'&lt;/li&gt;&lt;li&gt;Clicked 'View My Cart'&lt;/li&gt;&lt;li&gt;Only the first item chosen was actually added to the cart&lt;br /&gt;&lt;/li&gt;&lt;/ul&gt;</t>
  </si>
  <si>
    <t>Recurring 'No Address' Warning</t>
  </si>
  <si>
    <t>Steps:&lt;br /&gt; &lt;ul&gt;&lt;li&gt;Created a new account, but didn't enter an address&lt;/li&gt;&lt;li&gt;Logged in as the new user, system displayed a message asking for address information&lt;/li&gt;&lt;li&gt;Enter a valid address and click save&lt;/li&gt;&lt;li&gt;For every following action within the same shopping session, the system warned that no address information had been entered, even though it was still saved and visible&lt;br /&gt;&lt;/li&gt;&lt;/ul&gt;</t>
  </si>
  <si>
    <t>Once a user has entered a promotional code for an order, the discount should be reflected in the checkout total.</t>
  </si>
  <si>
    <t>Production Defect in accessing shopping cart</t>
  </si>
  <si>
    <t>Spike: Purchase Your Items</t>
  </si>
  <si>
    <t>Error 404 - Not Found when trying to navigate to the shopping cart.</t>
  </si>
  <si>
    <t>State drop down doesn't contain any items</t>
  </si>
  <si>
    <t>&lt;span style="color: rgb(0, 0, 0); font-family: arial, helvetica, sans-serif; font-size: 12px; font-style: normal; font-variant: normal; font-weight: normal; letter-spacing: normal; line-height: normal; orphans: auto; text-align: left; text-indent: 0px; text-transform: none; white-space: normal; widows: auto; word-spacing: 0px; -webkit-text-size-adjust: auto; -webkit-text-stroke-width: 0px; background-color: rgb(255, 255, 255); display: inline !important; float: none;"&gt;Allow 3rd party integrators to access our data.&lt;/span&gt;</t>
  </si>
  <si>
    <t>Provide link to twitter so users can tweet about products they are researching.</t>
  </si>
  <si>
    <t>As a user I want to store things in my shopping cart and see them next time I am logged in, so I can save an order for payday.&lt;br /&gt;&lt;br /&gt;Once a user enters an item into their shopping cart, persist that information in their profile so that it is available next time they login.&lt;br /&gt;&lt;br /&gt;&lt;u&gt;Acceptance Criteria&lt;/u&gt;: &lt;ul&gt; &lt;li&gt;User logged in adds to cart, these items stay associated with user until removed or purchased&lt;/li&gt; &lt;li&gt;User logs in with items in shopping cart and items before login are added to 'stored' cart&lt;/li&gt; &lt;li&gt;When user logins in after 7 days of inactivity they are prompted/notified about the items in their 'stored' cart&lt;/li&gt; &lt;/ul&gt; &lt;u&gt;Definition of Done&lt;/u&gt;: &lt;ul&gt; &lt;li&gt;Code Checked In&lt;/li&gt; &lt;li&gt;Unit Tested&lt;/li&gt; &lt;li&gt;Accept Test Passed&lt;/li&gt; &lt;li&gt;No Defects&lt;/li&gt; &lt;li&gt;Accept Tests added to automated framework&lt;/li&gt; &lt;li&gt;Online help docs  updated&lt;/li&gt; &lt;/ul&gt;</t>
  </si>
  <si>
    <t>Support $50 certificates</t>
  </si>
  <si>
    <t>The customer should enter the following shipping information:&lt;br /&gt;&lt;br /&gt; &lt;ul&gt;&lt;li&gt;Name&lt;/li&gt;&lt;li&gt;Address&lt;/li&gt;&lt;li&gt;City&lt;/li&gt;&lt;li&gt;State (drop down)&lt;/li&gt;&lt;li&gt;Country (drop down)&lt;/li&gt;&lt;li&gt;Zip/Country Code&lt;/li&gt;&lt;/ul&gt;</t>
  </si>
  <si>
    <t>Code verification completely broken!</t>
  </si>
  <si>
    <t>Support increasing item count within cart</t>
  </si>
  <si>
    <t>The application accepts any 6 character long string as a valid promotional code and applies the maximum discount to the order!&lt;br /&gt;&lt;br /&gt;Steps:&lt;br /&gt; &lt;ul&gt;&lt;li&gt;Logged in as a customer, choose a few items to purchase&lt;/li&gt;&lt;li&gt;Enter an invalid promotional code (of correct length) in the editable field&lt;/li&gt;&lt;li&gt;Click update&lt;/li&gt;&lt;li&gt;Maximum discount is applied to the order&lt;/li&gt;&lt;/ul&gt;This occurs for any codes entered that contain 6 characters.</t>
  </si>
  <si>
    <t>(Auto) Fitnesse Test Failed for GUI - Checkout Button</t>
  </si>
  <si>
    <t>Suggest products purchased by friends</t>
  </si>
  <si>
    <t>Move Server Room</t>
  </si>
  <si>
    <t>Please see Fitnesse Result Logs for more information.</t>
  </si>
  <si>
    <t>In order to provide redundant power and network connections, move to an offsite hosting provider</t>
  </si>
  <si>
    <t>latest Promo Code is invalid.</t>
  </si>
  <si>
    <t>Move to Oracle</t>
  </si>
  <si>
    <t>Cross sell related products</t>
  </si>
  <si>
    <t>Cosmetic</t>
  </si>
  <si>
    <t>Low</t>
  </si>
  <si>
    <t>On the payment screen, the Promo Code field label formatting is incorrect.&amp;nbsp; Currently it is bold and italic, thought it should just be bold to match the rest of the field labels.&lt;br /&gt;&lt;br /&gt;&lt;i&gt;&lt;b&gt;Promo Code&lt;/b&gt;&lt;/i&gt; -&amp;gt; &lt;b&gt;Promo Code&lt;/b&gt;</t>
  </si>
  <si>
    <t>To produce a stable and performant experience for our customers, move to an integrated Oracle database</t>
  </si>
  <si>
    <t>(Auto) Fitnesse Test Failed for Calculations</t>
  </si>
  <si>
    <t>System should support 10,000 concurrent users</t>
  </si>
  <si>
    <t>Allow user to vote on products</t>
  </si>
  <si>
    <t>In order to prepare for company growth, the system should perform appropriately for loads of up to 10,000 concurrent users.</t>
  </si>
  <si>
    <t>Website must be available 24x7</t>
  </si>
  <si>
    <t>Weird formatting -&gt; Totals GUI</t>
  </si>
  <si>
    <t>Submitted</t>
  </si>
  <si>
    <t>Integrate with Amex Gateway</t>
  </si>
  <si>
    <t>The formatting for the totals/costs GUI is distorted.&amp;nbsp; The total cost field is appearing on the very left side of the browser, when it should be beneath all of the other calculation fields on the right side of the browser.</t>
  </si>
  <si>
    <t>Unable to login after entering reset password</t>
  </si>
  <si>
    <t>In order for customers to be able to order any time they want, the website should be available 24 hours a day, 7 days a week.</t>
  </si>
  <si>
    <t>As a user I would like to clone a profile</t>
  </si>
  <si>
    <t>Support cash/check by mail</t>
  </si>
  <si>
    <t>Create a Profile</t>
  </si>
  <si>
    <t>User's password shown in plain text in recovery email</t>
  </si>
  <si>
    <t>Backorder fulfillment</t>
  </si>
  <si>
    <t>Duplcate order fulfillment</t>
  </si>
  <si>
    <t>As a user I would like to delete a profile</t>
  </si>
  <si>
    <t>Button color on checkout page does not match blue hue per design specs</t>
  </si>
  <si>
    <t>Integrate with coupon.com site to match *popular* items in shopping cart</t>
  </si>
  <si>
    <t>As a user I would like to save a profile</t>
  </si>
  <si>
    <t>As a user I would like to undelete a profile</t>
  </si>
  <si>
    <t>Old font found on contact us page</t>
  </si>
  <si>
    <t>Combine by date</t>
  </si>
  <si>
    <t>Search for products</t>
  </si>
  <si>
    <t>&lt;span class="rally-rte-class-0fdfe95d069988"&gt;Coupons.com is a premier supplier of coupons.&lt;/span&gt;  &lt;div class="rally-rte-class-0355e3c0ca0a138"&gt;&lt;br class="rally-rte-class-0655ac2f5dd0ba8" /&gt;&lt;/div&gt; &lt;div class="rally-rte-class-0355e3c0ca0a138"&gt;Match popular coupons with features in the users' cart.&lt;/div&gt;</t>
  </si>
  <si>
    <t>Order purchase API</t>
  </si>
  <si>
    <t>Combine by shipping address</t>
  </si>
  <si>
    <t>Unable to login after entering invalid password</t>
  </si>
  <si>
    <t>Order history API</t>
  </si>
  <si>
    <t>Add Single Item</t>
  </si>
  <si>
    <t>"Remember me" cookie not working</t>
  </si>
  <si>
    <t>Security layer for read-write API</t>
  </si>
  <si>
    <t>Clone contents from previous cart</t>
  </si>
  <si>
    <t>Monthly product re-order is duplicating items</t>
  </si>
  <si>
    <t>Combine Multiple Items</t>
  </si>
  <si>
    <t>Customize product list</t>
  </si>
  <si>
    <t xml:space="preserve"> ========^^^^ UNSCHED ^^^^========</t>
  </si>
  <si>
    <t>Unable to check status of past orders</t>
  </si>
  <si>
    <t>Daily deals</t>
  </si>
  <si>
    <t>one-click checkout</t>
  </si>
  <si>
    <t>Payment - Gift Certificates</t>
  </si>
  <si>
    <t>Unable to undelete an order from history</t>
  </si>
  <si>
    <t>A customer should be able to pay for selected items using a gift certificate.</t>
  </si>
  <si>
    <t>Recent Purchases View</t>
  </si>
  <si>
    <t>302 response code on /api page</t>
  </si>
  <si>
    <t>As a user I should be allowed to select overnight shipping for their order so I can pay to get my stuff as fast as possible.&lt;br /&gt;&lt;br /&gt;&lt;u&gt;Acceptance Criteria&lt;/u&gt;:  &lt;ul&gt; &lt;li&gt;User is defaulted to standard First Class USPS shipping&lt;/li&gt; &lt;li&gt;User can change shipping options to Overnight (FEDEX)&lt;/li&gt; &lt;li&gt;User see's estimated arrival date of order when changing options&lt;/li&gt; &lt;li&gt;User sees a the calculated cost of Overnighting before moving to the payment screens&lt;/li&gt;   &lt;/ul&gt; &lt;u&gt;Definition of Done&lt;/u&gt;:  &lt;ul&gt; &lt;li&gt;Code Checked In&lt;/li&gt; &lt;li&gt;Unit Tested&lt;/li&gt; &lt;li&gt;Accept Test Passed&lt;/li&gt; &lt;li&gt;No Defects&lt;/li&gt; &lt;li&gt;Accept Tests added to automated framework&lt;/li&gt; &lt;li&gt;Online help docs  updated&lt;/li&gt; &lt;/ul&gt;</t>
  </si>
  <si>
    <t>Save cart for future checkout</t>
  </si>
  <si>
    <t>Shop for Items</t>
  </si>
  <si>
    <t>Unable to connect to staging server with 'v2.0' string</t>
  </si>
  <si>
    <t>A customer should be able to browse the list of all available products to find the items they wish to purchase. The system should provide suggestions to the customer based on previous purchases and items currently in his/her shopping cart.</t>
  </si>
  <si>
    <t>CCV codes not being verified on checkout path</t>
  </si>
  <si>
    <t>Returned shipments</t>
  </si>
  <si>
    <t>&lt;p class="rally-rte-class-03221dadb"&gt;&lt;span class="rally-rte-class-0bb795425"&gt;As a customer, I want to be able to purchase items online and to be prompted to enter payment information as well as their preferred shipping method and destination, so that I can pay and have my stuff shipped to me.&lt;/span&gt;&lt;span class="rally-rte-class-0b1c8cea2"&gt;&amp;nbsp;&amp;nbsp;&lt;/span&gt;&lt;/p&gt;&lt;p class="rally-rte-class-03cb47fb2"&gt;&lt;span class="rally-rte-class-04dd18d0f"&gt;&lt;img src="https://lh3.googleusercontent.com/yHah82A1dxoT2DitB296WnXCCcUJDzz0QCAVQqBnVSul0QQyXBUoLVJLHGmS8DAzbYO_V8PuQXKPq1qZOggvVFY2u2_WYnQrUi_8_fLdimiqse3_aESN4pOVJzeIa_clOo10QOY" width="243px;" height="44px;" class="CToWUd rally-rte-class-0e6d61dd9" /&gt;&lt;/span&gt;&lt;/p&gt;&lt;div&gt;&lt;b&gt;&lt;span class="rally-rte-class-0bd330b21"&gt;Acceptance Criteria&lt;/span&gt;&lt;span class="rally-rte-class-0b1c8cea2"&gt;:&lt;/span&gt;&lt;/b&gt;&lt;/div&gt;&lt;ul&gt;&lt;li&gt;User logged in adds to cart, these items stay associated with user until removed or purchased&lt;/li&gt;&lt;li&gt;User logs in with items in shopping cart and items selected before login are added to 'stored' cart&lt;/li&gt;&lt;li&gt;When user logins in after 7 days of inactivity they are prompted/notified about the items in their 'stored' cart&lt;/li&gt;&lt;/ul&gt;&lt;p class="rally-rte-class-03221dadb"&gt;&lt;b&gt;&lt;span class="rally-rte-class-0bd330b21"&gt;Definition of Done&lt;/span&gt;&lt;span class="rally-rte-class-0b1c8cea2"&gt;:&lt;/span&gt;&lt;/b&gt;&lt;/p&gt;&lt;ul&gt;&lt;li&gt;Code Checked In&lt;/li&gt;&lt;li&gt;Unit Tested&lt;/li&gt;&lt;li&gt;Accept Test Passed&lt;/li&gt;&lt;li&gt;No Defects&lt;/li&gt;&lt;li&gt;Accept Tests added to automated framework&lt;/li&gt;&lt;li&gt;Online help docs updated&lt;/li&gt;&lt;/ul&gt;&lt;ul&gt; &lt;/ul&gt;</t>
  </si>
  <si>
    <t>Test server is down.  IT said it will be back up @ 4pm ET.</t>
  </si>
  <si>
    <t>Mastercard not showing in valid CC dropdown list on checkout path</t>
  </si>
  <si>
    <t>As a user I would like to delete history</t>
  </si>
  <si>
    <t>As a user I would like to save history</t>
  </si>
  <si>
    <t>As a user I would like to search for history</t>
  </si>
  <si>
    <t>As a user I would like to send history</t>
  </si>
  <si>
    <t>As a user I would like to sort history</t>
  </si>
  <si>
    <t>As a user I would like to undelete history</t>
  </si>
  <si>
    <t>As a user I would like to create preferences</t>
  </si>
  <si>
    <t>Archive packing slips</t>
  </si>
  <si>
    <t>As a user I would like to save prefereneces</t>
  </si>
  <si>
    <t>As a user I would like to search for preferences</t>
  </si>
  <si>
    <t>As a user I would like to reapply for offers</t>
  </si>
  <si>
    <t>As a user I would like to receive offers</t>
  </si>
  <si>
    <t>As a user I would like to remove offers</t>
  </si>
  <si>
    <t>As a user I would like to subscribe to offers</t>
  </si>
  <si>
    <t>As a user I would like to delete data</t>
  </si>
  <si>
    <t>As a user I would like to post attributes</t>
  </si>
  <si>
    <t>As a user I would like to post tickets</t>
  </si>
  <si>
    <t>As a user I would like to update data</t>
  </si>
  <si>
    <t>As a user I would like to update tickets</t>
  </si>
  <si>
    <t>Spike: Basic profile form</t>
  </si>
  <si>
    <t>Find My Orders</t>
  </si>
  <si>
    <t>As a customer, I would like to be emailed with daily updates that contain package tracking information.</t>
  </si>
  <si>
    <t>Log-in to Secured Website</t>
  </si>
  <si>
    <t>As a customer, I would like to be able to login to the shopping cart knowing that my personal information is private and secure</t>
  </si>
  <si>
    <t>Log-off Website</t>
  </si>
  <si>
    <t>Show history of account access.</t>
  </si>
  <si>
    <t>Validate Customer Contact/Shipping info</t>
  </si>
  <si>
    <t>As a customer, I want my email and shipping addresses validated to make me known to the system, and to add another layer of protection against fraud.&lt;br /&gt;&lt;br /&gt;&lt;u&gt;Acceptance Criteria&lt;/u&gt;:  &lt;ul&gt; &lt;li&gt; Email address validated  &lt;ul&gt; &lt;li&gt;validate format&lt;/li&gt; &lt;li&gt;email them a message then have them confirm by clicking a link&lt;/li&gt; &lt;/ul&gt; &lt;/li&gt; &lt;li&gt; Check Shipping  &lt;ul&gt; &lt;li&gt;Address must exist validate against USPS DFS2 Validation DB&lt;/li&gt; &lt;/ul&gt; &lt;/li&gt; &lt;li&gt;Perform Validation upon creation/change of info and each order placed&lt;/li&gt; &lt;/ul&gt; &lt;u&gt;Definition of Done&lt;/u&gt;:  &lt;ul&gt; &lt;li&gt;Code Checked In&lt;/li&gt; &lt;li&gt;Unit Tested&lt;/li&gt; &lt;li&gt;Accept Test Passed&lt;/li&gt; &lt;li&gt;No Defects&lt;/li&gt; &lt;li&gt;Accept Tests added to automated framework&lt;/li&gt; &lt;li&gt;Oneline help docs updated&lt;/li&gt; &lt;/ul&gt;</t>
  </si>
  <si>
    <t>View By Order</t>
  </si>
  <si>
    <t>As a customer, I want to be able to view and easily change my One-Click settings.</t>
  </si>
  <si>
    <t>View or Change your One-Click settings</t>
  </si>
  <si>
    <t>Search for packing slips</t>
  </si>
  <si>
    <t>Auto delete packing slips after 6 months</t>
  </si>
  <si>
    <t>Reactivate packing slips</t>
  </si>
  <si>
    <t>Return labels printing first/last name in wrong order.</t>
  </si>
  <si>
    <t>Implement barcode tracking for return items</t>
  </si>
  <si>
    <t>Apply credits to account from valid return items</t>
  </si>
  <si>
    <t>Update warehouse stock counts</t>
  </si>
  <si>
    <t>Email notifications upon successful return processing</t>
  </si>
  <si>
    <t>Implement self printed return receipts</t>
  </si>
  <si>
    <t>Show return status on order history page</t>
  </si>
  <si>
    <t>Mobile notification of return status</t>
  </si>
  <si>
    <t>Prescription Administration Updates</t>
  </si>
  <si>
    <t>As a web site visitor, I want to browse through the inventory of available safaris so that I can pick one that fits my time, budget and interest.</t>
  </si>
  <si>
    <t>Physician Chat Environment</t>
  </si>
  <si>
    <t>As a web site visitor, I want to view upcoming safari availability so that I can choose an available date.</t>
  </si>
  <si>
    <t>Checkout</t>
  </si>
  <si>
    <t>Register for New Patient Service</t>
  </si>
  <si>
    <t>As a safari-taker, I want to sign-up for a Frequent Adventurer Card so I can earn rewards.</t>
  </si>
  <si>
    <t>Test Server Failure</t>
  </si>
  <si>
    <t>Fulfillment</t>
  </si>
  <si>
    <t>Update Patient Records</t>
  </si>
  <si>
    <t>As a safari-taker, I want to view any pictures taken and be able to order reprints so that I can remember my trip.</t>
  </si>
  <si>
    <t>Admin - Accept new patients</t>
  </si>
  <si>
    <t>Login/Authentication</t>
  </si>
  <si>
    <t>Validate Patient Data for EU Patients</t>
  </si>
  <si>
    <t>Order Status</t>
  </si>
  <si>
    <t>Support for UK National Insurance Number Format</t>
  </si>
  <si>
    <t>Shopping</t>
  </si>
  <si>
    <t>Physician Application - confirm prescription data</t>
  </si>
  <si>
    <t>Test routine for checkout path using Chrome browser</t>
  </si>
  <si>
    <t>Chrome Browser Tests: Checkout Path</t>
  </si>
  <si>
    <t>Test routine for checkout path using Firefox browser</t>
  </si>
  <si>
    <t>Firefox Browser Tests: Checkout Path</t>
  </si>
  <si>
    <t>TestFolder</t>
  </si>
  <si>
    <t>WorkProduct</t>
  </si>
  <si>
    <t>Method</t>
  </si>
  <si>
    <t>Objective</t>
  </si>
  <si>
    <t>PostConditions</t>
  </si>
  <si>
    <t>PreConditions</t>
  </si>
  <si>
    <t>Risk</t>
  </si>
  <si>
    <t>Type</t>
  </si>
  <si>
    <t>ValidationExpectedResult</t>
  </si>
  <si>
    <t>ValidationInput</t>
  </si>
  <si>
    <t>Calculate shipping costs for multiple destinations</t>
  </si>
  <si>
    <t>Manual</t>
  </si>
  <si>
    <t>Critical</t>
  </si>
  <si>
    <t>Acceptance</t>
  </si>
  <si>
    <t>Check Invoice Creation</t>
  </si>
  <si>
    <t>Important</t>
  </si>
  <si>
    <t>Check the Status of Your Orders</t>
  </si>
  <si>
    <t>Useful</t>
  </si>
  <si>
    <t>Validate data fields for Shipping information</t>
  </si>
  <si>
    <t>Verify that the customer is logged out of the system when they click the 'Logout' link at the top of the screen.</t>
  </si>
  <si>
    <t>Default Shipping - Ground</t>
  </si>
  <si>
    <t>ExpectedResult</t>
  </si>
  <si>
    <t>GUI - Checkout Button</t>
  </si>
  <si>
    <t>Input</t>
  </si>
  <si>
    <t>StepIndex</t>
  </si>
  <si>
    <t>TestCase</t>
  </si>
  <si>
    <t>My account home page</t>
  </si>
  <si>
    <t>Login to Shopping Site</t>
  </si>
  <si>
    <t>Purchase One Item</t>
  </si>
  <si>
    <t>Displayed Search results</t>
  </si>
  <si>
    <t>Search for items</t>
  </si>
  <si>
    <t>To test   the functionality of the purchase options in the shopping site.</t>
  </si>
  <si>
    <t>Logoff and   clear the browser cache so that no lingering test data gets saved.   &amp;nbsp;Reset the account history details in the shopping application.</t>
  </si>
  <si>
    <t>A browser   connection to the shopping site is required. &amp;nbsp;Please ensure that your   browser is updated to the latest version for your platform. &amp;nbsp;A   registered User ID is also required.</t>
  </si>
  <si>
    <t>Checked Item</t>
  </si>
  <si>
    <t>Select one item for purchase</t>
  </si>
  <si>
    <t>GUI - Checkout Button for Empty Cart</t>
  </si>
  <si>
    <t>Populated Cart with one item</t>
  </si>
  <si>
    <t>Choose to add one item to Cart</t>
  </si>
  <si>
    <t>Completed Purchase of One Item</t>
  </si>
  <si>
    <t>Purchase Items in Cart</t>
  </si>
  <si>
    <t>My Home Page</t>
  </si>
  <si>
    <t>GUI - Multi-Site Shipping Options</t>
  </si>
  <si>
    <t>Checked Items</t>
  </si>
  <si>
    <t>Select multiple items for purchase (more than 1)</t>
  </si>
  <si>
    <t>Populated Cart with multiple items</t>
  </si>
  <si>
    <t>Choose to add multiple items to the Cart (more than 1)</t>
  </si>
  <si>
    <t>Completed Purchase of multiple items</t>
  </si>
  <si>
    <t>Purchase MAX Items</t>
  </si>
  <si>
    <t>Invalid Promo Code</t>
  </si>
  <si>
    <t>Select 100 items for purchase (max)</t>
  </si>
  <si>
    <t>Populated Cart with max items</t>
  </si>
  <si>
    <t>Choose to add 100 items to Cart (max)</t>
  </si>
  <si>
    <t>Select MAX+1 Items</t>
  </si>
  <si>
    <t>Select 101 items for purchase (max +1)</t>
  </si>
  <si>
    <t>Error message that max +1 reached.</t>
  </si>
  <si>
    <t>Choose to add 101 items to Cart</t>
  </si>
  <si>
    <t>Error message purchasing over max not permitted.</t>
  </si>
  <si>
    <t>Verify that entering a correct username/password combo on the login screen grants a user access to the application.</t>
  </si>
  <si>
    <t>Show Cart</t>
  </si>
  <si>
    <t>Click GUI Checkout Button</t>
  </si>
  <si>
    <t>Show Empty Cart</t>
  </si>
  <si>
    <t>Max Number of Shipping Destinations</t>
  </si>
  <si>
    <t>No Address Entered</t>
  </si>
  <si>
    <t>One Promo Code per order</t>
  </si>
  <si>
    <t>Order Verification</t>
  </si>
  <si>
    <t>Order Verification - Backordered Item Handling</t>
  </si>
  <si>
    <t>Priority Shipping chosen on a per-package basis</t>
  </si>
  <si>
    <t>Priority Shipping GUI</t>
  </si>
  <si>
    <t>Priority Shipping Options for each Destination</t>
  </si>
  <si>
    <t>Promo Code GUI</t>
  </si>
  <si>
    <t>An email   should be sent to your user id&amp;nbsp;summarizing&amp;nbsp;your completed purchase.</t>
  </si>
  <si>
    <t>The   purchase complete window should list your order details that were purchased.</t>
  </si>
  <si>
    <t>To test the functionality of the purchase options in the shopping site.</t>
  </si>
  <si>
    <t>Logoff and clear the browser cache so that no lingering test data gets saved. &amp;nbsp;Reset the account history details in the shopping application.</t>
  </si>
  <si>
    <t>A browser connection to the shopping site is required. &amp;nbsp;Please ensure that your browser is updated to the latest version for your platform. &amp;nbsp;A registered User ID is also required.</t>
  </si>
  <si>
    <t>An email should be sent to your user id&amp;nbsp;summarizing&amp;nbsp;your completed purchase.</t>
  </si>
  <si>
    <t>The purchase complete window should list your order details that were purchased.</t>
  </si>
  <si>
    <t>Shipping Address and Billing Address must match</t>
  </si>
  <si>
    <t>Shipping Calculations</t>
  </si>
  <si>
    <t>Tracking Information</t>
  </si>
  <si>
    <t>Update Total Shipping Cost</t>
  </si>
  <si>
    <t>Updated Totals</t>
  </si>
  <si>
    <t>Validate Email Address - Email Authentication</t>
  </si>
  <si>
    <t>Duration</t>
  </si>
  <si>
    <t>Verdict</t>
  </si>
  <si>
    <t>TestSet</t>
  </si>
  <si>
    <t>Tester</t>
  </si>
  <si>
    <t>Validate Email Address - Invalid Address Handling</t>
  </si>
  <si>
    <t>Pass</t>
  </si>
  <si>
    <t>Validate Email Address - Permissions</t>
  </si>
  <si>
    <t>1.2.24</t>
  </si>
  <si>
    <t>Only showing 1 order, not 2.</t>
  </si>
  <si>
    <t>Fail</t>
  </si>
  <si>
    <t>Validate website must be available 24x7</t>
  </si>
  <si>
    <t>2016-01-31T20:40:03.000Z</t>
  </si>
  <si>
    <t>2016-01-30T20:40:14.000Z</t>
  </si>
  <si>
    <t>2016-01-31T20:40:14.000Z</t>
  </si>
  <si>
    <t>2016-01-29T20:40:13.000Z</t>
  </si>
  <si>
    <t>Failed Test Case for Demonstration</t>
  </si>
  <si>
    <t>2016-01-30T20:40:13.000Z</t>
  </si>
  <si>
    <t>Automated</t>
  </si>
  <si>
    <t>Functional</t>
  </si>
  <si>
    <t>CheckNewPatient-QA</t>
  </si>
  <si>
    <t>2016-01-30T20:40:16.000Z</t>
  </si>
  <si>
    <t>CheckExistingPatient-QA</t>
  </si>
  <si>
    <t>2016-01-31T20:40:17.000Z</t>
  </si>
  <si>
    <t>2016-01-30T20:40:15.000Z</t>
  </si>
  <si>
    <t>2016-01-31T20:40:15.000Z</t>
  </si>
  <si>
    <t>2016-01-31T20:40:02.000Z</t>
  </si>
  <si>
    <t>2016-01-31T20:40:16.000Z</t>
  </si>
  <si>
    <t>2016-01-31T20:40:07.000Z</t>
  </si>
  <si>
    <t>2016-01-31T04:14:51.000Z</t>
  </si>
  <si>
    <t>2016-01-30T20:40:11.000Z</t>
  </si>
  <si>
    <t>!! FAILURE NOTE: Unable to purchase exactly MAX items. Error message indicates count exceeded.  Is this a &lt; vs. &lt;= condition?</t>
  </si>
  <si>
    <t>2016-01-31T20:40:12.000Z</t>
  </si>
  <si>
    <t>!! FAILURE NOTE: Set # of products to MAX but response email shows MAX minus 1.</t>
  </si>
  <si>
    <t>!! FAILURE NOTE: Error accessing purchase engine.</t>
  </si>
  <si>
    <t>!! FAILURE NOTE: All items are showing duplicates.</t>
  </si>
  <si>
    <t>!! FAILURE NOTE: Entered one item but the cart was still empty.</t>
  </si>
  <si>
    <t>2016-01-30T20:40:10.000Z</t>
  </si>
  <si>
    <t>!! FAILURE NOTE: Entered one item and the cart showed duplicate entries.</t>
  </si>
  <si>
    <t>2016-01-30T20:40:09.000Z</t>
  </si>
  <si>
    <t>2016-01-30T20:40:12.000Z</t>
  </si>
  <si>
    <t>!! FAILURE NOTE: Purchased MAX+1 without any error conditions.</t>
  </si>
  <si>
    <t>2016-01-31T20:40:04.000Z</t>
  </si>
  <si>
    <t>2016-01-31T20:40:08.000Z</t>
  </si>
  <si>
    <t>Estimate</t>
  </si>
  <si>
    <t>ToDo</t>
  </si>
  <si>
    <t>Actuals</t>
  </si>
  <si>
    <t>TaskIndex</t>
  </si>
  <si>
    <t>Link to shipping backend</t>
  </si>
  <si>
    <t>GUI for shipping options</t>
  </si>
  <si>
    <t>Run Functional Tests</t>
  </si>
  <si>
    <t>Write Code</t>
  </si>
  <si>
    <t>API Test Harnesses</t>
  </si>
  <si>
    <t>Automated Tests</t>
  </si>
  <si>
    <t>Create automated Tests</t>
  </si>
  <si>
    <t>Use Shipping Web Service for Calculation</t>
  </si>
  <si>
    <t>Filter only company supported shipping options</t>
  </si>
  <si>
    <t>Automated Tests for Web Services API</t>
  </si>
  <si>
    <t>Code</t>
  </si>
  <si>
    <t>Create Automated Tests</t>
  </si>
  <si>
    <t>Doc</t>
  </si>
  <si>
    <t>adjust stylesheet properties</t>
  </si>
  <si>
    <t>fix screenshots in online help</t>
  </si>
  <si>
    <t>Regression Testing</t>
  </si>
  <si>
    <t>Setup new Servers</t>
  </si>
  <si>
    <t>Move Code to new Servers</t>
  </si>
  <si>
    <t>Update SQL</t>
  </si>
  <si>
    <t>Setup Oracle</t>
  </si>
  <si>
    <t>Database tables for order codes</t>
  </si>
  <si>
    <t>GUI for order pages</t>
  </si>
  <si>
    <t>Need UI changes</t>
  </si>
  <si>
    <t>&lt;b&gt;I am blocked on this task until dev2 has completed the UI changes I need in order to easily test.&lt;/b&gt;</t>
  </si>
  <si>
    <t>GUI for Purchase Your Items</t>
  </si>
  <si>
    <t>Implement Service Layer</t>
  </si>
  <si>
    <t>Implement Credit Card Payment Service</t>
  </si>
  <si>
    <t>Validate GUI design</t>
  </si>
  <si>
    <t>Run Manual Tests</t>
  </si>
  <si>
    <t>Test environment down.  IT says it'll be back up by 4pm ET.</t>
  </si>
  <si>
    <t>&lt;strong&gt;Blocked:&lt;/strong&gt; Test environment is down.</t>
  </si>
  <si>
    <t>Store Data for Recent Purchases</t>
  </si>
  <si>
    <t>Validate GUI styles</t>
  </si>
  <si>
    <t>GUI for recent items list</t>
  </si>
  <si>
    <t>UI for splitting order</t>
  </si>
  <si>
    <t>Waiting for UI changes</t>
  </si>
  <si>
    <t>Document Functionality</t>
  </si>
  <si>
    <t>Identify impact on removing order from server cache</t>
  </si>
  <si>
    <t>Review error conditions from payment gateway</t>
  </si>
  <si>
    <t>use new api version call</t>
  </si>
  <si>
    <t>replace renderer to show display value instead of internal value</t>
  </si>
  <si>
    <t>Backend Link to Shipping System</t>
  </si>
  <si>
    <t>Update Logic</t>
  </si>
  <si>
    <t>Write front-end validation code</t>
  </si>
  <si>
    <t>Call Web Service for Address Verification</t>
  </si>
  <si>
    <t>Document Validation Functionality</t>
  </si>
  <si>
    <t>Fix exception handling routing after failed login</t>
  </si>
  <si>
    <t>Run manual FF browser test</t>
  </si>
  <si>
    <t>Run automated FF browser test</t>
  </si>
  <si>
    <t>Run manual Chrome  browser test</t>
  </si>
  <si>
    <t>Run automated Chrome browser test</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</si>
</sst>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rgb="FF000000"/>
      <name val="Calibri"/>
    </font>
    <font>
      <b/>
      <u/>
      <sz val="11.0"/>
      <color rgb="FF000000"/>
      <name val="Calibri"/>
    </font>
    <font>
      <i/>
      <sz val="11.0"/>
      <color rgb="FF000000"/>
      <name val="Calibri"/>
    </font>
    <font>
      <b/>
      <sz val="11.0"/>
      <color rgb="FFFFFFFF"/>
      <name val="Calibri"/>
    </font>
    <font>
      <b/>
      <sz val="11.0"/>
      <color rgb="FF000000"/>
      <name val="Calibri"/>
    </font>
    <font>
      <b/>
      <sz val="11.0"/>
      <color rgb="FF5B9BD5"/>
      <name val="Calibri"/>
    </font>
    <font>
      <b/>
      <sz val="11.0"/>
      <color rgb="FFFF0000"/>
      <name val="Calibri"/>
    </font>
    <font>
      <sz val="10.0"/>
      <color rgb="FF000000"/>
      <name val="Arial"/>
    </font>
    <font>
      <sz val="11.0"/>
      <name val="Calibri"/>
    </font>
    <font/>
    <font>
      <u/>
      <sz val="11.0"/>
      <color rgb="FF0563C1"/>
      <name val="Calibri"/>
    </font>
  </fonts>
  <fills count="7">
    <fill>
      <patternFill patternType="none"/>
    </fill>
    <fill>
      <patternFill patternType="lightGray"/>
    </fill>
    <fill>
      <patternFill patternType="solid">
        <fgColor rgb="FFFF0000"/>
        <bgColor rgb="FFFF0000"/>
      </patternFill>
    </fill>
    <fill>
      <patternFill patternType="solid">
        <fgColor rgb="FF000000"/>
        <bgColor rgb="FF000000"/>
      </patternFill>
    </fill>
    <fill>
      <patternFill patternType="solid">
        <fgColor rgb="FFFFFFFF"/>
        <bgColor rgb="FFFFFFFF"/>
      </patternFill>
    </fill>
    <fill>
      <patternFill patternType="solid">
        <fgColor rgb="FF5B9BD5"/>
        <bgColor rgb="FF5B9BD5"/>
      </patternFill>
    </fill>
    <fill>
      <patternFill patternType="solid">
        <fgColor rgb="FFDEEAF6"/>
        <bgColor rgb="FFDEEAF6"/>
      </patternFill>
    </fill>
  </fills>
  <borders count="14">
    <border/>
    <border>
      <left/>
      <right/>
      <top/>
      <bottom/>
    </border>
    <border>
      <left/>
      <right/>
      <top style="thin">
        <color rgb="FF9CC2E5"/>
      </top>
      <bottom/>
    </border>
    <border>
      <top style="thin">
        <color rgb="FF9CC2E5"/>
      </top>
    </border>
    <border>
      <left style="thin">
        <color rgb="FF9CC2E5"/>
      </left>
      <right/>
      <top style="thin">
        <color rgb="FF9CC2E5"/>
      </top>
      <bottom/>
    </border>
    <border>
      <left style="thin">
        <color rgb="FF9CC2E5"/>
      </left>
      <top style="thin">
        <color rgb="FF9CC2E5"/>
      </top>
    </border>
    <border>
      <left style="thin">
        <color rgb="FF9CC2E5"/>
      </left>
      <right/>
      <top style="thin">
        <color rgb="FF9CC2E5"/>
      </top>
      <bottom style="thin">
        <color rgb="FF9CC2E5"/>
      </bottom>
    </border>
    <border>
      <left/>
      <right/>
      <top style="thin">
        <color rgb="FF9CC2E5"/>
      </top>
      <bottom style="thin">
        <color rgb="FF9CC2E5"/>
      </bottom>
    </border>
    <border>
      <right style="thin">
        <color rgb="FF9CC2E5"/>
      </right>
      <top style="thin">
        <color rgb="FF9CC2E5"/>
      </top>
      <bottom style="thin">
        <color rgb="FF9CC2E5"/>
      </bottom>
    </border>
    <border>
      <top style="thin">
        <color rgb="FF9CC2E5"/>
      </top>
      <bottom style="thin">
        <color rgb="FF9CC2E5"/>
      </bottom>
    </border>
    <border>
      <left/>
      <right style="thin">
        <color rgb="FF9CC2E5"/>
      </right>
      <top style="thin">
        <color rgb="FF9CC2E5"/>
      </top>
      <bottom style="thin">
        <color rgb="FF9CC2E5"/>
      </bottom>
    </border>
    <border>
      <right style="thin">
        <color rgb="FF9CC2E5"/>
      </right>
      <top style="thin">
        <color rgb="FF9CC2E5"/>
      </top>
    </border>
    <border>
      <left/>
      <right style="thin">
        <color rgb="FF9CC2E5"/>
      </right>
      <top style="thin">
        <color rgb="FF9CC2E5"/>
      </top>
      <bottom/>
    </border>
    <border>
      <left style="thin">
        <color rgb="FF9CC2E5"/>
      </left>
      <top style="thin">
        <color rgb="FF9CC2E5"/>
      </top>
      <bottom style="thin">
        <color rgb="FF9CC2E5"/>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Font="1"/>
    <xf borderId="0" fillId="0" fontId="2" numFmtId="0" xfId="0" applyFont="1"/>
    <xf borderId="0" fillId="0" fontId="0" numFmtId="0" xfId="0" applyAlignment="1" applyFont="1">
      <alignment vertical="top"/>
    </xf>
    <xf borderId="1" fillId="2" fontId="3" numFmtId="0" xfId="0" applyBorder="1" applyFill="1" applyFont="1"/>
    <xf borderId="0" fillId="0" fontId="4" numFmtId="0" xfId="0" applyFont="1"/>
    <xf borderId="1" fillId="3" fontId="3" numFmtId="0" xfId="0" applyBorder="1" applyFill="1" applyFont="1"/>
    <xf borderId="0" fillId="0" fontId="5" numFmtId="0" xfId="0" applyFont="1"/>
    <xf borderId="0" fillId="0" fontId="0" numFmtId="22" xfId="0" applyAlignment="1" applyFont="1" applyNumberFormat="1">
      <alignment vertical="top"/>
    </xf>
    <xf borderId="0" fillId="0" fontId="0" numFmtId="22" xfId="0" applyFont="1" applyNumberFormat="1"/>
    <xf borderId="0" fillId="0" fontId="6" numFmtId="0" xfId="0" applyFont="1"/>
    <xf borderId="0" fillId="0" fontId="0" numFmtId="49" xfId="0" applyFont="1" applyNumberFormat="1"/>
    <xf borderId="0" fillId="0" fontId="0" numFmtId="14" xfId="0" applyFont="1" applyNumberFormat="1"/>
    <xf borderId="0" fillId="0" fontId="7" numFmtId="0" xfId="0" applyAlignment="1" applyFont="1">
      <alignment horizontal="left" shrinkToFit="0" vertical="center" wrapText="1"/>
    </xf>
    <xf borderId="1" fillId="4" fontId="8" numFmtId="0" xfId="0" applyBorder="1" applyFill="1" applyFont="1"/>
    <xf borderId="0" fillId="0" fontId="4" numFmtId="0" xfId="0" applyAlignment="1" applyFont="1">
      <alignment horizontal="left"/>
    </xf>
    <xf borderId="0" fillId="0" fontId="0" numFmtId="0" xfId="0" applyAlignment="1" applyFont="1">
      <alignment horizontal="left"/>
    </xf>
    <xf borderId="0" fillId="0" fontId="9" numFmtId="0" xfId="0" applyFont="1"/>
    <xf borderId="0" fillId="0" fontId="0" numFmtId="22" xfId="0" applyFont="1" applyNumberFormat="1"/>
    <xf borderId="1" fillId="5" fontId="3" numFmtId="0" xfId="0" applyAlignment="1" applyBorder="1" applyFill="1" applyFont="1">
      <alignment vertical="top"/>
    </xf>
    <xf borderId="2" fillId="6" fontId="0" numFmtId="0" xfId="0" applyAlignment="1" applyBorder="1" applyFill="1" applyFont="1">
      <alignment vertical="top"/>
    </xf>
    <xf borderId="2" fillId="6" fontId="0" numFmtId="0" xfId="0" applyBorder="1" applyFont="1"/>
    <xf borderId="2" fillId="6" fontId="0" numFmtId="22" xfId="0" applyAlignment="1" applyBorder="1" applyFont="1" applyNumberFormat="1">
      <alignment vertical="top"/>
    </xf>
    <xf borderId="3" fillId="0" fontId="0" numFmtId="0" xfId="0" applyAlignment="1" applyBorder="1" applyFont="1">
      <alignment vertical="top"/>
    </xf>
    <xf borderId="4" fillId="5" fontId="3" numFmtId="0" xfId="0" applyAlignment="1" applyBorder="1" applyFont="1">
      <alignment vertical="top"/>
    </xf>
    <xf borderId="3" fillId="0" fontId="0" numFmtId="0" xfId="0" applyBorder="1" applyFont="1"/>
    <xf borderId="2" fillId="5" fontId="3" numFmtId="0" xfId="0" applyAlignment="1" applyBorder="1" applyFont="1">
      <alignment vertical="top"/>
    </xf>
    <xf borderId="3" fillId="0" fontId="0" numFmtId="22" xfId="0" applyAlignment="1" applyBorder="1" applyFont="1" applyNumberFormat="1">
      <alignment vertical="top"/>
    </xf>
    <xf borderId="4" fillId="6" fontId="0" numFmtId="0" xfId="0" applyAlignment="1" applyBorder="1" applyFont="1">
      <alignment vertical="top"/>
    </xf>
    <xf borderId="2" fillId="6" fontId="0" numFmtId="22" xfId="0" applyAlignment="1" applyBorder="1" applyFont="1" applyNumberFormat="1">
      <alignment vertical="top"/>
    </xf>
    <xf borderId="2" fillId="6" fontId="0" numFmtId="0" xfId="0" applyAlignment="1" applyBorder="1" applyFont="1">
      <alignment vertical="top"/>
    </xf>
    <xf borderId="5" fillId="0" fontId="0" numFmtId="0" xfId="0" applyAlignment="1" applyBorder="1" applyFont="1">
      <alignment vertical="top"/>
    </xf>
    <xf borderId="3" fillId="0" fontId="0" numFmtId="22" xfId="0" applyAlignment="1" applyBorder="1" applyFont="1" applyNumberFormat="1">
      <alignment vertical="top"/>
    </xf>
    <xf borderId="3" fillId="0" fontId="0" numFmtId="0" xfId="0" applyAlignment="1" applyBorder="1" applyFont="1">
      <alignment vertical="top"/>
    </xf>
    <xf borderId="0" fillId="0" fontId="0" numFmtId="0" xfId="0" applyFont="1"/>
    <xf borderId="6" fillId="6" fontId="0" numFmtId="0" xfId="0" applyAlignment="1" applyBorder="1" applyFont="1">
      <alignment vertical="top"/>
    </xf>
    <xf borderId="7" fillId="6" fontId="0" numFmtId="22" xfId="0" applyAlignment="1" applyBorder="1" applyFont="1" applyNumberFormat="1">
      <alignment vertical="top"/>
    </xf>
    <xf borderId="7" fillId="6" fontId="0" numFmtId="0" xfId="0" applyAlignment="1" applyBorder="1" applyFont="1">
      <alignment vertical="top"/>
    </xf>
    <xf borderId="8" fillId="0" fontId="0" numFmtId="22" xfId="0" applyAlignment="1" applyBorder="1" applyFont="1" applyNumberFormat="1">
      <alignment vertical="top"/>
    </xf>
    <xf borderId="9" fillId="0" fontId="0" numFmtId="0" xfId="0" applyAlignment="1" applyBorder="1" applyFont="1">
      <alignment vertical="top"/>
    </xf>
    <xf borderId="10" fillId="6" fontId="0" numFmtId="22" xfId="0" applyAlignment="1" applyBorder="1" applyFont="1" applyNumberFormat="1">
      <alignment vertical="top"/>
    </xf>
    <xf borderId="11" fillId="0" fontId="0" numFmtId="22" xfId="0" applyAlignment="1" applyBorder="1" applyFont="1" applyNumberFormat="1">
      <alignment vertical="top"/>
    </xf>
    <xf borderId="5" fillId="0" fontId="0" numFmtId="0" xfId="0" applyAlignment="1" applyBorder="1" applyFont="1">
      <alignment vertical="top"/>
    </xf>
    <xf borderId="4" fillId="6" fontId="0" numFmtId="0" xfId="0" applyAlignment="1" applyBorder="1" applyFont="1">
      <alignment vertical="top"/>
    </xf>
    <xf borderId="12" fillId="6" fontId="0" numFmtId="22" xfId="0" applyAlignment="1" applyBorder="1" applyFont="1" applyNumberFormat="1">
      <alignment vertical="top"/>
    </xf>
    <xf borderId="13" fillId="0" fontId="0" numFmtId="0" xfId="0" applyAlignment="1" applyBorder="1" applyFont="1">
      <alignment vertical="top"/>
    </xf>
    <xf borderId="9" fillId="0" fontId="0" numFmtId="22" xfId="0" applyAlignment="1" applyBorder="1" applyFont="1" applyNumberFormat="1">
      <alignment vertical="top"/>
    </xf>
    <xf borderId="3" fillId="0" fontId="0" numFmtId="22" xfId="0" applyBorder="1" applyFont="1" applyNumberFormat="1"/>
    <xf borderId="3" fillId="0" fontId="10" numFmtId="0" xfId="0" applyAlignment="1" applyBorder="1" applyFont="1">
      <alignment vertical="top"/>
    </xf>
    <xf borderId="0" fillId="0" fontId="0" numFmtId="0" xfId="0" applyFont="1"/>
    <xf borderId="4" fillId="5" fontId="3" numFmtId="0" xfId="0" applyAlignment="1" applyBorder="1" applyFont="1">
      <alignment vertical="top"/>
    </xf>
  </cellXfs>
  <cellStyles count="1">
    <cellStyle xfId="0" name="Normal" builtinId="0"/>
  </cellStyles>
  <dxfs count="4">
    <dxf>
      <font/>
      <fill>
        <patternFill patternType="none"/>
      </fill>
      <border/>
    </dxf>
    <dxf>
      <font/>
      <fill>
        <patternFill patternType="solid">
          <fgColor rgb="FF5B9BD5"/>
          <bgColor rgb="FF5B9BD5"/>
        </patternFill>
      </fill>
      <border/>
    </dxf>
    <dxf>
      <font/>
      <fill>
        <patternFill patternType="solid">
          <fgColor rgb="FFDEEAF6"/>
          <bgColor rgb="FFDEEAF6"/>
        </patternFill>
      </fill>
      <border/>
    </dxf>
    <dxf>
      <font/>
      <fill>
        <patternFill patternType="solid">
          <fgColor rgb="FFBDD6EE"/>
          <bgColor rgb="FFBDD6EE"/>
        </patternFill>
      </fill>
      <border/>
    </dxf>
  </dxfs>
  <tableStyles count="13">
    <tableStyle count="3" pivot="0" name="Releases-style">
      <tableStyleElement dxfId="1" type="headerRow"/>
      <tableStyleElement dxfId="2" type="firstRowStripe"/>
      <tableStyleElement dxfId="2" type="secondRowStripe"/>
    </tableStyle>
    <tableStyle count="3" pivot="0" name="Themes-style">
      <tableStyleElement dxfId="1" type="headerRow"/>
      <tableStyleElement dxfId="3" type="firstRowStripe"/>
      <tableStyleElement dxfId="2" type="secondRowStripe"/>
    </tableStyle>
    <tableStyle count="3" pivot="0" name="Initiatives-style">
      <tableStyleElement dxfId="1" type="headerRow"/>
      <tableStyleElement dxfId="3" type="firstRowStripe"/>
      <tableStyleElement dxfId="2" type="secondRowStripe"/>
    </tableStyle>
    <tableStyle count="3" pivot="0" name="Iterations-style">
      <tableStyleElement dxfId="1" type="headerRow"/>
      <tableStyleElement dxfId="2" type="firstRowStripe"/>
      <tableStyleElement dxfId="2" type="secondRowStripe"/>
    </tableStyle>
    <tableStyle count="3" pivot="0" name="Defects-style">
      <tableStyleElement dxfId="1" type="headerRow"/>
      <tableStyleElement dxfId="2" type="firstRowStripe"/>
      <tableStyleElement dxfId="2" type="secondRowStripe"/>
    </tableStyle>
    <tableStyle count="3" pivot="0" name="Features-style">
      <tableStyleElement dxfId="1" type="headerRow"/>
      <tableStyleElement dxfId="2" type="firstRowStripe"/>
      <tableStyleElement dxfId="2" type="secondRowStripe"/>
    </tableStyle>
    <tableStyle count="3" pivot="0" name="Stories-style">
      <tableStyleElement dxfId="1" type="headerRow"/>
      <tableStyleElement dxfId="2" type="firstRowStripe"/>
      <tableStyleElement dxfId="2" type="secondRowStripe"/>
    </tableStyle>
    <tableStyle count="3" pivot="0" name="Test Sets-style">
      <tableStyleElement dxfId="1" type="headerRow"/>
      <tableStyleElement dxfId="2" type="firstRowStripe"/>
      <tableStyleElement dxfId="2" type="secondRowStripe"/>
    </tableStyle>
    <tableStyle count="3" pivot="0" name="Test Case Steps-style">
      <tableStyleElement dxfId="1" type="headerRow"/>
      <tableStyleElement dxfId="2" type="firstRowStripe"/>
      <tableStyleElement dxfId="2" type="secondRowStripe"/>
    </tableStyle>
    <tableStyle count="3" pivot="0" name="Test Cases-style">
      <tableStyleElement dxfId="1" type="headerRow"/>
      <tableStyleElement dxfId="2" type="firstRowStripe"/>
      <tableStyleElement dxfId="2" type="secondRowStripe"/>
    </tableStyle>
    <tableStyle count="3" pivot="0" name="Test Case Results-style">
      <tableStyleElement dxfId="1" type="headerRow"/>
      <tableStyleElement dxfId="2" type="firstRowStripe"/>
      <tableStyleElement dxfId="2" type="secondRowStripe"/>
    </tableStyle>
    <tableStyle count="3" pivot="0" name="Tasks-style">
      <tableStyleElement dxfId="1" type="headerRow"/>
      <tableStyleElement dxfId="2" type="firstRowStripe"/>
      <tableStyleElement dxfId="2" type="secondRowStripe"/>
    </tableStyle>
    <tableStyle count="3" pivot="0" name="Test Folder-style">
      <tableStyleElement dxfId="1" type="headerRow"/>
      <tableStyleElement dxfId="2" type="firstRowStripe"/>
      <tableStyleElement dxfId="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45" displayName="Table_1" id="1">
  <tableColumns count="8">
    <tableColumn name="Project" id="1"/>
    <tableColumn name="Name" id="2"/>
    <tableColumn name="PlannedVelocity" id="3"/>
    <tableColumn name="ReleaseDate" id="4"/>
    <tableColumn name="ReleaseStartDate" id="5"/>
    <tableColumn name="State" id="6"/>
    <tableColumn name="Theme" id="7"/>
    <tableColumn name="GrossEstimateConversionRatio" id="8"/>
  </tableColumns>
  <tableStyleInfo name="Releases-style" showColumnStripes="0" showFirstColumn="1" showLastColumn="1" showRowStripes="1"/>
</table>
</file>

<file path=xl/tables/table10.xml><?xml version="1.0" encoding="utf-8"?>
<table xmlns="http://schemas.openxmlformats.org/spreadsheetml/2006/main" ref="A1:P39" displayName="Table_10" id="10">
  <tableColumns count="16">
    <tableColumn name="Name" id="1"/>
    <tableColumn name="Owner" id="2"/>
    <tableColumn name="Project" id="3"/>
    <tableColumn name="TestFolder" id="4"/>
    <tableColumn name="WorkProduct" id="5"/>
    <tableColumn name="Method" id="6"/>
    <tableColumn name="Description" id="7"/>
    <tableColumn name="Objective" id="8"/>
    <tableColumn name="PostConditions" id="9"/>
    <tableColumn name="PreConditions" id="10"/>
    <tableColumn name="Priority" id="11"/>
    <tableColumn name="Ready" id="12"/>
    <tableColumn name="Risk" id="13"/>
    <tableColumn name="Type" id="14"/>
    <tableColumn name="ValidationExpectedResult" id="15"/>
    <tableColumn name="ValidationInput" id="16"/>
  </tableColumns>
  <tableStyleInfo name="Test Cases-style" showColumnStripes="0" showFirstColumn="1" showLastColumn="1" showRowStripes="1"/>
</table>
</file>

<file path=xl/tables/table11.xml><?xml version="1.0" encoding="utf-8"?>
<table xmlns="http://schemas.openxmlformats.org/spreadsheetml/2006/main" ref="A1:D27" displayName="Table_9" id="9">
  <tableColumns count="4">
    <tableColumn name="ExpectedResult" id="1"/>
    <tableColumn name="Input" id="2"/>
    <tableColumn name="StepIndex" id="3"/>
    <tableColumn name="TestCase" id="4"/>
  </tableColumns>
  <tableStyleInfo name="Test Case Steps-style" showColumnStripes="0" showFirstColumn="1" showLastColumn="1" showRowStripes="1"/>
</table>
</file>

<file path=xl/tables/table12.xml><?xml version="1.0" encoding="utf-8"?>
<table xmlns="http://schemas.openxmlformats.org/spreadsheetml/2006/main" ref="A1:H80" displayName="Table_11" id="11">
  <tableColumns count="8">
    <tableColumn name="Build" id="1"/>
    <tableColumn name="Date" id="2"/>
    <tableColumn name="Duration" id="3"/>
    <tableColumn name="Notes" id="4"/>
    <tableColumn name="Verdict" id="5"/>
    <tableColumn name="TestCase" id="6"/>
    <tableColumn name="TestSet" id="7"/>
    <tableColumn name="Tester" id="8"/>
  </tableColumns>
  <tableStyleInfo name="Test Case Results-style" showColumnStripes="0" showFirstColumn="1" showLastColumn="1" showRowStripes="1"/>
</table>
</file>

<file path=xl/tables/table13.xml><?xml version="1.0" encoding="utf-8"?>
<table xmlns="http://schemas.openxmlformats.org/spreadsheetml/2006/main" ref="A1:M69" displayName="Table_12" id="12">
  <tableColumns count="13">
    <tableColumn name="Name" id="1"/>
    <tableColumn name="WorkProduct" id="2"/>
    <tableColumn name="State" id="3"/>
    <tableColumn name="Owner" id="4"/>
    <tableColumn name="Estimate" id="5"/>
    <tableColumn name="ToDo" id="6"/>
    <tableColumn name="Actuals" id="7"/>
    <tableColumn name="Blocked" id="8"/>
    <tableColumn name="BlockedReason" id="9"/>
    <tableColumn name="Description" id="10"/>
    <tableColumn name="DisplayColor" id="11"/>
    <tableColumn name="Ready" id="12"/>
    <tableColumn name="TaskIndex" id="13"/>
  </tableColumns>
  <tableStyleInfo name="Tasks-style" showColumnStripes="0" showFirstColumn="1" showLastColumn="1" showRowStripes="1"/>
</table>
</file>

<file path=xl/tables/table2.xml><?xml version="1.0" encoding="utf-8"?>
<table xmlns="http://schemas.openxmlformats.org/spreadsheetml/2006/main" ref="A1:H118" displayName="Table_4" id="4">
  <tableColumns count="8">
    <tableColumn name="Project" id="1"/>
    <tableColumn name="Name" id="2"/>
    <tableColumn name="StartDate" id="3"/>
    <tableColumn name="EndDate" id="4"/>
    <tableColumn name="PlannedVelocity" id="5"/>
    <tableColumn name="State" id="6"/>
    <tableColumn name="Theme" id="7"/>
    <tableColumn name="Notes" id="8"/>
  </tableColumns>
  <tableStyleInfo name="Iterations-style" showColumnStripes="0" showFirstColumn="1" showLastColumn="1" showRowStripes="1"/>
</table>
</file>

<file path=xl/tables/table3.xml><?xml version="1.0" encoding="utf-8"?>
<table xmlns="http://schemas.openxmlformats.org/spreadsheetml/2006/main" ref="A1:M3" displayName="Table_2" id="2">
  <tableColumns count="13">
    <tableColumn name="Name" id="1"/>
    <tableColumn name="Owner" id="2"/>
    <tableColumn name="PlannedStartDate" id="3"/>
    <tableColumn name="PlannedEndDate" id="4"/>
    <tableColumn name="Description" id="5"/>
    <tableColumn name="DisplayColor" id="6"/>
    <tableColumn name="InvestmentCategory" id="7"/>
    <tableColumn name="Ready" id="8"/>
    <tableColumn name="RiskScore" id="9"/>
    <tableColumn name="ValueScore" id="10"/>
    <tableColumn name="Project" id="11"/>
    <tableColumn name="PreliminaryEstimate" id="12"/>
    <tableColumn name="State" id="13"/>
  </tableColumns>
  <tableStyleInfo name="Themes-style" showColumnStripes="0" showFirstColumn="1" showLastColumn="1" showRowStripes="1"/>
</table>
</file>

<file path=xl/tables/table4.xml><?xml version="1.0" encoding="utf-8"?>
<table xmlns="http://schemas.openxmlformats.org/spreadsheetml/2006/main" ref="G1:N12" displayName="Table_3" id="3">
  <tableColumns count="8">
    <tableColumn name="InvestmentCategory" id="1"/>
    <tableColumn name="Notes" id="2"/>
    <tableColumn name="Ready" id="3"/>
    <tableColumn name="RiskScore" id="4"/>
    <tableColumn name="ValueScore" id="5"/>
    <tableColumn name="Project" id="6"/>
    <tableColumn name="State" id="7"/>
    <tableColumn name="Owner" id="8"/>
  </tableColumns>
  <tableStyleInfo name="Initiatives-style" showColumnStripes="0" showFirstColumn="1" showLastColumn="1" showRowStripes="1"/>
</table>
</file>

<file path=xl/tables/table5.xml><?xml version="1.0" encoding="utf-8"?>
<table xmlns="http://schemas.openxmlformats.org/spreadsheetml/2006/main" ref="A1:P52" displayName="Table_6" id="6">
  <tableColumns count="16">
    <tableColumn name="Name" id="1"/>
    <tableColumn name="InvestmentCategory" id="2"/>
    <tableColumn name="Project" id="3"/>
    <tableColumn name="Owner" id="4"/>
    <tableColumn name="Parent" id="5"/>
    <tableColumn name="Release" id="6"/>
    <tableColumn name="PlannedStartDate" id="7"/>
    <tableColumn name="PlannedEndDate" id="8"/>
    <tableColumn name="Description" id="9"/>
    <tableColumn name="DisplayColor" id="10"/>
    <tableColumn name="Notes" id="11"/>
    <tableColumn name="Ready" id="12"/>
    <tableColumn name="RiskScore" id="13"/>
    <tableColumn name="ValueScore" id="14"/>
    <tableColumn name="PreliminaryEstimate" id="15"/>
    <tableColumn name="State" id="16"/>
  </tableColumns>
  <tableStyleInfo name="Features-style" showColumnStripes="0" showFirstColumn="1" showLastColumn="1" showRowStripes="1"/>
</table>
</file>

<file path=xl/tables/table6.xml><?xml version="1.0" encoding="utf-8"?>
<table xmlns="http://schemas.openxmlformats.org/spreadsheetml/2006/main" ref="A1:O144" displayName="Table_7" id="7">
  <tableColumns count="15">
    <tableColumn name="Name" id="1"/>
    <tableColumn name="ScheduleState" id="2"/>
    <tableColumn name="KanbanState" id="3"/>
    <tableColumn name="PortfolioItem" id="4"/>
    <tableColumn name="Project" id="5"/>
    <tableColumn name="Iteration" id="6"/>
    <tableColumn name="Owner" id="7"/>
    <tableColumn name="PlanEstimate" id="8"/>
    <tableColumn name="Release" id="9"/>
    <tableColumn name="Description" id="10"/>
    <tableColumn name="Ready" id="11"/>
    <tableColumn name="Blocked" id="12"/>
    <tableColumn name="BlockedReason" id="13"/>
    <tableColumn name="DisplayColor" id="14"/>
    <tableColumn name="Notes" id="15"/>
  </tableColumns>
  <tableStyleInfo name="Stories-style" showColumnStripes="0" showFirstColumn="1" showLastColumn="1" showRowStripes="1"/>
</table>
</file>

<file path=xl/tables/table7.xml><?xml version="1.0" encoding="utf-8"?>
<table xmlns="http://schemas.openxmlformats.org/spreadsheetml/2006/main" ref="A1:T47" displayName="Table_5" id="5">
  <tableColumns count="20">
    <tableColumn name="Name" id="1"/>
    <tableColumn name="KanbanState" id="2"/>
    <tableColumn name="ScheduleState" id="3"/>
    <tableColumn name="Owner" id="4"/>
    <tableColumn name="Requirement" id="5"/>
    <tableColumn name="Project" id="6"/>
    <tableColumn name="Iteration" id="7"/>
    <tableColumn name="Release" id="8"/>
    <tableColumn name="PlanEstimate" id="9"/>
    <tableColumn name="Severity" id="10"/>
    <tableColumn name="State" id="11"/>
    <tableColumn name="Environment" id="12"/>
    <tableColumn name="Priority" id="13"/>
    <tableColumn name="Ready" id="14"/>
    <tableColumn name="Resolution" id="15"/>
    <tableColumn name="Blocked" id="16"/>
    <tableColumn name="BlockedReason" id="17"/>
    <tableColumn name="Description" id="18"/>
    <tableColumn name="Notes" id="19"/>
    <tableColumn name="DisplayColor" id="20"/>
  </tableColumns>
  <tableStyleInfo name="Defects-style" showColumnStripes="0" showFirstColumn="1" showLastColumn="1" showRowStripes="1"/>
</table>
</file>

<file path=xl/tables/table8.xml><?xml version="1.0" encoding="utf-8"?>
<table xmlns="http://schemas.openxmlformats.org/spreadsheetml/2006/main" ref="A1:B6" displayName="Table_13" id="13">
  <tableColumns count="2">
    <tableColumn name="Name" id="1"/>
    <tableColumn name="Project" id="2"/>
  </tableColumns>
  <tableStyleInfo name="Test Folder-style" showColumnStripes="0" showFirstColumn="1" showLastColumn="1" showRowStripes="1"/>
</table>
</file>

<file path=xl/tables/table9.xml><?xml version="1.0" encoding="utf-8"?>
<table xmlns="http://schemas.openxmlformats.org/spreadsheetml/2006/main" ref="A1:I3" displayName="Table_8" id="8">
  <tableColumns count="9">
    <tableColumn name="Description" id="1"/>
    <tableColumn name="Name" id="2"/>
    <tableColumn name="PlanEstimate" id="3"/>
    <tableColumn name="Ready" id="4"/>
    <tableColumn name="ScheduleState" id="5"/>
    <tableColumn name="Project" id="6"/>
    <tableColumn name="Iteration" id="7"/>
    <tableColumn name="Release" id="8"/>
    <tableColumn name="Owner" id="9"/>
  </tableColumns>
  <tableStyleInfo name="Test Sets-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3"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3"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3"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3"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0" width="8.86"/>
    <col customWidth="1" min="11" max="11" width="10.71"/>
    <col customWidth="1" min="12" max="13" width="8.86"/>
    <col customWidth="1" min="14" max="14" width="3.71"/>
    <col customWidth="1" min="15" max="15" width="15.29"/>
    <col customWidth="1" min="16" max="17" width="18.43"/>
    <col customWidth="1" min="18" max="26" width="8.86"/>
  </cols>
  <sheetData>
    <row r="1">
      <c r="A1" s="1" t="s">
        <v>0</v>
      </c>
    </row>
    <row r="3">
      <c r="A3" s="5" t="s">
        <v>3</v>
      </c>
    </row>
    <row r="5">
      <c r="A5" t="s">
        <v>16</v>
      </c>
    </row>
    <row r="6">
      <c r="A6" t="s">
        <v>17</v>
      </c>
    </row>
    <row r="7">
      <c r="A7" t="s">
        <v>18</v>
      </c>
    </row>
    <row r="8">
      <c r="A8" s="2" t="s">
        <v>19</v>
      </c>
    </row>
    <row r="9">
      <c r="A9" s="2" t="s">
        <v>20</v>
      </c>
    </row>
    <row r="11">
      <c r="A11" s="5" t="s">
        <v>21</v>
      </c>
      <c r="I11" s="7" t="s">
        <v>22</v>
      </c>
      <c r="N11" s="7" t="s">
        <v>23</v>
      </c>
    </row>
    <row r="12">
      <c r="E12" s="10"/>
      <c r="I12" t="s">
        <v>12</v>
      </c>
      <c r="N12" t="s">
        <v>29</v>
      </c>
    </row>
    <row r="13">
      <c r="B13" t="s">
        <v>30</v>
      </c>
      <c r="J13" t="s">
        <v>31</v>
      </c>
      <c r="O13" t="s">
        <v>32</v>
      </c>
      <c r="P13" t="s">
        <v>33</v>
      </c>
      <c r="Q13" t="s">
        <v>34</v>
      </c>
    </row>
    <row r="14">
      <c r="K14" t="s">
        <v>28</v>
      </c>
      <c r="O14" t="s">
        <v>35</v>
      </c>
      <c r="P14">
        <v>3.0</v>
      </c>
      <c r="Q14" t="s">
        <v>36</v>
      </c>
    </row>
    <row r="15">
      <c r="A15" s="5" t="s">
        <v>37</v>
      </c>
      <c r="K15" t="s">
        <v>38</v>
      </c>
      <c r="O15" t="s">
        <v>40</v>
      </c>
      <c r="P15">
        <v>5.0</v>
      </c>
      <c r="Q15" t="s">
        <v>42</v>
      </c>
    </row>
    <row r="16">
      <c r="B16" t="s">
        <v>46</v>
      </c>
      <c r="K16" t="s">
        <v>48</v>
      </c>
      <c r="O16" t="s">
        <v>49</v>
      </c>
      <c r="P16">
        <v>5.0</v>
      </c>
      <c r="Q16" t="s">
        <v>50</v>
      </c>
    </row>
    <row r="17">
      <c r="E17" s="10"/>
      <c r="J17" t="s">
        <v>51</v>
      </c>
      <c r="O17" t="s">
        <v>52</v>
      </c>
      <c r="P17" t="s">
        <v>33</v>
      </c>
      <c r="Q17" t="s">
        <v>53</v>
      </c>
    </row>
    <row r="18">
      <c r="A18" s="5" t="s">
        <v>54</v>
      </c>
      <c r="K18" t="s">
        <v>55</v>
      </c>
      <c r="O18" t="s">
        <v>56</v>
      </c>
      <c r="P18" t="s">
        <v>33</v>
      </c>
    </row>
    <row r="19">
      <c r="B19" t="s">
        <v>57</v>
      </c>
      <c r="K19" t="s">
        <v>58</v>
      </c>
    </row>
    <row r="20">
      <c r="J20" t="s">
        <v>59</v>
      </c>
      <c r="N20" t="s">
        <v>60</v>
      </c>
    </row>
    <row r="21" ht="15.75" customHeight="1">
      <c r="K21" t="s">
        <v>61</v>
      </c>
      <c r="O21" t="s">
        <v>62</v>
      </c>
      <c r="P21" t="s">
        <v>33</v>
      </c>
    </row>
    <row r="22" ht="15.75" customHeight="1">
      <c r="O22" t="s">
        <v>63</v>
      </c>
      <c r="P22">
        <v>12.0</v>
      </c>
      <c r="Q22" t="s">
        <v>64</v>
      </c>
    </row>
    <row r="23" ht="15.75" customHeight="1">
      <c r="A23" s="5"/>
      <c r="I23" s="7"/>
      <c r="O23" t="s">
        <v>65</v>
      </c>
      <c r="P23">
        <v>12.0</v>
      </c>
      <c r="Q23" t="s">
        <v>66</v>
      </c>
    </row>
    <row r="24" ht="15.75" customHeight="1">
      <c r="O24" t="s">
        <v>67</v>
      </c>
      <c r="P24">
        <v>10.0</v>
      </c>
      <c r="Q24" t="s">
        <v>68</v>
      </c>
    </row>
    <row r="25" ht="15.75" customHeight="1">
      <c r="O25" t="s">
        <v>69</v>
      </c>
      <c r="P25">
        <v>4.0</v>
      </c>
      <c r="Q25" t="s">
        <v>70</v>
      </c>
    </row>
    <row r="26" ht="15.75" customHeight="1">
      <c r="O26" t="s">
        <v>71</v>
      </c>
      <c r="P26">
        <v>3.0</v>
      </c>
      <c r="Q26" t="s">
        <v>72</v>
      </c>
    </row>
    <row r="27" ht="15.75" customHeight="1">
      <c r="O27" t="s">
        <v>73</v>
      </c>
      <c r="P27" t="s">
        <v>33</v>
      </c>
      <c r="Q27" t="s">
        <v>74</v>
      </c>
    </row>
    <row r="28" ht="15.75" customHeight="1">
      <c r="J28" s="12"/>
      <c r="O28" t="s">
        <v>76</v>
      </c>
      <c r="P28" t="s">
        <v>33</v>
      </c>
    </row>
    <row r="29" ht="15.75" customHeight="1"/>
    <row r="30" ht="15.75" customHeight="1">
      <c r="K30" s="12"/>
      <c r="O30" s="7" t="s">
        <v>78</v>
      </c>
    </row>
    <row r="31" ht="15.75" customHeight="1">
      <c r="O31" s="13" t="s">
        <v>79</v>
      </c>
    </row>
    <row r="32" ht="15.75" customHeight="1">
      <c r="A32" s="5" t="s">
        <v>80</v>
      </c>
      <c r="K32" s="12"/>
      <c r="O32" s="13" t="s">
        <v>81</v>
      </c>
    </row>
    <row r="33" ht="15.75" customHeight="1">
      <c r="B33" t="s">
        <v>82</v>
      </c>
      <c r="O33" s="13" t="s">
        <v>83</v>
      </c>
    </row>
    <row r="34" ht="15.75" customHeight="1">
      <c r="B34" t="s">
        <v>84</v>
      </c>
      <c r="O34" s="13" t="s">
        <v>85</v>
      </c>
    </row>
    <row r="35" ht="15.75" customHeight="1">
      <c r="B35" t="s">
        <v>86</v>
      </c>
      <c r="O35" s="13" t="s">
        <v>87</v>
      </c>
    </row>
    <row r="36" ht="15.75" customHeight="1">
      <c r="B36" t="s">
        <v>88</v>
      </c>
      <c r="O36" s="13" t="s">
        <v>89</v>
      </c>
    </row>
    <row r="37" ht="15.75" customHeight="1">
      <c r="B37" t="s">
        <v>90</v>
      </c>
      <c r="O37" s="13" t="s">
        <v>92</v>
      </c>
    </row>
    <row r="38" ht="15.75" customHeight="1">
      <c r="B38" t="s">
        <v>93</v>
      </c>
    </row>
    <row r="39" ht="15.75" customHeight="1">
      <c r="B39" t="s">
        <v>94</v>
      </c>
    </row>
    <row r="40" ht="15.75" customHeight="1">
      <c r="B40" t="s">
        <v>95</v>
      </c>
    </row>
    <row r="41" ht="15.75" customHeight="1"/>
    <row r="42" ht="15.75" customHeight="1"/>
    <row r="43" ht="15.75" customHeight="1"/>
    <row r="44" ht="15.75" customHeight="1">
      <c r="A44" t="s">
        <v>96</v>
      </c>
    </row>
    <row r="45" ht="15.75" customHeight="1">
      <c r="B45" t="s">
        <v>97</v>
      </c>
    </row>
    <row r="46" ht="15.75" customHeight="1">
      <c r="B46" t="s">
        <v>98</v>
      </c>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2.43"/>
    <col customWidth="1" min="2" max="2" width="15.14"/>
    <col customWidth="1" min="3" max="26" width="8.86"/>
  </cols>
  <sheetData>
    <row r="1">
      <c r="A1" s="17" t="s">
        <v>5</v>
      </c>
      <c r="B1" s="17" t="s">
        <v>1</v>
      </c>
      <c r="E1" s="49"/>
      <c r="F1" s="49"/>
      <c r="G1" s="49"/>
      <c r="H1" s="49"/>
      <c r="I1" s="49"/>
      <c r="J1" s="49"/>
      <c r="K1" s="49"/>
      <c r="L1" s="49"/>
      <c r="M1" s="49"/>
      <c r="N1" s="49"/>
      <c r="O1" s="49"/>
      <c r="P1" s="49"/>
      <c r="Q1" s="49"/>
      <c r="R1" s="49"/>
      <c r="S1" s="49"/>
      <c r="T1" s="49"/>
      <c r="U1" s="49"/>
      <c r="V1" s="49"/>
      <c r="W1" s="49"/>
      <c r="X1" s="49"/>
      <c r="Y1" s="49"/>
      <c r="Z1" s="49"/>
    </row>
    <row r="2">
      <c r="A2" s="17" t="s">
        <v>538</v>
      </c>
      <c r="B2" s="17" t="s">
        <v>28</v>
      </c>
      <c r="E2" s="49"/>
      <c r="F2" s="49"/>
      <c r="G2" s="49"/>
      <c r="H2" s="49"/>
      <c r="I2" s="49"/>
      <c r="J2" s="49"/>
      <c r="K2" s="49"/>
      <c r="L2" s="49"/>
      <c r="M2" s="49"/>
      <c r="N2" s="49"/>
      <c r="O2" s="49"/>
      <c r="P2" s="49"/>
      <c r="Q2" s="49"/>
      <c r="R2" s="49"/>
      <c r="S2" s="49"/>
      <c r="T2" s="49"/>
      <c r="U2" s="49"/>
      <c r="V2" s="49"/>
      <c r="W2" s="49"/>
      <c r="X2" s="49"/>
      <c r="Y2" s="49"/>
      <c r="Z2" s="49"/>
    </row>
    <row r="3">
      <c r="A3" s="17" t="s">
        <v>542</v>
      </c>
      <c r="B3" s="17" t="s">
        <v>28</v>
      </c>
      <c r="E3" s="49"/>
      <c r="F3" s="49"/>
      <c r="G3" s="49"/>
      <c r="H3" s="49"/>
      <c r="I3" s="49"/>
      <c r="J3" s="49"/>
      <c r="K3" s="49"/>
      <c r="L3" s="49"/>
      <c r="M3" s="49"/>
      <c r="N3" s="49"/>
      <c r="O3" s="49"/>
      <c r="P3" s="49"/>
      <c r="Q3" s="49"/>
      <c r="R3" s="49"/>
      <c r="S3" s="49"/>
      <c r="T3" s="49"/>
      <c r="U3" s="49"/>
      <c r="V3" s="49"/>
      <c r="W3" s="49"/>
      <c r="X3" s="49"/>
      <c r="Y3" s="49"/>
      <c r="Z3" s="49"/>
    </row>
    <row r="4">
      <c r="A4" s="17" t="s">
        <v>546</v>
      </c>
      <c r="B4" s="17" t="s">
        <v>28</v>
      </c>
      <c r="E4" s="49"/>
      <c r="F4" s="49"/>
      <c r="G4" s="49"/>
      <c r="H4" s="49"/>
      <c r="I4" s="49"/>
      <c r="J4" s="49"/>
      <c r="K4" s="49"/>
      <c r="L4" s="49"/>
      <c r="M4" s="49"/>
      <c r="N4" s="49"/>
      <c r="O4" s="49"/>
      <c r="P4" s="49"/>
      <c r="Q4" s="49"/>
      <c r="R4" s="49"/>
      <c r="S4" s="49"/>
      <c r="T4" s="49"/>
      <c r="U4" s="49"/>
      <c r="V4" s="49"/>
      <c r="W4" s="49"/>
      <c r="X4" s="49"/>
      <c r="Y4" s="49"/>
      <c r="Z4" s="49"/>
    </row>
    <row r="5">
      <c r="A5" s="17" t="s">
        <v>548</v>
      </c>
      <c r="B5" s="17" t="s">
        <v>28</v>
      </c>
      <c r="E5" s="49"/>
      <c r="F5" s="49"/>
      <c r="G5" s="49"/>
      <c r="H5" s="49"/>
      <c r="I5" s="49"/>
      <c r="J5" s="49"/>
      <c r="K5" s="49"/>
      <c r="L5" s="49"/>
      <c r="M5" s="49"/>
      <c r="N5" s="49"/>
      <c r="O5" s="49"/>
      <c r="P5" s="49"/>
      <c r="Q5" s="49"/>
      <c r="R5" s="49"/>
      <c r="S5" s="49"/>
      <c r="T5" s="49"/>
      <c r="U5" s="49"/>
      <c r="V5" s="49"/>
      <c r="W5" s="49"/>
      <c r="X5" s="49"/>
      <c r="Y5" s="49"/>
      <c r="Z5" s="49"/>
    </row>
    <row r="6">
      <c r="A6" s="17" t="s">
        <v>550</v>
      </c>
      <c r="B6" s="17" t="s">
        <v>28</v>
      </c>
      <c r="E6" s="49"/>
      <c r="F6" s="49"/>
      <c r="G6" s="49"/>
      <c r="H6" s="49"/>
      <c r="I6" s="49"/>
      <c r="J6" s="49"/>
      <c r="K6" s="49"/>
      <c r="L6" s="49"/>
      <c r="M6" s="49"/>
      <c r="N6" s="49"/>
      <c r="O6" s="49"/>
      <c r="P6" s="49"/>
      <c r="Q6" s="49"/>
      <c r="R6" s="49"/>
      <c r="S6" s="49"/>
      <c r="T6" s="49"/>
      <c r="U6" s="49"/>
      <c r="V6" s="49"/>
      <c r="W6" s="49"/>
      <c r="X6" s="49"/>
      <c r="Y6" s="49"/>
      <c r="Z6" s="49"/>
    </row>
    <row r="7">
      <c r="E7" s="49"/>
      <c r="F7" s="49"/>
      <c r="G7" s="49"/>
      <c r="H7" s="49"/>
      <c r="I7" s="49"/>
      <c r="J7" s="49"/>
      <c r="K7" s="49"/>
      <c r="L7" s="49"/>
      <c r="M7" s="49"/>
      <c r="N7" s="49"/>
      <c r="O7" s="49"/>
      <c r="P7" s="49"/>
      <c r="Q7" s="49"/>
      <c r="R7" s="49"/>
      <c r="S7" s="49"/>
      <c r="T7" s="49"/>
      <c r="U7" s="49"/>
      <c r="V7" s="49"/>
      <c r="W7" s="49"/>
      <c r="X7" s="49"/>
      <c r="Y7" s="49"/>
      <c r="Z7" s="49"/>
    </row>
    <row r="8">
      <c r="E8" s="49"/>
      <c r="F8" s="49"/>
      <c r="G8" s="49"/>
      <c r="H8" s="49"/>
      <c r="I8" s="49"/>
      <c r="J8" s="49"/>
      <c r="K8" s="49"/>
      <c r="L8" s="49"/>
      <c r="M8" s="49"/>
      <c r="N8" s="49"/>
      <c r="O8" s="49"/>
      <c r="P8" s="49"/>
      <c r="Q8" s="49"/>
      <c r="R8" s="49"/>
      <c r="S8" s="49"/>
      <c r="T8" s="49"/>
      <c r="U8" s="49"/>
      <c r="V8" s="49"/>
      <c r="W8" s="49"/>
      <c r="X8" s="49"/>
      <c r="Y8" s="49"/>
      <c r="Z8" s="49"/>
    </row>
    <row r="9">
      <c r="E9" s="49"/>
      <c r="F9" s="49"/>
      <c r="G9" s="49"/>
      <c r="H9" s="49"/>
      <c r="I9" s="49"/>
      <c r="J9" s="49"/>
      <c r="K9" s="49"/>
      <c r="L9" s="49"/>
      <c r="M9" s="49"/>
      <c r="N9" s="49"/>
      <c r="O9" s="49"/>
      <c r="P9" s="49"/>
      <c r="Q9" s="49"/>
      <c r="R9" s="49"/>
      <c r="S9" s="49"/>
      <c r="T9" s="49"/>
      <c r="U9" s="49"/>
      <c r="V9" s="49"/>
      <c r="W9" s="49"/>
      <c r="X9" s="49"/>
      <c r="Y9" s="49"/>
      <c r="Z9" s="49"/>
    </row>
    <row r="10">
      <c r="E10" s="49"/>
      <c r="F10" s="49"/>
      <c r="G10" s="49"/>
      <c r="H10" s="49"/>
      <c r="I10" s="49"/>
      <c r="J10" s="49"/>
      <c r="K10" s="49"/>
      <c r="L10" s="49"/>
      <c r="M10" s="49"/>
      <c r="N10" s="49"/>
      <c r="O10" s="49"/>
      <c r="P10" s="49"/>
      <c r="Q10" s="49"/>
      <c r="R10" s="49"/>
      <c r="S10" s="49"/>
      <c r="T10" s="49"/>
      <c r="U10" s="49"/>
      <c r="V10" s="49"/>
      <c r="W10" s="49"/>
      <c r="X10" s="49"/>
      <c r="Y10" s="49"/>
      <c r="Z10" s="49"/>
    </row>
    <row r="11">
      <c r="E11" s="49"/>
      <c r="F11" s="49"/>
      <c r="G11" s="49"/>
      <c r="H11" s="49"/>
      <c r="I11" s="49"/>
      <c r="J11" s="49"/>
      <c r="K11" s="49"/>
      <c r="L11" s="49"/>
      <c r="M11" s="49"/>
      <c r="N11" s="49"/>
      <c r="O11" s="49"/>
      <c r="P11" s="49"/>
      <c r="Q11" s="49"/>
      <c r="R11" s="49"/>
      <c r="S11" s="49"/>
      <c r="T11" s="49"/>
      <c r="U11" s="49"/>
      <c r="V11" s="49"/>
      <c r="W11" s="49"/>
      <c r="X11" s="49"/>
      <c r="Y11" s="49"/>
      <c r="Z11" s="49"/>
    </row>
    <row r="12">
      <c r="A12" s="49"/>
      <c r="B12" s="49"/>
      <c r="C12" s="49"/>
      <c r="D12" s="49"/>
      <c r="E12" s="49"/>
      <c r="F12" s="49"/>
      <c r="G12" s="49"/>
      <c r="H12" s="49"/>
      <c r="I12" s="49"/>
      <c r="J12" s="49"/>
      <c r="K12" s="49"/>
      <c r="L12" s="49"/>
      <c r="M12" s="49"/>
      <c r="N12" s="49"/>
      <c r="O12" s="49"/>
      <c r="P12" s="49"/>
      <c r="Q12" s="49"/>
      <c r="R12" s="49"/>
      <c r="S12" s="49"/>
      <c r="T12" s="49"/>
      <c r="U12" s="49"/>
      <c r="V12" s="49"/>
      <c r="W12" s="49"/>
      <c r="X12" s="49"/>
      <c r="Y12" s="49"/>
      <c r="Z12" s="49"/>
    </row>
    <row r="13">
      <c r="A13" s="49"/>
      <c r="B13" s="49"/>
      <c r="C13" s="49"/>
      <c r="D13" s="49"/>
      <c r="E13" s="49"/>
      <c r="F13" s="49"/>
      <c r="G13" s="49"/>
      <c r="H13" s="49"/>
      <c r="I13" s="49"/>
      <c r="J13" s="49"/>
      <c r="K13" s="49"/>
      <c r="L13" s="49"/>
      <c r="M13" s="49"/>
      <c r="N13" s="49"/>
      <c r="O13" s="49"/>
      <c r="P13" s="49"/>
      <c r="Q13" s="49"/>
      <c r="R13" s="49"/>
      <c r="S13" s="49"/>
      <c r="T13" s="49"/>
      <c r="U13" s="49"/>
      <c r="V13" s="49"/>
      <c r="W13" s="49"/>
      <c r="X13" s="49"/>
      <c r="Y13" s="49"/>
      <c r="Z13" s="49"/>
    </row>
    <row r="14">
      <c r="A14" s="49"/>
      <c r="B14" s="49"/>
      <c r="C14" s="49"/>
      <c r="D14" s="49"/>
      <c r="E14" s="49"/>
      <c r="F14" s="49"/>
      <c r="G14" s="49"/>
      <c r="H14" s="49"/>
      <c r="I14" s="49"/>
      <c r="J14" s="49"/>
      <c r="K14" s="49"/>
      <c r="L14" s="49"/>
      <c r="M14" s="49"/>
      <c r="N14" s="49"/>
      <c r="O14" s="49"/>
      <c r="P14" s="49"/>
      <c r="Q14" s="49"/>
      <c r="R14" s="49"/>
      <c r="S14" s="49"/>
      <c r="T14" s="49"/>
      <c r="U14" s="49"/>
      <c r="V14" s="49"/>
      <c r="W14" s="49"/>
      <c r="X14" s="49"/>
      <c r="Y14" s="49"/>
      <c r="Z14" s="49"/>
    </row>
    <row r="15">
      <c r="A15" s="49"/>
      <c r="B15" s="49"/>
      <c r="C15" s="49"/>
      <c r="D15" s="49"/>
      <c r="E15" s="49"/>
      <c r="F15" s="49"/>
      <c r="G15" s="49"/>
      <c r="H15" s="49"/>
      <c r="I15" s="49"/>
      <c r="J15" s="49"/>
      <c r="K15" s="49"/>
      <c r="L15" s="49"/>
      <c r="M15" s="49"/>
      <c r="N15" s="49"/>
      <c r="O15" s="49"/>
      <c r="P15" s="49"/>
      <c r="Q15" s="49"/>
      <c r="R15" s="49"/>
      <c r="S15" s="49"/>
      <c r="T15" s="49"/>
      <c r="U15" s="49"/>
      <c r="V15" s="49"/>
      <c r="W15" s="49"/>
      <c r="X15" s="49"/>
      <c r="Y15" s="49"/>
      <c r="Z15" s="49"/>
    </row>
    <row r="16">
      <c r="A16" s="49"/>
      <c r="B16" s="49"/>
      <c r="C16" s="49"/>
      <c r="D16" s="49"/>
      <c r="E16" s="49"/>
      <c r="F16" s="49"/>
      <c r="G16" s="49"/>
      <c r="H16" s="49"/>
      <c r="I16" s="49"/>
      <c r="J16" s="49"/>
      <c r="K16" s="49"/>
      <c r="L16" s="49"/>
      <c r="M16" s="49"/>
      <c r="N16" s="49"/>
      <c r="O16" s="49"/>
      <c r="P16" s="49"/>
      <c r="Q16" s="49"/>
      <c r="R16" s="49"/>
      <c r="S16" s="49"/>
      <c r="T16" s="49"/>
      <c r="U16" s="49"/>
      <c r="V16" s="49"/>
      <c r="W16" s="49"/>
      <c r="X16" s="49"/>
      <c r="Y16" s="49"/>
      <c r="Z16" s="49"/>
    </row>
    <row r="17">
      <c r="A17" s="49"/>
      <c r="B17" s="49"/>
      <c r="C17" s="49"/>
      <c r="D17" s="49"/>
      <c r="E17" s="49"/>
      <c r="F17" s="49"/>
      <c r="G17" s="49"/>
      <c r="H17" s="49"/>
      <c r="I17" s="49"/>
      <c r="J17" s="49"/>
      <c r="K17" s="49"/>
      <c r="L17" s="49"/>
      <c r="M17" s="49"/>
      <c r="N17" s="49"/>
      <c r="O17" s="49"/>
      <c r="P17" s="49"/>
      <c r="Q17" s="49"/>
      <c r="R17" s="49"/>
      <c r="S17" s="49"/>
      <c r="T17" s="49"/>
      <c r="U17" s="49"/>
      <c r="V17" s="49"/>
      <c r="W17" s="49"/>
      <c r="X17" s="49"/>
      <c r="Y17" s="49"/>
      <c r="Z17" s="49"/>
    </row>
    <row r="18">
      <c r="A18" s="49"/>
      <c r="B18" s="49"/>
      <c r="C18" s="49"/>
      <c r="D18" s="49"/>
      <c r="E18" s="49"/>
      <c r="F18" s="49"/>
      <c r="G18" s="49"/>
      <c r="H18" s="49"/>
      <c r="I18" s="49"/>
      <c r="J18" s="49"/>
      <c r="K18" s="49"/>
      <c r="L18" s="49"/>
      <c r="M18" s="49"/>
      <c r="N18" s="49"/>
      <c r="O18" s="49"/>
      <c r="P18" s="49"/>
      <c r="Q18" s="49"/>
      <c r="R18" s="49"/>
      <c r="S18" s="49"/>
      <c r="T18" s="49"/>
      <c r="U18" s="49"/>
      <c r="V18" s="49"/>
      <c r="W18" s="49"/>
      <c r="X18" s="49"/>
      <c r="Y18" s="49"/>
      <c r="Z18" s="49"/>
    </row>
    <row r="19">
      <c r="A19" s="49"/>
      <c r="B19" s="49"/>
      <c r="C19" s="49"/>
      <c r="D19" s="49"/>
      <c r="E19" s="49"/>
      <c r="F19" s="49"/>
      <c r="G19" s="49"/>
      <c r="H19" s="49"/>
      <c r="I19" s="49"/>
      <c r="J19" s="49"/>
      <c r="K19" s="49"/>
      <c r="L19" s="49"/>
      <c r="M19" s="49"/>
      <c r="N19" s="49"/>
      <c r="O19" s="49"/>
      <c r="P19" s="49"/>
      <c r="Q19" s="49"/>
      <c r="R19" s="49"/>
      <c r="S19" s="49"/>
      <c r="T19" s="49"/>
      <c r="U19" s="49"/>
      <c r="V19" s="49"/>
      <c r="W19" s="49"/>
      <c r="X19" s="49"/>
      <c r="Y19" s="49"/>
      <c r="Z19" s="49"/>
    </row>
    <row r="20">
      <c r="A20" s="49"/>
      <c r="B20" s="49"/>
      <c r="C20" s="49"/>
      <c r="D20" s="49"/>
      <c r="E20" s="49"/>
      <c r="F20" s="49"/>
      <c r="G20" s="49"/>
      <c r="H20" s="49"/>
      <c r="I20" s="49"/>
      <c r="J20" s="49"/>
      <c r="K20" s="49"/>
      <c r="L20" s="49"/>
      <c r="M20" s="49"/>
      <c r="N20" s="49"/>
      <c r="O20" s="49"/>
      <c r="P20" s="49"/>
      <c r="Q20" s="49"/>
      <c r="R20" s="49"/>
      <c r="S20" s="49"/>
      <c r="T20" s="49"/>
      <c r="U20" s="49"/>
      <c r="V20" s="49"/>
      <c r="W20" s="49"/>
      <c r="X20" s="49"/>
      <c r="Y20" s="49"/>
      <c r="Z20" s="49"/>
    </row>
    <row r="21" ht="15.75" customHeight="1">
      <c r="A21" s="49"/>
      <c r="B21" s="49"/>
      <c r="C21" s="49"/>
      <c r="D21" s="49"/>
      <c r="E21" s="49"/>
      <c r="F21" s="49"/>
      <c r="G21" s="49"/>
      <c r="H21" s="49"/>
      <c r="I21" s="49"/>
      <c r="J21" s="49"/>
      <c r="K21" s="49"/>
      <c r="L21" s="49"/>
      <c r="M21" s="49"/>
      <c r="N21" s="49"/>
      <c r="O21" s="49"/>
      <c r="P21" s="49"/>
      <c r="Q21" s="49"/>
      <c r="R21" s="49"/>
      <c r="S21" s="49"/>
      <c r="T21" s="49"/>
      <c r="U21" s="49"/>
      <c r="V21" s="49"/>
      <c r="W21" s="49"/>
      <c r="X21" s="49"/>
      <c r="Y21" s="49"/>
      <c r="Z21" s="49"/>
    </row>
    <row r="22" ht="15.75" customHeight="1">
      <c r="A22" s="49"/>
      <c r="B22" s="49"/>
      <c r="C22" s="49"/>
      <c r="D22" s="49"/>
      <c r="E22" s="49"/>
      <c r="F22" s="49"/>
      <c r="G22" s="49"/>
      <c r="H22" s="49"/>
      <c r="I22" s="49"/>
      <c r="J22" s="49"/>
      <c r="K22" s="49"/>
      <c r="L22" s="49"/>
      <c r="M22" s="49"/>
      <c r="N22" s="49"/>
      <c r="O22" s="49"/>
      <c r="P22" s="49"/>
      <c r="Q22" s="49"/>
      <c r="R22" s="49"/>
      <c r="S22" s="49"/>
      <c r="T22" s="49"/>
      <c r="U22" s="49"/>
      <c r="V22" s="49"/>
      <c r="W22" s="49"/>
      <c r="X22" s="49"/>
      <c r="Y22" s="49"/>
      <c r="Z22" s="49"/>
    </row>
    <row r="23" ht="15.75" customHeight="1">
      <c r="A23" s="49"/>
      <c r="B23" s="49"/>
      <c r="C23" s="49"/>
      <c r="D23" s="49"/>
      <c r="E23" s="49"/>
      <c r="F23" s="49"/>
      <c r="G23" s="49"/>
      <c r="H23" s="49"/>
      <c r="I23" s="49"/>
      <c r="J23" s="49"/>
      <c r="K23" s="49"/>
      <c r="L23" s="49"/>
      <c r="M23" s="49"/>
      <c r="N23" s="49"/>
      <c r="O23" s="49"/>
      <c r="P23" s="49"/>
      <c r="Q23" s="49"/>
      <c r="R23" s="49"/>
      <c r="S23" s="49"/>
      <c r="T23" s="49"/>
      <c r="U23" s="49"/>
      <c r="V23" s="49"/>
      <c r="W23" s="49"/>
      <c r="X23" s="49"/>
      <c r="Y23" s="49"/>
      <c r="Z23" s="49"/>
    </row>
    <row r="24" ht="15.75" customHeight="1">
      <c r="A24" s="49"/>
      <c r="B24" s="49"/>
      <c r="C24" s="49"/>
      <c r="D24" s="49"/>
      <c r="E24" s="49"/>
      <c r="F24" s="49"/>
      <c r="G24" s="49"/>
      <c r="H24" s="49"/>
      <c r="I24" s="49"/>
      <c r="J24" s="49"/>
      <c r="K24" s="49"/>
      <c r="L24" s="49"/>
      <c r="M24" s="49"/>
      <c r="N24" s="49"/>
      <c r="O24" s="49"/>
      <c r="P24" s="49"/>
      <c r="Q24" s="49"/>
      <c r="R24" s="49"/>
      <c r="S24" s="49"/>
      <c r="T24" s="49"/>
      <c r="U24" s="49"/>
      <c r="V24" s="49"/>
      <c r="W24" s="49"/>
      <c r="X24" s="49"/>
      <c r="Y24" s="49"/>
      <c r="Z24" s="49"/>
    </row>
    <row r="25" ht="15.75" customHeight="1">
      <c r="A25" s="49"/>
      <c r="B25" s="49"/>
      <c r="C25" s="49"/>
      <c r="D25" s="49"/>
      <c r="E25" s="49"/>
      <c r="F25" s="49"/>
      <c r="G25" s="49"/>
      <c r="H25" s="49"/>
      <c r="I25" s="49"/>
      <c r="J25" s="49"/>
      <c r="K25" s="49"/>
      <c r="L25" s="49"/>
      <c r="M25" s="49"/>
      <c r="N25" s="49"/>
      <c r="O25" s="49"/>
      <c r="P25" s="49"/>
      <c r="Q25" s="49"/>
      <c r="R25" s="49"/>
      <c r="S25" s="49"/>
      <c r="T25" s="49"/>
      <c r="U25" s="49"/>
      <c r="V25" s="49"/>
      <c r="W25" s="49"/>
      <c r="X25" s="49"/>
      <c r="Y25" s="49"/>
      <c r="Z25" s="49"/>
    </row>
    <row r="26" ht="15.75" customHeight="1">
      <c r="A26" s="49"/>
      <c r="B26" s="49"/>
      <c r="C26" s="49"/>
      <c r="D26" s="49"/>
      <c r="E26" s="49"/>
      <c r="F26" s="49"/>
      <c r="G26" s="49"/>
      <c r="H26" s="49"/>
      <c r="I26" s="49"/>
      <c r="J26" s="49"/>
      <c r="K26" s="49"/>
      <c r="L26" s="49"/>
      <c r="M26" s="49"/>
      <c r="N26" s="49"/>
      <c r="O26" s="49"/>
      <c r="P26" s="49"/>
      <c r="Q26" s="49"/>
      <c r="R26" s="49"/>
      <c r="S26" s="49"/>
      <c r="T26" s="49"/>
      <c r="U26" s="49"/>
      <c r="V26" s="49"/>
      <c r="W26" s="49"/>
      <c r="X26" s="49"/>
      <c r="Y26" s="49"/>
      <c r="Z26" s="49"/>
    </row>
    <row r="27" ht="15.75" customHeight="1">
      <c r="A27" s="49"/>
      <c r="B27" s="49"/>
      <c r="C27" s="49"/>
      <c r="D27" s="49"/>
      <c r="E27" s="49"/>
      <c r="F27" s="49"/>
      <c r="G27" s="49"/>
      <c r="H27" s="49"/>
      <c r="I27" s="49"/>
      <c r="J27" s="49"/>
      <c r="K27" s="49"/>
      <c r="L27" s="49"/>
      <c r="M27" s="49"/>
      <c r="N27" s="49"/>
      <c r="O27" s="49"/>
      <c r="P27" s="49"/>
      <c r="Q27" s="49"/>
      <c r="R27" s="49"/>
      <c r="S27" s="49"/>
      <c r="T27" s="49"/>
      <c r="U27" s="49"/>
      <c r="V27" s="49"/>
      <c r="W27" s="49"/>
      <c r="X27" s="49"/>
      <c r="Y27" s="49"/>
      <c r="Z27" s="49"/>
    </row>
    <row r="28" ht="15.75" customHeight="1">
      <c r="A28" s="49"/>
      <c r="B28" s="49"/>
      <c r="C28" s="49"/>
      <c r="D28" s="49"/>
      <c r="E28" s="49"/>
      <c r="F28" s="49"/>
      <c r="G28" s="49"/>
      <c r="H28" s="49"/>
      <c r="I28" s="49"/>
      <c r="J28" s="49"/>
      <c r="K28" s="49"/>
      <c r="L28" s="49"/>
      <c r="M28" s="49"/>
      <c r="N28" s="49"/>
      <c r="O28" s="49"/>
      <c r="P28" s="49"/>
      <c r="Q28" s="49"/>
      <c r="R28" s="49"/>
      <c r="S28" s="49"/>
      <c r="T28" s="49"/>
      <c r="U28" s="49"/>
      <c r="V28" s="49"/>
      <c r="W28" s="49"/>
      <c r="X28" s="49"/>
      <c r="Y28" s="49"/>
      <c r="Z28" s="49"/>
    </row>
    <row r="29" ht="15.75" customHeight="1">
      <c r="A29" s="49"/>
      <c r="B29" s="49"/>
      <c r="C29" s="49"/>
      <c r="D29" s="49"/>
      <c r="E29" s="49"/>
      <c r="F29" s="49"/>
      <c r="G29" s="49"/>
      <c r="H29" s="49"/>
      <c r="I29" s="49"/>
      <c r="J29" s="49"/>
      <c r="K29" s="49"/>
      <c r="L29" s="49"/>
      <c r="M29" s="49"/>
      <c r="N29" s="49"/>
      <c r="O29" s="49"/>
      <c r="P29" s="49"/>
      <c r="Q29" s="49"/>
      <c r="R29" s="49"/>
      <c r="S29" s="49"/>
      <c r="T29" s="49"/>
      <c r="U29" s="49"/>
      <c r="V29" s="49"/>
      <c r="W29" s="49"/>
      <c r="X29" s="49"/>
      <c r="Y29" s="49"/>
      <c r="Z29" s="49"/>
    </row>
    <row r="30" ht="15.75" customHeight="1">
      <c r="A30" s="49"/>
      <c r="B30" s="49"/>
      <c r="C30" s="49"/>
      <c r="D30" s="49"/>
      <c r="E30" s="49"/>
      <c r="F30" s="49"/>
      <c r="G30" s="49"/>
      <c r="H30" s="49"/>
      <c r="I30" s="49"/>
      <c r="J30" s="49"/>
      <c r="K30" s="49"/>
      <c r="L30" s="49"/>
      <c r="M30" s="49"/>
      <c r="N30" s="49"/>
      <c r="O30" s="49"/>
      <c r="P30" s="49"/>
      <c r="Q30" s="49"/>
      <c r="R30" s="49"/>
      <c r="S30" s="49"/>
      <c r="T30" s="49"/>
      <c r="U30" s="49"/>
      <c r="V30" s="49"/>
      <c r="W30" s="49"/>
      <c r="X30" s="49"/>
      <c r="Y30" s="49"/>
      <c r="Z30" s="49"/>
    </row>
    <row r="31" ht="15.75" customHeight="1">
      <c r="A31" s="49"/>
      <c r="B31" s="49"/>
      <c r="C31" s="49"/>
      <c r="D31" s="49"/>
      <c r="E31" s="49"/>
      <c r="F31" s="49"/>
      <c r="G31" s="49"/>
      <c r="H31" s="49"/>
      <c r="I31" s="49"/>
      <c r="J31" s="49"/>
      <c r="K31" s="49"/>
      <c r="L31" s="49"/>
      <c r="M31" s="49"/>
      <c r="N31" s="49"/>
      <c r="O31" s="49"/>
      <c r="P31" s="49"/>
      <c r="Q31" s="49"/>
      <c r="R31" s="49"/>
      <c r="S31" s="49"/>
      <c r="T31" s="49"/>
      <c r="U31" s="49"/>
      <c r="V31" s="49"/>
      <c r="W31" s="49"/>
      <c r="X31" s="49"/>
      <c r="Y31" s="49"/>
      <c r="Z31" s="49"/>
    </row>
    <row r="32" ht="15.75" customHeight="1">
      <c r="A32" s="49"/>
      <c r="B32" s="49"/>
      <c r="C32" s="49"/>
      <c r="D32" s="49"/>
      <c r="E32" s="49"/>
      <c r="F32" s="49"/>
      <c r="G32" s="49"/>
      <c r="H32" s="49"/>
      <c r="I32" s="49"/>
      <c r="J32" s="49"/>
      <c r="K32" s="49"/>
      <c r="L32" s="49"/>
      <c r="M32" s="49"/>
      <c r="N32" s="49"/>
      <c r="O32" s="49"/>
      <c r="P32" s="49"/>
      <c r="Q32" s="49"/>
      <c r="R32" s="49"/>
      <c r="S32" s="49"/>
      <c r="T32" s="49"/>
      <c r="U32" s="49"/>
      <c r="V32" s="49"/>
      <c r="W32" s="49"/>
      <c r="X32" s="49"/>
      <c r="Y32" s="49"/>
      <c r="Z32" s="49"/>
    </row>
    <row r="33" ht="15.75" customHeight="1">
      <c r="A33" s="49"/>
      <c r="B33" s="49"/>
      <c r="C33" s="49"/>
      <c r="D33" s="49"/>
      <c r="E33" s="49"/>
      <c r="F33" s="49"/>
      <c r="G33" s="49"/>
      <c r="H33" s="49"/>
      <c r="I33" s="49"/>
      <c r="J33" s="49"/>
      <c r="K33" s="49"/>
      <c r="L33" s="49"/>
      <c r="M33" s="49"/>
      <c r="N33" s="49"/>
      <c r="O33" s="49"/>
      <c r="P33" s="49"/>
      <c r="Q33" s="49"/>
      <c r="R33" s="49"/>
      <c r="S33" s="49"/>
      <c r="T33" s="49"/>
      <c r="U33" s="49"/>
      <c r="V33" s="49"/>
      <c r="W33" s="49"/>
      <c r="X33" s="49"/>
      <c r="Y33" s="49"/>
      <c r="Z33" s="49"/>
    </row>
    <row r="34" ht="15.75" customHeight="1">
      <c r="A34" s="49"/>
      <c r="B34" s="49"/>
      <c r="C34" s="49"/>
      <c r="D34" s="49"/>
      <c r="E34" s="49"/>
      <c r="F34" s="49"/>
      <c r="G34" s="49"/>
      <c r="H34" s="49"/>
      <c r="I34" s="49"/>
      <c r="J34" s="49"/>
      <c r="K34" s="49"/>
      <c r="L34" s="49"/>
      <c r="M34" s="49"/>
      <c r="N34" s="49"/>
      <c r="O34" s="49"/>
      <c r="P34" s="49"/>
      <c r="Q34" s="49"/>
      <c r="R34" s="49"/>
      <c r="S34" s="49"/>
      <c r="T34" s="49"/>
      <c r="U34" s="49"/>
      <c r="V34" s="49"/>
      <c r="W34" s="49"/>
      <c r="X34" s="49"/>
      <c r="Y34" s="49"/>
      <c r="Z34" s="49"/>
    </row>
    <row r="35" ht="15.75" customHeight="1">
      <c r="A35" s="49"/>
      <c r="B35" s="49"/>
      <c r="C35" s="49"/>
      <c r="D35" s="49"/>
      <c r="E35" s="49"/>
      <c r="F35" s="49"/>
      <c r="G35" s="49"/>
      <c r="H35" s="49"/>
      <c r="I35" s="49"/>
      <c r="J35" s="49"/>
      <c r="K35" s="49"/>
      <c r="L35" s="49"/>
      <c r="M35" s="49"/>
      <c r="N35" s="49"/>
      <c r="O35" s="49"/>
      <c r="P35" s="49"/>
      <c r="Q35" s="49"/>
      <c r="R35" s="49"/>
      <c r="S35" s="49"/>
      <c r="T35" s="49"/>
      <c r="U35" s="49"/>
      <c r="V35" s="49"/>
      <c r="W35" s="49"/>
      <c r="X35" s="49"/>
      <c r="Y35" s="49"/>
      <c r="Z35" s="49"/>
    </row>
    <row r="36" ht="15.75" customHeight="1">
      <c r="A36" s="49"/>
      <c r="B36" s="49"/>
      <c r="C36" s="49"/>
      <c r="D36" s="49"/>
      <c r="E36" s="49"/>
      <c r="F36" s="49"/>
      <c r="G36" s="49"/>
      <c r="H36" s="49"/>
      <c r="I36" s="49"/>
      <c r="J36" s="49"/>
      <c r="K36" s="49"/>
      <c r="L36" s="49"/>
      <c r="M36" s="49"/>
      <c r="N36" s="49"/>
      <c r="O36" s="49"/>
      <c r="P36" s="49"/>
      <c r="Q36" s="49"/>
      <c r="R36" s="49"/>
      <c r="S36" s="49"/>
      <c r="T36" s="49"/>
      <c r="U36" s="49"/>
      <c r="V36" s="49"/>
      <c r="W36" s="49"/>
      <c r="X36" s="49"/>
      <c r="Y36" s="49"/>
      <c r="Z36" s="49"/>
    </row>
    <row r="37" ht="15.75" customHeight="1">
      <c r="A37" s="49"/>
      <c r="B37" s="49"/>
      <c r="C37" s="49"/>
      <c r="D37" s="49"/>
      <c r="E37" s="49"/>
      <c r="F37" s="49"/>
      <c r="G37" s="49"/>
      <c r="H37" s="49"/>
      <c r="I37" s="49"/>
      <c r="J37" s="49"/>
      <c r="K37" s="49"/>
      <c r="L37" s="49"/>
      <c r="M37" s="49"/>
      <c r="N37" s="49"/>
      <c r="O37" s="49"/>
      <c r="P37" s="49"/>
      <c r="Q37" s="49"/>
      <c r="R37" s="49"/>
      <c r="S37" s="49"/>
      <c r="T37" s="49"/>
      <c r="U37" s="49"/>
      <c r="V37" s="49"/>
      <c r="W37" s="49"/>
      <c r="X37" s="49"/>
      <c r="Y37" s="49"/>
      <c r="Z37" s="49"/>
    </row>
    <row r="38" ht="15.75" customHeight="1">
      <c r="A38" s="49"/>
      <c r="B38" s="49"/>
      <c r="C38" s="49"/>
      <c r="D38" s="49"/>
      <c r="E38" s="49"/>
      <c r="F38" s="49"/>
      <c r="G38" s="49"/>
      <c r="H38" s="49"/>
      <c r="I38" s="49"/>
      <c r="J38" s="49"/>
      <c r="K38" s="49"/>
      <c r="L38" s="49"/>
      <c r="M38" s="49"/>
      <c r="N38" s="49"/>
      <c r="O38" s="49"/>
      <c r="P38" s="49"/>
      <c r="Q38" s="49"/>
      <c r="R38" s="49"/>
      <c r="S38" s="49"/>
      <c r="T38" s="49"/>
      <c r="U38" s="49"/>
      <c r="V38" s="49"/>
      <c r="W38" s="49"/>
      <c r="X38" s="49"/>
      <c r="Y38" s="49"/>
      <c r="Z38" s="49"/>
    </row>
    <row r="39" ht="15.75" customHeight="1">
      <c r="A39" s="49"/>
      <c r="B39" s="49"/>
      <c r="C39" s="49"/>
      <c r="D39" s="49"/>
      <c r="E39" s="49"/>
      <c r="F39" s="49"/>
      <c r="G39" s="49"/>
      <c r="H39" s="49"/>
      <c r="I39" s="49"/>
      <c r="J39" s="49"/>
      <c r="K39" s="49"/>
      <c r="L39" s="49"/>
      <c r="M39" s="49"/>
      <c r="N39" s="49"/>
      <c r="O39" s="49"/>
      <c r="P39" s="49"/>
      <c r="Q39" s="49"/>
      <c r="R39" s="49"/>
      <c r="S39" s="49"/>
      <c r="T39" s="49"/>
      <c r="U39" s="49"/>
      <c r="V39" s="49"/>
      <c r="W39" s="49"/>
      <c r="X39" s="49"/>
      <c r="Y39" s="49"/>
      <c r="Z39" s="49"/>
    </row>
    <row r="40" ht="15.75" customHeight="1">
      <c r="A40" s="49"/>
      <c r="B40" s="49"/>
      <c r="C40" s="49"/>
      <c r="D40" s="49"/>
      <c r="E40" s="49"/>
      <c r="F40" s="49"/>
      <c r="G40" s="49"/>
      <c r="H40" s="49"/>
      <c r="I40" s="49"/>
      <c r="J40" s="49"/>
      <c r="K40" s="49"/>
      <c r="L40" s="49"/>
      <c r="M40" s="49"/>
      <c r="N40" s="49"/>
      <c r="O40" s="49"/>
      <c r="P40" s="49"/>
      <c r="Q40" s="49"/>
      <c r="R40" s="49"/>
      <c r="S40" s="49"/>
      <c r="T40" s="49"/>
      <c r="U40" s="49"/>
      <c r="V40" s="49"/>
      <c r="W40" s="49"/>
      <c r="X40" s="49"/>
      <c r="Y40" s="49"/>
      <c r="Z40" s="49"/>
    </row>
    <row r="41" ht="15.75" customHeight="1">
      <c r="A41" s="49"/>
      <c r="B41" s="49"/>
      <c r="C41" s="49"/>
      <c r="D41" s="49"/>
      <c r="E41" s="49"/>
      <c r="F41" s="49"/>
      <c r="G41" s="49"/>
      <c r="H41" s="49"/>
      <c r="I41" s="49"/>
      <c r="J41" s="49"/>
      <c r="K41" s="49"/>
      <c r="L41" s="49"/>
      <c r="M41" s="49"/>
      <c r="N41" s="49"/>
      <c r="O41" s="49"/>
      <c r="P41" s="49"/>
      <c r="Q41" s="49"/>
      <c r="R41" s="49"/>
      <c r="S41" s="49"/>
      <c r="T41" s="49"/>
      <c r="U41" s="49"/>
      <c r="V41" s="49"/>
      <c r="W41" s="49"/>
      <c r="X41" s="49"/>
      <c r="Y41" s="49"/>
      <c r="Z41" s="49"/>
    </row>
    <row r="42" ht="15.75" customHeight="1">
      <c r="A42" s="49"/>
      <c r="B42" s="49"/>
      <c r="C42" s="49"/>
      <c r="D42" s="49"/>
      <c r="E42" s="49"/>
      <c r="F42" s="49"/>
      <c r="G42" s="49"/>
      <c r="H42" s="49"/>
      <c r="I42" s="49"/>
      <c r="J42" s="49"/>
      <c r="K42" s="49"/>
      <c r="L42" s="49"/>
      <c r="M42" s="49"/>
      <c r="N42" s="49"/>
      <c r="O42" s="49"/>
      <c r="P42" s="49"/>
      <c r="Q42" s="49"/>
      <c r="R42" s="49"/>
      <c r="S42" s="49"/>
      <c r="T42" s="49"/>
      <c r="U42" s="49"/>
      <c r="V42" s="49"/>
      <c r="W42" s="49"/>
      <c r="X42" s="49"/>
      <c r="Y42" s="49"/>
      <c r="Z42" s="49"/>
    </row>
    <row r="43" ht="15.75" customHeight="1">
      <c r="A43" s="49"/>
      <c r="B43" s="49"/>
      <c r="C43" s="49"/>
      <c r="D43" s="49"/>
      <c r="E43" s="49"/>
      <c r="F43" s="49"/>
      <c r="G43" s="49"/>
      <c r="H43" s="49"/>
      <c r="I43" s="49"/>
      <c r="J43" s="49"/>
      <c r="K43" s="49"/>
      <c r="L43" s="49"/>
      <c r="M43" s="49"/>
      <c r="N43" s="49"/>
      <c r="O43" s="49"/>
      <c r="P43" s="49"/>
      <c r="Q43" s="49"/>
      <c r="R43" s="49"/>
      <c r="S43" s="49"/>
      <c r="T43" s="49"/>
      <c r="U43" s="49"/>
      <c r="V43" s="49"/>
      <c r="W43" s="49"/>
      <c r="X43" s="49"/>
      <c r="Y43" s="49"/>
      <c r="Z43" s="49"/>
    </row>
    <row r="44" ht="15.75" customHeight="1">
      <c r="A44" s="49"/>
      <c r="B44" s="49"/>
      <c r="C44" s="49"/>
      <c r="D44" s="49"/>
      <c r="E44" s="49"/>
      <c r="F44" s="49"/>
      <c r="G44" s="49"/>
      <c r="H44" s="49"/>
      <c r="I44" s="49"/>
      <c r="J44" s="49"/>
      <c r="K44" s="49"/>
      <c r="L44" s="49"/>
      <c r="M44" s="49"/>
      <c r="N44" s="49"/>
      <c r="O44" s="49"/>
      <c r="P44" s="49"/>
      <c r="Q44" s="49"/>
      <c r="R44" s="49"/>
      <c r="S44" s="49"/>
      <c r="T44" s="49"/>
      <c r="U44" s="49"/>
      <c r="V44" s="49"/>
      <c r="W44" s="49"/>
      <c r="X44" s="49"/>
      <c r="Y44" s="49"/>
      <c r="Z44" s="49"/>
    </row>
    <row r="45" ht="15.75" customHeight="1">
      <c r="A45" s="49"/>
      <c r="B45" s="49"/>
      <c r="C45" s="49"/>
      <c r="D45" s="49"/>
      <c r="E45" s="49"/>
      <c r="F45" s="49"/>
      <c r="G45" s="49"/>
      <c r="H45" s="49"/>
      <c r="I45" s="49"/>
      <c r="J45" s="49"/>
      <c r="K45" s="49"/>
      <c r="L45" s="49"/>
      <c r="M45" s="49"/>
      <c r="N45" s="49"/>
      <c r="O45" s="49"/>
      <c r="P45" s="49"/>
      <c r="Q45" s="49"/>
      <c r="R45" s="49"/>
      <c r="S45" s="49"/>
      <c r="T45" s="49"/>
      <c r="U45" s="49"/>
      <c r="V45" s="49"/>
      <c r="W45" s="49"/>
      <c r="X45" s="49"/>
      <c r="Y45" s="49"/>
      <c r="Z45" s="49"/>
    </row>
    <row r="46" ht="15.75" customHeight="1">
      <c r="A46" s="49"/>
      <c r="B46" s="49"/>
      <c r="C46" s="49"/>
      <c r="D46" s="49"/>
      <c r="E46" s="49"/>
      <c r="F46" s="49"/>
      <c r="G46" s="49"/>
      <c r="H46" s="49"/>
      <c r="I46" s="49"/>
      <c r="J46" s="49"/>
      <c r="K46" s="49"/>
      <c r="L46" s="49"/>
      <c r="M46" s="49"/>
      <c r="N46" s="49"/>
      <c r="O46" s="49"/>
      <c r="P46" s="49"/>
      <c r="Q46" s="49"/>
      <c r="R46" s="49"/>
      <c r="S46" s="49"/>
      <c r="T46" s="49"/>
      <c r="U46" s="49"/>
      <c r="V46" s="49"/>
      <c r="W46" s="49"/>
      <c r="X46" s="49"/>
      <c r="Y46" s="49"/>
      <c r="Z46" s="49"/>
    </row>
    <row r="47" ht="15.75" customHeight="1">
      <c r="A47" s="49"/>
      <c r="B47" s="49"/>
      <c r="C47" s="49"/>
      <c r="D47" s="49"/>
      <c r="E47" s="49"/>
      <c r="F47" s="49"/>
      <c r="G47" s="49"/>
      <c r="H47" s="49"/>
      <c r="I47" s="49"/>
      <c r="J47" s="49"/>
      <c r="K47" s="49"/>
      <c r="L47" s="49"/>
      <c r="M47" s="49"/>
      <c r="N47" s="49"/>
      <c r="O47" s="49"/>
      <c r="P47" s="49"/>
      <c r="Q47" s="49"/>
      <c r="R47" s="49"/>
      <c r="S47" s="49"/>
      <c r="T47" s="49"/>
      <c r="U47" s="49"/>
      <c r="V47" s="49"/>
      <c r="W47" s="49"/>
      <c r="X47" s="49"/>
      <c r="Y47" s="49"/>
      <c r="Z47" s="49"/>
    </row>
    <row r="48" ht="15.75" customHeight="1">
      <c r="A48" s="49"/>
      <c r="B48" s="49"/>
      <c r="C48" s="49"/>
      <c r="D48" s="49"/>
      <c r="E48" s="49"/>
      <c r="F48" s="49"/>
      <c r="G48" s="49"/>
      <c r="H48" s="49"/>
      <c r="I48" s="49"/>
      <c r="J48" s="49"/>
      <c r="K48" s="49"/>
      <c r="L48" s="49"/>
      <c r="M48" s="49"/>
      <c r="N48" s="49"/>
      <c r="O48" s="49"/>
      <c r="P48" s="49"/>
      <c r="Q48" s="49"/>
      <c r="R48" s="49"/>
      <c r="S48" s="49"/>
      <c r="T48" s="49"/>
      <c r="U48" s="49"/>
      <c r="V48" s="49"/>
      <c r="W48" s="49"/>
      <c r="X48" s="49"/>
      <c r="Y48" s="49"/>
      <c r="Z48" s="49"/>
    </row>
    <row r="49" ht="15.75" customHeight="1">
      <c r="A49" s="49"/>
      <c r="B49" s="49"/>
      <c r="C49" s="49"/>
      <c r="D49" s="49"/>
      <c r="E49" s="49"/>
      <c r="F49" s="49"/>
      <c r="G49" s="49"/>
      <c r="H49" s="49"/>
      <c r="I49" s="49"/>
      <c r="J49" s="49"/>
      <c r="K49" s="49"/>
      <c r="L49" s="49"/>
      <c r="M49" s="49"/>
      <c r="N49" s="49"/>
      <c r="O49" s="49"/>
      <c r="P49" s="49"/>
      <c r="Q49" s="49"/>
      <c r="R49" s="49"/>
      <c r="S49" s="49"/>
      <c r="T49" s="49"/>
      <c r="U49" s="49"/>
      <c r="V49" s="49"/>
      <c r="W49" s="49"/>
      <c r="X49" s="49"/>
      <c r="Y49" s="49"/>
      <c r="Z49" s="49"/>
    </row>
    <row r="50" ht="15.75" customHeight="1">
      <c r="A50" s="49"/>
      <c r="B50" s="49"/>
      <c r="C50" s="49"/>
      <c r="D50" s="49"/>
      <c r="E50" s="49"/>
      <c r="F50" s="49"/>
      <c r="G50" s="49"/>
      <c r="H50" s="49"/>
      <c r="I50" s="49"/>
      <c r="J50" s="49"/>
      <c r="K50" s="49"/>
      <c r="L50" s="49"/>
      <c r="M50" s="49"/>
      <c r="N50" s="49"/>
      <c r="O50" s="49"/>
      <c r="P50" s="49"/>
      <c r="Q50" s="49"/>
      <c r="R50" s="49"/>
      <c r="S50" s="49"/>
      <c r="T50" s="49"/>
      <c r="U50" s="49"/>
      <c r="V50" s="49"/>
      <c r="W50" s="49"/>
      <c r="X50" s="49"/>
      <c r="Y50" s="49"/>
      <c r="Z50" s="49"/>
    </row>
    <row r="51" ht="15.75" customHeight="1">
      <c r="A51" s="49"/>
      <c r="B51" s="49"/>
      <c r="C51" s="49"/>
      <c r="D51" s="49"/>
      <c r="E51" s="49"/>
      <c r="F51" s="49"/>
      <c r="G51" s="49"/>
      <c r="H51" s="49"/>
      <c r="I51" s="49"/>
      <c r="J51" s="49"/>
      <c r="K51" s="49"/>
      <c r="L51" s="49"/>
      <c r="M51" s="49"/>
      <c r="N51" s="49"/>
      <c r="O51" s="49"/>
      <c r="P51" s="49"/>
      <c r="Q51" s="49"/>
      <c r="R51" s="49"/>
      <c r="S51" s="49"/>
      <c r="T51" s="49"/>
      <c r="U51" s="49"/>
      <c r="V51" s="49"/>
      <c r="W51" s="49"/>
      <c r="X51" s="49"/>
      <c r="Y51" s="49"/>
      <c r="Z51" s="49"/>
    </row>
    <row r="52" ht="15.75" customHeight="1">
      <c r="A52" s="49"/>
      <c r="B52" s="49"/>
      <c r="C52" s="49"/>
      <c r="D52" s="49"/>
      <c r="E52" s="49"/>
      <c r="F52" s="49"/>
      <c r="G52" s="49"/>
      <c r="H52" s="49"/>
      <c r="I52" s="49"/>
      <c r="J52" s="49"/>
      <c r="K52" s="49"/>
      <c r="L52" s="49"/>
      <c r="M52" s="49"/>
      <c r="N52" s="49"/>
      <c r="O52" s="49"/>
      <c r="P52" s="49"/>
      <c r="Q52" s="49"/>
      <c r="R52" s="49"/>
      <c r="S52" s="49"/>
      <c r="T52" s="49"/>
      <c r="U52" s="49"/>
      <c r="V52" s="49"/>
      <c r="W52" s="49"/>
      <c r="X52" s="49"/>
      <c r="Y52" s="49"/>
      <c r="Z52" s="49"/>
    </row>
    <row r="53" ht="15.75" customHeight="1">
      <c r="A53" s="49"/>
      <c r="B53" s="49"/>
      <c r="C53" s="49"/>
      <c r="D53" s="49"/>
      <c r="E53" s="49"/>
      <c r="F53" s="49"/>
      <c r="G53" s="49"/>
      <c r="H53" s="49"/>
      <c r="I53" s="49"/>
      <c r="J53" s="49"/>
      <c r="K53" s="49"/>
      <c r="L53" s="49"/>
      <c r="M53" s="49"/>
      <c r="N53" s="49"/>
      <c r="O53" s="49"/>
      <c r="P53" s="49"/>
      <c r="Q53" s="49"/>
      <c r="R53" s="49"/>
      <c r="S53" s="49"/>
      <c r="T53" s="49"/>
      <c r="U53" s="49"/>
      <c r="V53" s="49"/>
      <c r="W53" s="49"/>
      <c r="X53" s="49"/>
      <c r="Y53" s="49"/>
      <c r="Z53" s="49"/>
    </row>
    <row r="54" ht="15.75" customHeight="1">
      <c r="A54" s="49"/>
      <c r="B54" s="49"/>
      <c r="C54" s="49"/>
      <c r="D54" s="49"/>
      <c r="E54" s="49"/>
      <c r="F54" s="49"/>
      <c r="G54" s="49"/>
      <c r="H54" s="49"/>
      <c r="I54" s="49"/>
      <c r="J54" s="49"/>
      <c r="K54" s="49"/>
      <c r="L54" s="49"/>
      <c r="M54" s="49"/>
      <c r="N54" s="49"/>
      <c r="O54" s="49"/>
      <c r="P54" s="49"/>
      <c r="Q54" s="49"/>
      <c r="R54" s="49"/>
      <c r="S54" s="49"/>
      <c r="T54" s="49"/>
      <c r="U54" s="49"/>
      <c r="V54" s="49"/>
      <c r="W54" s="49"/>
      <c r="X54" s="49"/>
      <c r="Y54" s="49"/>
      <c r="Z54" s="49"/>
    </row>
    <row r="55" ht="15.75" customHeight="1">
      <c r="A55" s="49"/>
      <c r="B55" s="49"/>
      <c r="C55" s="49"/>
      <c r="D55" s="49"/>
      <c r="E55" s="49"/>
      <c r="F55" s="49"/>
      <c r="G55" s="49"/>
      <c r="H55" s="49"/>
      <c r="I55" s="49"/>
      <c r="J55" s="49"/>
      <c r="K55" s="49"/>
      <c r="L55" s="49"/>
      <c r="M55" s="49"/>
      <c r="N55" s="49"/>
      <c r="O55" s="49"/>
      <c r="P55" s="49"/>
      <c r="Q55" s="49"/>
      <c r="R55" s="49"/>
      <c r="S55" s="49"/>
      <c r="T55" s="49"/>
      <c r="U55" s="49"/>
      <c r="V55" s="49"/>
      <c r="W55" s="49"/>
      <c r="X55" s="49"/>
      <c r="Y55" s="49"/>
      <c r="Z55" s="49"/>
    </row>
    <row r="56" ht="15.75" customHeight="1">
      <c r="A56" s="49"/>
      <c r="B56" s="49"/>
      <c r="C56" s="49"/>
      <c r="D56" s="49"/>
      <c r="E56" s="49"/>
      <c r="F56" s="49"/>
      <c r="G56" s="49"/>
      <c r="H56" s="49"/>
      <c r="I56" s="49"/>
      <c r="J56" s="49"/>
      <c r="K56" s="49"/>
      <c r="L56" s="49"/>
      <c r="M56" s="49"/>
      <c r="N56" s="49"/>
      <c r="O56" s="49"/>
      <c r="P56" s="49"/>
      <c r="Q56" s="49"/>
      <c r="R56" s="49"/>
      <c r="S56" s="49"/>
      <c r="T56" s="49"/>
      <c r="U56" s="49"/>
      <c r="V56" s="49"/>
      <c r="W56" s="49"/>
      <c r="X56" s="49"/>
      <c r="Y56" s="49"/>
      <c r="Z56" s="49"/>
    </row>
    <row r="57" ht="15.75" customHeight="1">
      <c r="A57" s="49"/>
      <c r="B57" s="49"/>
      <c r="C57" s="49"/>
      <c r="D57" s="49"/>
      <c r="E57" s="49"/>
      <c r="F57" s="49"/>
      <c r="G57" s="49"/>
      <c r="H57" s="49"/>
      <c r="I57" s="49"/>
      <c r="J57" s="49"/>
      <c r="K57" s="49"/>
      <c r="L57" s="49"/>
      <c r="M57" s="49"/>
      <c r="N57" s="49"/>
      <c r="O57" s="49"/>
      <c r="P57" s="49"/>
      <c r="Q57" s="49"/>
      <c r="R57" s="49"/>
      <c r="S57" s="49"/>
      <c r="T57" s="49"/>
      <c r="U57" s="49"/>
      <c r="V57" s="49"/>
      <c r="W57" s="49"/>
      <c r="X57" s="49"/>
      <c r="Y57" s="49"/>
      <c r="Z57" s="49"/>
    </row>
    <row r="58" ht="15.75" customHeight="1">
      <c r="A58" s="49"/>
      <c r="B58" s="49"/>
      <c r="C58" s="49"/>
      <c r="D58" s="49"/>
      <c r="E58" s="49"/>
      <c r="F58" s="49"/>
      <c r="G58" s="49"/>
      <c r="H58" s="49"/>
      <c r="I58" s="49"/>
      <c r="J58" s="49"/>
      <c r="K58" s="49"/>
      <c r="L58" s="49"/>
      <c r="M58" s="49"/>
      <c r="N58" s="49"/>
      <c r="O58" s="49"/>
      <c r="P58" s="49"/>
      <c r="Q58" s="49"/>
      <c r="R58" s="49"/>
      <c r="S58" s="49"/>
      <c r="T58" s="49"/>
      <c r="U58" s="49"/>
      <c r="V58" s="49"/>
      <c r="W58" s="49"/>
      <c r="X58" s="49"/>
      <c r="Y58" s="49"/>
      <c r="Z58" s="49"/>
    </row>
    <row r="59" ht="15.75" customHeight="1">
      <c r="A59" s="49"/>
      <c r="B59" s="49"/>
      <c r="C59" s="49"/>
      <c r="D59" s="49"/>
      <c r="E59" s="49"/>
      <c r="F59" s="49"/>
      <c r="G59" s="49"/>
      <c r="H59" s="49"/>
      <c r="I59" s="49"/>
      <c r="J59" s="49"/>
      <c r="K59" s="49"/>
      <c r="L59" s="49"/>
      <c r="M59" s="49"/>
      <c r="N59" s="49"/>
      <c r="O59" s="49"/>
      <c r="P59" s="49"/>
      <c r="Q59" s="49"/>
      <c r="R59" s="49"/>
      <c r="S59" s="49"/>
      <c r="T59" s="49"/>
      <c r="U59" s="49"/>
      <c r="V59" s="49"/>
      <c r="W59" s="49"/>
      <c r="X59" s="49"/>
      <c r="Y59" s="49"/>
      <c r="Z59" s="49"/>
    </row>
    <row r="60" ht="15.75" customHeight="1">
      <c r="A60" s="49"/>
      <c r="B60" s="49"/>
      <c r="C60" s="49"/>
      <c r="D60" s="49"/>
      <c r="E60" s="49"/>
      <c r="F60" s="49"/>
      <c r="G60" s="49"/>
      <c r="H60" s="49"/>
      <c r="I60" s="49"/>
      <c r="J60" s="49"/>
      <c r="K60" s="49"/>
      <c r="L60" s="49"/>
      <c r="M60" s="49"/>
      <c r="N60" s="49"/>
      <c r="O60" s="49"/>
      <c r="P60" s="49"/>
      <c r="Q60" s="49"/>
      <c r="R60" s="49"/>
      <c r="S60" s="49"/>
      <c r="T60" s="49"/>
      <c r="U60" s="49"/>
      <c r="V60" s="49"/>
      <c r="W60" s="49"/>
      <c r="X60" s="49"/>
      <c r="Y60" s="49"/>
      <c r="Z60" s="49"/>
    </row>
    <row r="61" ht="15.75" customHeight="1">
      <c r="A61" s="49"/>
      <c r="B61" s="49"/>
      <c r="C61" s="49"/>
      <c r="D61" s="49"/>
      <c r="E61" s="49"/>
      <c r="F61" s="49"/>
      <c r="G61" s="49"/>
      <c r="H61" s="49"/>
      <c r="I61" s="49"/>
      <c r="J61" s="49"/>
      <c r="K61" s="49"/>
      <c r="L61" s="49"/>
      <c r="M61" s="49"/>
      <c r="N61" s="49"/>
      <c r="O61" s="49"/>
      <c r="P61" s="49"/>
      <c r="Q61" s="49"/>
      <c r="R61" s="49"/>
      <c r="S61" s="49"/>
      <c r="T61" s="49"/>
      <c r="U61" s="49"/>
      <c r="V61" s="49"/>
      <c r="W61" s="49"/>
      <c r="X61" s="49"/>
      <c r="Y61" s="49"/>
      <c r="Z61" s="49"/>
    </row>
    <row r="62" ht="15.75" customHeight="1">
      <c r="A62" s="49"/>
      <c r="B62" s="49"/>
      <c r="C62" s="49"/>
      <c r="D62" s="49"/>
      <c r="E62" s="49"/>
      <c r="F62" s="49"/>
      <c r="G62" s="49"/>
      <c r="H62" s="49"/>
      <c r="I62" s="49"/>
      <c r="J62" s="49"/>
      <c r="K62" s="49"/>
      <c r="L62" s="49"/>
      <c r="M62" s="49"/>
      <c r="N62" s="49"/>
      <c r="O62" s="49"/>
      <c r="P62" s="49"/>
      <c r="Q62" s="49"/>
      <c r="R62" s="49"/>
      <c r="S62" s="49"/>
      <c r="T62" s="49"/>
      <c r="U62" s="49"/>
      <c r="V62" s="49"/>
      <c r="W62" s="49"/>
      <c r="X62" s="49"/>
      <c r="Y62" s="49"/>
      <c r="Z62" s="49"/>
    </row>
    <row r="63" ht="15.75" customHeight="1">
      <c r="A63" s="49"/>
      <c r="B63" s="49"/>
      <c r="C63" s="49"/>
      <c r="D63" s="49"/>
      <c r="E63" s="49"/>
      <c r="F63" s="49"/>
      <c r="G63" s="49"/>
      <c r="H63" s="49"/>
      <c r="I63" s="49"/>
      <c r="J63" s="49"/>
      <c r="K63" s="49"/>
      <c r="L63" s="49"/>
      <c r="M63" s="49"/>
      <c r="N63" s="49"/>
      <c r="O63" s="49"/>
      <c r="P63" s="49"/>
      <c r="Q63" s="49"/>
      <c r="R63" s="49"/>
      <c r="S63" s="49"/>
      <c r="T63" s="49"/>
      <c r="U63" s="49"/>
      <c r="V63" s="49"/>
      <c r="W63" s="49"/>
      <c r="X63" s="49"/>
      <c r="Y63" s="49"/>
      <c r="Z63" s="49"/>
    </row>
    <row r="64" ht="15.75" customHeight="1">
      <c r="A64" s="49"/>
      <c r="B64" s="49"/>
      <c r="C64" s="49"/>
      <c r="D64" s="49"/>
      <c r="E64" s="49"/>
      <c r="F64" s="49"/>
      <c r="G64" s="49"/>
      <c r="H64" s="49"/>
      <c r="I64" s="49"/>
      <c r="J64" s="49"/>
      <c r="K64" s="49"/>
      <c r="L64" s="49"/>
      <c r="M64" s="49"/>
      <c r="N64" s="49"/>
      <c r="O64" s="49"/>
      <c r="P64" s="49"/>
      <c r="Q64" s="49"/>
      <c r="R64" s="49"/>
      <c r="S64" s="49"/>
      <c r="T64" s="49"/>
      <c r="U64" s="49"/>
      <c r="V64" s="49"/>
      <c r="W64" s="49"/>
      <c r="X64" s="49"/>
      <c r="Y64" s="49"/>
      <c r="Z64" s="49"/>
    </row>
    <row r="65" ht="15.75" customHeight="1">
      <c r="A65" s="49"/>
      <c r="B65" s="49"/>
      <c r="C65" s="49"/>
      <c r="D65" s="49"/>
      <c r="E65" s="49"/>
      <c r="F65" s="49"/>
      <c r="G65" s="49"/>
      <c r="H65" s="49"/>
      <c r="I65" s="49"/>
      <c r="J65" s="49"/>
      <c r="K65" s="49"/>
      <c r="L65" s="49"/>
      <c r="M65" s="49"/>
      <c r="N65" s="49"/>
      <c r="O65" s="49"/>
      <c r="P65" s="49"/>
      <c r="Q65" s="49"/>
      <c r="R65" s="49"/>
      <c r="S65" s="49"/>
      <c r="T65" s="49"/>
      <c r="U65" s="49"/>
      <c r="V65" s="49"/>
      <c r="W65" s="49"/>
      <c r="X65" s="49"/>
      <c r="Y65" s="49"/>
      <c r="Z65" s="49"/>
    </row>
    <row r="66" ht="15.75" customHeight="1">
      <c r="A66" s="49"/>
      <c r="B66" s="49"/>
      <c r="C66" s="49"/>
      <c r="D66" s="49"/>
      <c r="E66" s="49"/>
      <c r="F66" s="49"/>
      <c r="G66" s="49"/>
      <c r="H66" s="49"/>
      <c r="I66" s="49"/>
      <c r="J66" s="49"/>
      <c r="K66" s="49"/>
      <c r="L66" s="49"/>
      <c r="M66" s="49"/>
      <c r="N66" s="49"/>
      <c r="O66" s="49"/>
      <c r="P66" s="49"/>
      <c r="Q66" s="49"/>
      <c r="R66" s="49"/>
      <c r="S66" s="49"/>
      <c r="T66" s="49"/>
      <c r="U66" s="49"/>
      <c r="V66" s="49"/>
      <c r="W66" s="49"/>
      <c r="X66" s="49"/>
      <c r="Y66" s="49"/>
      <c r="Z66" s="49"/>
    </row>
    <row r="67" ht="15.75" customHeight="1">
      <c r="A67" s="49"/>
      <c r="B67" s="49"/>
      <c r="C67" s="49"/>
      <c r="D67" s="49"/>
      <c r="E67" s="49"/>
      <c r="F67" s="49"/>
      <c r="G67" s="49"/>
      <c r="H67" s="49"/>
      <c r="I67" s="49"/>
      <c r="J67" s="49"/>
      <c r="K67" s="49"/>
      <c r="L67" s="49"/>
      <c r="M67" s="49"/>
      <c r="N67" s="49"/>
      <c r="O67" s="49"/>
      <c r="P67" s="49"/>
      <c r="Q67" s="49"/>
      <c r="R67" s="49"/>
      <c r="S67" s="49"/>
      <c r="T67" s="49"/>
      <c r="U67" s="49"/>
      <c r="V67" s="49"/>
      <c r="W67" s="49"/>
      <c r="X67" s="49"/>
      <c r="Y67" s="49"/>
      <c r="Z67" s="49"/>
    </row>
    <row r="68" ht="15.75" customHeight="1">
      <c r="A68" s="49"/>
      <c r="B68" s="49"/>
      <c r="C68" s="49"/>
      <c r="D68" s="49"/>
      <c r="E68" s="49"/>
      <c r="F68" s="49"/>
      <c r="G68" s="49"/>
      <c r="H68" s="49"/>
      <c r="I68" s="49"/>
      <c r="J68" s="49"/>
      <c r="K68" s="49"/>
      <c r="L68" s="49"/>
      <c r="M68" s="49"/>
      <c r="N68" s="49"/>
      <c r="O68" s="49"/>
      <c r="P68" s="49"/>
      <c r="Q68" s="49"/>
      <c r="R68" s="49"/>
      <c r="S68" s="49"/>
      <c r="T68" s="49"/>
      <c r="U68" s="49"/>
      <c r="V68" s="49"/>
      <c r="W68" s="49"/>
      <c r="X68" s="49"/>
      <c r="Y68" s="49"/>
      <c r="Z68" s="49"/>
    </row>
    <row r="69" ht="15.75" customHeight="1">
      <c r="A69" s="49"/>
      <c r="B69" s="49"/>
      <c r="C69" s="49"/>
      <c r="D69" s="49"/>
      <c r="E69" s="49"/>
      <c r="F69" s="49"/>
      <c r="G69" s="49"/>
      <c r="H69" s="49"/>
      <c r="I69" s="49"/>
      <c r="J69" s="49"/>
      <c r="K69" s="49"/>
      <c r="L69" s="49"/>
      <c r="M69" s="49"/>
      <c r="N69" s="49"/>
      <c r="O69" s="49"/>
      <c r="P69" s="49"/>
      <c r="Q69" s="49"/>
      <c r="R69" s="49"/>
      <c r="S69" s="49"/>
      <c r="T69" s="49"/>
      <c r="U69" s="49"/>
      <c r="V69" s="49"/>
      <c r="W69" s="49"/>
      <c r="X69" s="49"/>
      <c r="Y69" s="49"/>
      <c r="Z69" s="49"/>
    </row>
    <row r="70" ht="15.75" customHeight="1">
      <c r="A70" s="49"/>
      <c r="B70" s="49"/>
      <c r="C70" s="49"/>
      <c r="D70" s="49"/>
      <c r="E70" s="49"/>
      <c r="F70" s="49"/>
      <c r="G70" s="49"/>
      <c r="H70" s="49"/>
      <c r="I70" s="49"/>
      <c r="J70" s="49"/>
      <c r="K70" s="49"/>
      <c r="L70" s="49"/>
      <c r="M70" s="49"/>
      <c r="N70" s="49"/>
      <c r="O70" s="49"/>
      <c r="P70" s="49"/>
      <c r="Q70" s="49"/>
      <c r="R70" s="49"/>
      <c r="S70" s="49"/>
      <c r="T70" s="49"/>
      <c r="U70" s="49"/>
      <c r="V70" s="49"/>
      <c r="W70" s="49"/>
      <c r="X70" s="49"/>
      <c r="Y70" s="49"/>
      <c r="Z70" s="49"/>
    </row>
    <row r="71" ht="15.75" customHeight="1">
      <c r="A71" s="49"/>
      <c r="B71" s="49"/>
      <c r="C71" s="49"/>
      <c r="D71" s="49"/>
      <c r="E71" s="49"/>
      <c r="F71" s="49"/>
      <c r="G71" s="49"/>
      <c r="H71" s="49"/>
      <c r="I71" s="49"/>
      <c r="J71" s="49"/>
      <c r="K71" s="49"/>
      <c r="L71" s="49"/>
      <c r="M71" s="49"/>
      <c r="N71" s="49"/>
      <c r="O71" s="49"/>
      <c r="P71" s="49"/>
      <c r="Q71" s="49"/>
      <c r="R71" s="49"/>
      <c r="S71" s="49"/>
      <c r="T71" s="49"/>
      <c r="U71" s="49"/>
      <c r="V71" s="49"/>
      <c r="W71" s="49"/>
      <c r="X71" s="49"/>
      <c r="Y71" s="49"/>
      <c r="Z71" s="49"/>
    </row>
    <row r="72" ht="15.75" customHeight="1">
      <c r="A72" s="49"/>
      <c r="B72" s="49"/>
      <c r="C72" s="49"/>
      <c r="D72" s="49"/>
      <c r="E72" s="49"/>
      <c r="F72" s="49"/>
      <c r="G72" s="49"/>
      <c r="H72" s="49"/>
      <c r="I72" s="49"/>
      <c r="J72" s="49"/>
      <c r="K72" s="49"/>
      <c r="L72" s="49"/>
      <c r="M72" s="49"/>
      <c r="N72" s="49"/>
      <c r="O72" s="49"/>
      <c r="P72" s="49"/>
      <c r="Q72" s="49"/>
      <c r="R72" s="49"/>
      <c r="S72" s="49"/>
      <c r="T72" s="49"/>
      <c r="U72" s="49"/>
      <c r="V72" s="49"/>
      <c r="W72" s="49"/>
      <c r="X72" s="49"/>
      <c r="Y72" s="49"/>
      <c r="Z72" s="49"/>
    </row>
    <row r="73" ht="15.75" customHeight="1">
      <c r="A73" s="49"/>
      <c r="B73" s="49"/>
      <c r="C73" s="49"/>
      <c r="D73" s="49"/>
      <c r="E73" s="49"/>
      <c r="F73" s="49"/>
      <c r="G73" s="49"/>
      <c r="H73" s="49"/>
      <c r="I73" s="49"/>
      <c r="J73" s="49"/>
      <c r="K73" s="49"/>
      <c r="L73" s="49"/>
      <c r="M73" s="49"/>
      <c r="N73" s="49"/>
      <c r="O73" s="49"/>
      <c r="P73" s="49"/>
      <c r="Q73" s="49"/>
      <c r="R73" s="49"/>
      <c r="S73" s="49"/>
      <c r="T73" s="49"/>
      <c r="U73" s="49"/>
      <c r="V73" s="49"/>
      <c r="W73" s="49"/>
      <c r="X73" s="49"/>
      <c r="Y73" s="49"/>
      <c r="Z73" s="49"/>
    </row>
    <row r="74" ht="15.75" customHeight="1">
      <c r="A74" s="49"/>
      <c r="B74" s="49"/>
      <c r="C74" s="49"/>
      <c r="D74" s="49"/>
      <c r="E74" s="49"/>
      <c r="F74" s="49"/>
      <c r="G74" s="49"/>
      <c r="H74" s="49"/>
      <c r="I74" s="49"/>
      <c r="J74" s="49"/>
      <c r="K74" s="49"/>
      <c r="L74" s="49"/>
      <c r="M74" s="49"/>
      <c r="N74" s="49"/>
      <c r="O74" s="49"/>
      <c r="P74" s="49"/>
      <c r="Q74" s="49"/>
      <c r="R74" s="49"/>
      <c r="S74" s="49"/>
      <c r="T74" s="49"/>
      <c r="U74" s="49"/>
      <c r="V74" s="49"/>
      <c r="W74" s="49"/>
      <c r="X74" s="49"/>
      <c r="Y74" s="49"/>
      <c r="Z74" s="49"/>
    </row>
    <row r="75" ht="15.75" customHeight="1">
      <c r="A75" s="49"/>
      <c r="B75" s="49"/>
      <c r="C75" s="49"/>
      <c r="D75" s="49"/>
      <c r="E75" s="49"/>
      <c r="F75" s="49"/>
      <c r="G75" s="49"/>
      <c r="H75" s="49"/>
      <c r="I75" s="49"/>
      <c r="J75" s="49"/>
      <c r="K75" s="49"/>
      <c r="L75" s="49"/>
      <c r="M75" s="49"/>
      <c r="N75" s="49"/>
      <c r="O75" s="49"/>
      <c r="P75" s="49"/>
      <c r="Q75" s="49"/>
      <c r="R75" s="49"/>
      <c r="S75" s="49"/>
      <c r="T75" s="49"/>
      <c r="U75" s="49"/>
      <c r="V75" s="49"/>
      <c r="W75" s="49"/>
      <c r="X75" s="49"/>
      <c r="Y75" s="49"/>
      <c r="Z75" s="49"/>
    </row>
    <row r="76" ht="15.75" customHeight="1">
      <c r="A76" s="49"/>
      <c r="B76" s="49"/>
      <c r="C76" s="49"/>
      <c r="D76" s="49"/>
      <c r="E76" s="49"/>
      <c r="F76" s="49"/>
      <c r="G76" s="49"/>
      <c r="H76" s="49"/>
      <c r="I76" s="49"/>
      <c r="J76" s="49"/>
      <c r="K76" s="49"/>
      <c r="L76" s="49"/>
      <c r="M76" s="49"/>
      <c r="N76" s="49"/>
      <c r="O76" s="49"/>
      <c r="P76" s="49"/>
      <c r="Q76" s="49"/>
      <c r="R76" s="49"/>
      <c r="S76" s="49"/>
      <c r="T76" s="49"/>
      <c r="U76" s="49"/>
      <c r="V76" s="49"/>
      <c r="W76" s="49"/>
      <c r="X76" s="49"/>
      <c r="Y76" s="49"/>
      <c r="Z76" s="49"/>
    </row>
    <row r="77" ht="15.75" customHeight="1">
      <c r="A77" s="49"/>
      <c r="B77" s="49"/>
      <c r="C77" s="49"/>
      <c r="D77" s="49"/>
      <c r="E77" s="49"/>
      <c r="F77" s="49"/>
      <c r="G77" s="49"/>
      <c r="H77" s="49"/>
      <c r="I77" s="49"/>
      <c r="J77" s="49"/>
      <c r="K77" s="49"/>
      <c r="L77" s="49"/>
      <c r="M77" s="49"/>
      <c r="N77" s="49"/>
      <c r="O77" s="49"/>
      <c r="P77" s="49"/>
      <c r="Q77" s="49"/>
      <c r="R77" s="49"/>
      <c r="S77" s="49"/>
      <c r="T77" s="49"/>
      <c r="U77" s="49"/>
      <c r="V77" s="49"/>
      <c r="W77" s="49"/>
      <c r="X77" s="49"/>
      <c r="Y77" s="49"/>
      <c r="Z77" s="49"/>
    </row>
    <row r="78" ht="15.75" customHeight="1">
      <c r="A78" s="49"/>
      <c r="B78" s="49"/>
      <c r="C78" s="49"/>
      <c r="D78" s="49"/>
      <c r="E78" s="49"/>
      <c r="F78" s="49"/>
      <c r="G78" s="49"/>
      <c r="H78" s="49"/>
      <c r="I78" s="49"/>
      <c r="J78" s="49"/>
      <c r="K78" s="49"/>
      <c r="L78" s="49"/>
      <c r="M78" s="49"/>
      <c r="N78" s="49"/>
      <c r="O78" s="49"/>
      <c r="P78" s="49"/>
      <c r="Q78" s="49"/>
      <c r="R78" s="49"/>
      <c r="S78" s="49"/>
      <c r="T78" s="49"/>
      <c r="U78" s="49"/>
      <c r="V78" s="49"/>
      <c r="W78" s="49"/>
      <c r="X78" s="49"/>
      <c r="Y78" s="49"/>
      <c r="Z78" s="49"/>
    </row>
    <row r="79" ht="15.75" customHeight="1">
      <c r="A79" s="49"/>
      <c r="B79" s="49"/>
      <c r="C79" s="49"/>
      <c r="D79" s="49"/>
      <c r="E79" s="49"/>
      <c r="F79" s="49"/>
      <c r="G79" s="49"/>
      <c r="H79" s="49"/>
      <c r="I79" s="49"/>
      <c r="J79" s="49"/>
      <c r="K79" s="49"/>
      <c r="L79" s="49"/>
      <c r="M79" s="49"/>
      <c r="N79" s="49"/>
      <c r="O79" s="49"/>
      <c r="P79" s="49"/>
      <c r="Q79" s="49"/>
      <c r="R79" s="49"/>
      <c r="S79" s="49"/>
      <c r="T79" s="49"/>
      <c r="U79" s="49"/>
      <c r="V79" s="49"/>
      <c r="W79" s="49"/>
      <c r="X79" s="49"/>
      <c r="Y79" s="49"/>
      <c r="Z79" s="49"/>
    </row>
    <row r="80" ht="15.75" customHeight="1">
      <c r="A80" s="49"/>
      <c r="B80" s="49"/>
      <c r="C80" s="49"/>
      <c r="D80" s="49"/>
      <c r="E80" s="49"/>
      <c r="F80" s="49"/>
      <c r="G80" s="49"/>
      <c r="H80" s="49"/>
      <c r="I80" s="49"/>
      <c r="J80" s="49"/>
      <c r="K80" s="49"/>
      <c r="L80" s="49"/>
      <c r="M80" s="49"/>
      <c r="N80" s="49"/>
      <c r="O80" s="49"/>
      <c r="P80" s="49"/>
      <c r="Q80" s="49"/>
      <c r="R80" s="49"/>
      <c r="S80" s="49"/>
      <c r="T80" s="49"/>
      <c r="U80" s="49"/>
      <c r="V80" s="49"/>
      <c r="W80" s="49"/>
      <c r="X80" s="49"/>
      <c r="Y80" s="49"/>
      <c r="Z80" s="49"/>
    </row>
    <row r="81" ht="15.75" customHeight="1">
      <c r="A81" s="49"/>
      <c r="B81" s="49"/>
      <c r="C81" s="49"/>
      <c r="D81" s="49"/>
      <c r="E81" s="49"/>
      <c r="F81" s="49"/>
      <c r="G81" s="49"/>
      <c r="H81" s="49"/>
      <c r="I81" s="49"/>
      <c r="J81" s="49"/>
      <c r="K81" s="49"/>
      <c r="L81" s="49"/>
      <c r="M81" s="49"/>
      <c r="N81" s="49"/>
      <c r="O81" s="49"/>
      <c r="P81" s="49"/>
      <c r="Q81" s="49"/>
      <c r="R81" s="49"/>
      <c r="S81" s="49"/>
      <c r="T81" s="49"/>
      <c r="U81" s="49"/>
      <c r="V81" s="49"/>
      <c r="W81" s="49"/>
      <c r="X81" s="49"/>
      <c r="Y81" s="49"/>
      <c r="Z81" s="49"/>
    </row>
    <row r="82" ht="15.75" customHeight="1">
      <c r="A82" s="49"/>
      <c r="B82" s="49"/>
      <c r="C82" s="49"/>
      <c r="D82" s="49"/>
      <c r="E82" s="49"/>
      <c r="F82" s="49"/>
      <c r="G82" s="49"/>
      <c r="H82" s="49"/>
      <c r="I82" s="49"/>
      <c r="J82" s="49"/>
      <c r="K82" s="49"/>
      <c r="L82" s="49"/>
      <c r="M82" s="49"/>
      <c r="N82" s="49"/>
      <c r="O82" s="49"/>
      <c r="P82" s="49"/>
      <c r="Q82" s="49"/>
      <c r="R82" s="49"/>
      <c r="S82" s="49"/>
      <c r="T82" s="49"/>
      <c r="U82" s="49"/>
      <c r="V82" s="49"/>
      <c r="W82" s="49"/>
      <c r="X82" s="49"/>
      <c r="Y82" s="49"/>
      <c r="Z82" s="49"/>
    </row>
    <row r="83" ht="15.75" customHeight="1">
      <c r="A83" s="49"/>
      <c r="B83" s="49"/>
      <c r="C83" s="49"/>
      <c r="D83" s="49"/>
      <c r="E83" s="49"/>
      <c r="F83" s="49"/>
      <c r="G83" s="49"/>
      <c r="H83" s="49"/>
      <c r="I83" s="49"/>
      <c r="J83" s="49"/>
      <c r="K83" s="49"/>
      <c r="L83" s="49"/>
      <c r="M83" s="49"/>
      <c r="N83" s="49"/>
      <c r="O83" s="49"/>
      <c r="P83" s="49"/>
      <c r="Q83" s="49"/>
      <c r="R83" s="49"/>
      <c r="S83" s="49"/>
      <c r="T83" s="49"/>
      <c r="U83" s="49"/>
      <c r="V83" s="49"/>
      <c r="W83" s="49"/>
      <c r="X83" s="49"/>
      <c r="Y83" s="49"/>
      <c r="Z83" s="49"/>
    </row>
    <row r="84" ht="15.75" customHeight="1">
      <c r="A84" s="49"/>
      <c r="B84" s="49"/>
      <c r="C84" s="49"/>
      <c r="D84" s="49"/>
      <c r="E84" s="49"/>
      <c r="F84" s="49"/>
      <c r="G84" s="49"/>
      <c r="H84" s="49"/>
      <c r="I84" s="49"/>
      <c r="J84" s="49"/>
      <c r="K84" s="49"/>
      <c r="L84" s="49"/>
      <c r="M84" s="49"/>
      <c r="N84" s="49"/>
      <c r="O84" s="49"/>
      <c r="P84" s="49"/>
      <c r="Q84" s="49"/>
      <c r="R84" s="49"/>
      <c r="S84" s="49"/>
      <c r="T84" s="49"/>
      <c r="U84" s="49"/>
      <c r="V84" s="49"/>
      <c r="W84" s="49"/>
      <c r="X84" s="49"/>
      <c r="Y84" s="49"/>
      <c r="Z84" s="49"/>
    </row>
    <row r="85" ht="15.75" customHeight="1">
      <c r="A85" s="49"/>
      <c r="B85" s="49"/>
      <c r="C85" s="49"/>
      <c r="D85" s="49"/>
      <c r="E85" s="49"/>
      <c r="F85" s="49"/>
      <c r="G85" s="49"/>
      <c r="H85" s="49"/>
      <c r="I85" s="49"/>
      <c r="J85" s="49"/>
      <c r="K85" s="49"/>
      <c r="L85" s="49"/>
      <c r="M85" s="49"/>
      <c r="N85" s="49"/>
      <c r="O85" s="49"/>
      <c r="P85" s="49"/>
      <c r="Q85" s="49"/>
      <c r="R85" s="49"/>
      <c r="S85" s="49"/>
      <c r="T85" s="49"/>
      <c r="U85" s="49"/>
      <c r="V85" s="49"/>
      <c r="W85" s="49"/>
      <c r="X85" s="49"/>
      <c r="Y85" s="49"/>
      <c r="Z85" s="49"/>
    </row>
    <row r="86" ht="15.75" customHeight="1">
      <c r="A86" s="49"/>
      <c r="B86" s="49"/>
      <c r="C86" s="49"/>
      <c r="D86" s="49"/>
      <c r="E86" s="49"/>
      <c r="F86" s="49"/>
      <c r="G86" s="49"/>
      <c r="H86" s="49"/>
      <c r="I86" s="49"/>
      <c r="J86" s="49"/>
      <c r="K86" s="49"/>
      <c r="L86" s="49"/>
      <c r="M86" s="49"/>
      <c r="N86" s="49"/>
      <c r="O86" s="49"/>
      <c r="P86" s="49"/>
      <c r="Q86" s="49"/>
      <c r="R86" s="49"/>
      <c r="S86" s="49"/>
      <c r="T86" s="49"/>
      <c r="U86" s="49"/>
      <c r="V86" s="49"/>
      <c r="W86" s="49"/>
      <c r="X86" s="49"/>
      <c r="Y86" s="49"/>
      <c r="Z86" s="49"/>
    </row>
    <row r="87" ht="15.75" customHeight="1">
      <c r="A87" s="49"/>
      <c r="B87" s="49"/>
      <c r="C87" s="49"/>
      <c r="D87" s="49"/>
      <c r="E87" s="49"/>
      <c r="F87" s="49"/>
      <c r="G87" s="49"/>
      <c r="H87" s="49"/>
      <c r="I87" s="49"/>
      <c r="J87" s="49"/>
      <c r="K87" s="49"/>
      <c r="L87" s="49"/>
      <c r="M87" s="49"/>
      <c r="N87" s="49"/>
      <c r="O87" s="49"/>
      <c r="P87" s="49"/>
      <c r="Q87" s="49"/>
      <c r="R87" s="49"/>
      <c r="S87" s="49"/>
      <c r="T87" s="49"/>
      <c r="U87" s="49"/>
      <c r="V87" s="49"/>
      <c r="W87" s="49"/>
      <c r="X87" s="49"/>
      <c r="Y87" s="49"/>
      <c r="Z87" s="49"/>
    </row>
    <row r="88" ht="15.75" customHeight="1">
      <c r="A88" s="49"/>
      <c r="B88" s="49"/>
      <c r="C88" s="49"/>
      <c r="D88" s="49"/>
      <c r="E88" s="49"/>
      <c r="F88" s="49"/>
      <c r="G88" s="49"/>
      <c r="H88" s="49"/>
      <c r="I88" s="49"/>
      <c r="J88" s="49"/>
      <c r="K88" s="49"/>
      <c r="L88" s="49"/>
      <c r="M88" s="49"/>
      <c r="N88" s="49"/>
      <c r="O88" s="49"/>
      <c r="P88" s="49"/>
      <c r="Q88" s="49"/>
      <c r="R88" s="49"/>
      <c r="S88" s="49"/>
      <c r="T88" s="49"/>
      <c r="U88" s="49"/>
      <c r="V88" s="49"/>
      <c r="W88" s="49"/>
      <c r="X88" s="49"/>
      <c r="Y88" s="49"/>
      <c r="Z88" s="49"/>
    </row>
    <row r="89" ht="15.75" customHeight="1">
      <c r="A89" s="49"/>
      <c r="B89" s="49"/>
      <c r="C89" s="49"/>
      <c r="D89" s="49"/>
      <c r="E89" s="49"/>
      <c r="F89" s="49"/>
      <c r="G89" s="49"/>
      <c r="H89" s="49"/>
      <c r="I89" s="49"/>
      <c r="J89" s="49"/>
      <c r="K89" s="49"/>
      <c r="L89" s="49"/>
      <c r="M89" s="49"/>
      <c r="N89" s="49"/>
      <c r="O89" s="49"/>
      <c r="P89" s="49"/>
      <c r="Q89" s="49"/>
      <c r="R89" s="49"/>
      <c r="S89" s="49"/>
      <c r="T89" s="49"/>
      <c r="U89" s="49"/>
      <c r="V89" s="49"/>
      <c r="W89" s="49"/>
      <c r="X89" s="49"/>
      <c r="Y89" s="49"/>
      <c r="Z89" s="49"/>
    </row>
    <row r="90" ht="15.75" customHeight="1">
      <c r="A90" s="49"/>
      <c r="B90" s="49"/>
      <c r="C90" s="49"/>
      <c r="D90" s="49"/>
      <c r="E90" s="49"/>
      <c r="F90" s="49"/>
      <c r="G90" s="49"/>
      <c r="H90" s="49"/>
      <c r="I90" s="49"/>
      <c r="J90" s="49"/>
      <c r="K90" s="49"/>
      <c r="L90" s="49"/>
      <c r="M90" s="49"/>
      <c r="N90" s="49"/>
      <c r="O90" s="49"/>
      <c r="P90" s="49"/>
      <c r="Q90" s="49"/>
      <c r="R90" s="49"/>
      <c r="S90" s="49"/>
      <c r="T90" s="49"/>
      <c r="U90" s="49"/>
      <c r="V90" s="49"/>
      <c r="W90" s="49"/>
      <c r="X90" s="49"/>
      <c r="Y90" s="49"/>
      <c r="Z90" s="49"/>
    </row>
    <row r="91" ht="15.75" customHeight="1">
      <c r="A91" s="49"/>
      <c r="B91" s="49"/>
      <c r="C91" s="49"/>
      <c r="D91" s="49"/>
      <c r="E91" s="49"/>
      <c r="F91" s="49"/>
      <c r="G91" s="49"/>
      <c r="H91" s="49"/>
      <c r="I91" s="49"/>
      <c r="J91" s="49"/>
      <c r="K91" s="49"/>
      <c r="L91" s="49"/>
      <c r="M91" s="49"/>
      <c r="N91" s="49"/>
      <c r="O91" s="49"/>
      <c r="P91" s="49"/>
      <c r="Q91" s="49"/>
      <c r="R91" s="49"/>
      <c r="S91" s="49"/>
      <c r="T91" s="49"/>
      <c r="U91" s="49"/>
      <c r="V91" s="49"/>
      <c r="W91" s="49"/>
      <c r="X91" s="49"/>
      <c r="Y91" s="49"/>
      <c r="Z91" s="49"/>
    </row>
    <row r="92" ht="15.75" customHeight="1">
      <c r="A92" s="49"/>
      <c r="B92" s="49"/>
      <c r="C92" s="49"/>
      <c r="D92" s="49"/>
      <c r="E92" s="49"/>
      <c r="F92" s="49"/>
      <c r="G92" s="49"/>
      <c r="H92" s="49"/>
      <c r="I92" s="49"/>
      <c r="J92" s="49"/>
      <c r="K92" s="49"/>
      <c r="L92" s="49"/>
      <c r="M92" s="49"/>
      <c r="N92" s="49"/>
      <c r="O92" s="49"/>
      <c r="P92" s="49"/>
      <c r="Q92" s="49"/>
      <c r="R92" s="49"/>
      <c r="S92" s="49"/>
      <c r="T92" s="49"/>
      <c r="U92" s="49"/>
      <c r="V92" s="49"/>
      <c r="W92" s="49"/>
      <c r="X92" s="49"/>
      <c r="Y92" s="49"/>
      <c r="Z92" s="49"/>
    </row>
    <row r="93" ht="15.75" customHeight="1">
      <c r="A93" s="49"/>
      <c r="B93" s="49"/>
      <c r="C93" s="49"/>
      <c r="D93" s="49"/>
      <c r="E93" s="49"/>
      <c r="F93" s="49"/>
      <c r="G93" s="49"/>
      <c r="H93" s="49"/>
      <c r="I93" s="49"/>
      <c r="J93" s="49"/>
      <c r="K93" s="49"/>
      <c r="L93" s="49"/>
      <c r="M93" s="49"/>
      <c r="N93" s="49"/>
      <c r="O93" s="49"/>
      <c r="P93" s="49"/>
      <c r="Q93" s="49"/>
      <c r="R93" s="49"/>
      <c r="S93" s="49"/>
      <c r="T93" s="49"/>
      <c r="U93" s="49"/>
      <c r="V93" s="49"/>
      <c r="W93" s="49"/>
      <c r="X93" s="49"/>
      <c r="Y93" s="49"/>
      <c r="Z93" s="49"/>
    </row>
    <row r="94" ht="15.75" customHeight="1">
      <c r="A94" s="49"/>
      <c r="B94" s="49"/>
      <c r="C94" s="49"/>
      <c r="D94" s="49"/>
      <c r="E94" s="49"/>
      <c r="F94" s="49"/>
      <c r="G94" s="49"/>
      <c r="H94" s="49"/>
      <c r="I94" s="49"/>
      <c r="J94" s="49"/>
      <c r="K94" s="49"/>
      <c r="L94" s="49"/>
      <c r="M94" s="49"/>
      <c r="N94" s="49"/>
      <c r="O94" s="49"/>
      <c r="P94" s="49"/>
      <c r="Q94" s="49"/>
      <c r="R94" s="49"/>
      <c r="S94" s="49"/>
      <c r="T94" s="49"/>
      <c r="U94" s="49"/>
      <c r="V94" s="49"/>
      <c r="W94" s="49"/>
      <c r="X94" s="49"/>
      <c r="Y94" s="49"/>
      <c r="Z94" s="49"/>
    </row>
    <row r="95" ht="15.75" customHeight="1">
      <c r="A95" s="49"/>
      <c r="B95" s="49"/>
      <c r="C95" s="49"/>
      <c r="D95" s="49"/>
      <c r="E95" s="49"/>
      <c r="F95" s="49"/>
      <c r="G95" s="49"/>
      <c r="H95" s="49"/>
      <c r="I95" s="49"/>
      <c r="J95" s="49"/>
      <c r="K95" s="49"/>
      <c r="L95" s="49"/>
      <c r="M95" s="49"/>
      <c r="N95" s="49"/>
      <c r="O95" s="49"/>
      <c r="P95" s="49"/>
      <c r="Q95" s="49"/>
      <c r="R95" s="49"/>
      <c r="S95" s="49"/>
      <c r="T95" s="49"/>
      <c r="U95" s="49"/>
      <c r="V95" s="49"/>
      <c r="W95" s="49"/>
      <c r="X95" s="49"/>
      <c r="Y95" s="49"/>
      <c r="Z95" s="49"/>
    </row>
    <row r="96" ht="15.75" customHeight="1">
      <c r="A96" s="49"/>
      <c r="B96" s="49"/>
      <c r="C96" s="49"/>
      <c r="D96" s="49"/>
      <c r="E96" s="49"/>
      <c r="F96" s="49"/>
      <c r="G96" s="49"/>
      <c r="H96" s="49"/>
      <c r="I96" s="49"/>
      <c r="J96" s="49"/>
      <c r="K96" s="49"/>
      <c r="L96" s="49"/>
      <c r="M96" s="49"/>
      <c r="N96" s="49"/>
      <c r="O96" s="49"/>
      <c r="P96" s="49"/>
      <c r="Q96" s="49"/>
      <c r="R96" s="49"/>
      <c r="S96" s="49"/>
      <c r="T96" s="49"/>
      <c r="U96" s="49"/>
      <c r="V96" s="49"/>
      <c r="W96" s="49"/>
      <c r="X96" s="49"/>
      <c r="Y96" s="49"/>
      <c r="Z96" s="49"/>
    </row>
    <row r="97" ht="15.75" customHeight="1">
      <c r="A97" s="49"/>
      <c r="B97" s="49"/>
      <c r="C97" s="49"/>
      <c r="D97" s="49"/>
      <c r="E97" s="49"/>
      <c r="F97" s="49"/>
      <c r="G97" s="49"/>
      <c r="H97" s="49"/>
      <c r="I97" s="49"/>
      <c r="J97" s="49"/>
      <c r="K97" s="49"/>
      <c r="L97" s="49"/>
      <c r="M97" s="49"/>
      <c r="N97" s="49"/>
      <c r="O97" s="49"/>
      <c r="P97" s="49"/>
      <c r="Q97" s="49"/>
      <c r="R97" s="49"/>
      <c r="S97" s="49"/>
      <c r="T97" s="49"/>
      <c r="U97" s="49"/>
      <c r="V97" s="49"/>
      <c r="W97" s="49"/>
      <c r="X97" s="49"/>
      <c r="Y97" s="49"/>
      <c r="Z97" s="49"/>
    </row>
    <row r="98" ht="15.75" customHeight="1">
      <c r="A98" s="49"/>
      <c r="B98" s="49"/>
      <c r="C98" s="49"/>
      <c r="D98" s="49"/>
      <c r="E98" s="49"/>
      <c r="F98" s="49"/>
      <c r="G98" s="49"/>
      <c r="H98" s="49"/>
      <c r="I98" s="49"/>
      <c r="J98" s="49"/>
      <c r="K98" s="49"/>
      <c r="L98" s="49"/>
      <c r="M98" s="49"/>
      <c r="N98" s="49"/>
      <c r="O98" s="49"/>
      <c r="P98" s="49"/>
      <c r="Q98" s="49"/>
      <c r="R98" s="49"/>
      <c r="S98" s="49"/>
      <c r="T98" s="49"/>
      <c r="U98" s="49"/>
      <c r="V98" s="49"/>
      <c r="W98" s="49"/>
      <c r="X98" s="49"/>
      <c r="Y98" s="49"/>
      <c r="Z98" s="49"/>
    </row>
    <row r="99" ht="15.75" customHeight="1">
      <c r="A99" s="49"/>
      <c r="B99" s="49"/>
      <c r="C99" s="49"/>
      <c r="D99" s="49"/>
      <c r="E99" s="49"/>
      <c r="F99" s="49"/>
      <c r="G99" s="49"/>
      <c r="H99" s="49"/>
      <c r="I99" s="49"/>
      <c r="J99" s="49"/>
      <c r="K99" s="49"/>
      <c r="L99" s="49"/>
      <c r="M99" s="49"/>
      <c r="N99" s="49"/>
      <c r="O99" s="49"/>
      <c r="P99" s="49"/>
      <c r="Q99" s="49"/>
      <c r="R99" s="49"/>
      <c r="S99" s="49"/>
      <c r="T99" s="49"/>
      <c r="U99" s="49"/>
      <c r="V99" s="49"/>
      <c r="W99" s="49"/>
      <c r="X99" s="49"/>
      <c r="Y99" s="49"/>
      <c r="Z99" s="49"/>
    </row>
    <row r="100" ht="15.75" customHeight="1">
      <c r="A100" s="49"/>
      <c r="B100" s="49"/>
      <c r="C100" s="49"/>
      <c r="D100" s="49"/>
      <c r="E100" s="49"/>
      <c r="F100" s="49"/>
      <c r="G100" s="49"/>
      <c r="H100" s="49"/>
      <c r="I100" s="49"/>
      <c r="J100" s="49"/>
      <c r="K100" s="49"/>
      <c r="L100" s="49"/>
      <c r="M100" s="49"/>
      <c r="N100" s="49"/>
      <c r="O100" s="49"/>
      <c r="P100" s="49"/>
      <c r="Q100" s="49"/>
      <c r="R100" s="49"/>
      <c r="S100" s="49"/>
      <c r="T100" s="49"/>
      <c r="U100" s="49"/>
      <c r="V100" s="49"/>
      <c r="W100" s="49"/>
      <c r="X100" s="49"/>
      <c r="Y100" s="49"/>
      <c r="Z100" s="49"/>
    </row>
    <row r="101" ht="15.75" customHeight="1">
      <c r="A101" s="49"/>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row>
    <row r="102" ht="15.75" customHeight="1">
      <c r="A102" s="49"/>
      <c r="B102" s="49"/>
      <c r="C102" s="49"/>
      <c r="D102" s="49"/>
      <c r="E102" s="49"/>
      <c r="F102" s="49"/>
      <c r="G102" s="49"/>
      <c r="H102" s="49"/>
      <c r="I102" s="49"/>
      <c r="J102" s="49"/>
      <c r="K102" s="49"/>
      <c r="L102" s="49"/>
      <c r="M102" s="49"/>
      <c r="N102" s="49"/>
      <c r="O102" s="49"/>
      <c r="P102" s="49"/>
      <c r="Q102" s="49"/>
      <c r="R102" s="49"/>
      <c r="S102" s="49"/>
      <c r="T102" s="49"/>
      <c r="U102" s="49"/>
      <c r="V102" s="49"/>
      <c r="W102" s="49"/>
      <c r="X102" s="49"/>
      <c r="Y102" s="49"/>
      <c r="Z102" s="49"/>
    </row>
    <row r="103" ht="15.75" customHeight="1">
      <c r="A103" s="49"/>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row>
    <row r="104" ht="15.75" customHeight="1">
      <c r="A104" s="49"/>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row>
    <row r="105" ht="15.75" customHeight="1">
      <c r="A105" s="49"/>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row>
    <row r="106" ht="15.75" customHeight="1">
      <c r="A106" s="49"/>
      <c r="B106" s="49"/>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row>
    <row r="107" ht="15.75" customHeight="1">
      <c r="A107" s="49"/>
      <c r="B107" s="49"/>
      <c r="C107" s="49"/>
      <c r="D107" s="49"/>
      <c r="E107" s="49"/>
      <c r="F107" s="49"/>
      <c r="G107" s="49"/>
      <c r="H107" s="49"/>
      <c r="I107" s="49"/>
      <c r="J107" s="49"/>
      <c r="K107" s="49"/>
      <c r="L107" s="49"/>
      <c r="M107" s="49"/>
      <c r="N107" s="49"/>
      <c r="O107" s="49"/>
      <c r="P107" s="49"/>
      <c r="Q107" s="49"/>
      <c r="R107" s="49"/>
      <c r="S107" s="49"/>
      <c r="T107" s="49"/>
      <c r="U107" s="49"/>
      <c r="V107" s="49"/>
      <c r="W107" s="49"/>
      <c r="X107" s="49"/>
      <c r="Y107" s="49"/>
      <c r="Z107" s="49"/>
    </row>
    <row r="108" ht="15.75" customHeight="1">
      <c r="A108" s="49"/>
      <c r="B108" s="49"/>
      <c r="C108" s="49"/>
      <c r="D108" s="49"/>
      <c r="E108" s="49"/>
      <c r="F108" s="49"/>
      <c r="G108" s="49"/>
      <c r="H108" s="49"/>
      <c r="I108" s="49"/>
      <c r="J108" s="49"/>
      <c r="K108" s="49"/>
      <c r="L108" s="49"/>
      <c r="M108" s="49"/>
      <c r="N108" s="49"/>
      <c r="O108" s="49"/>
      <c r="P108" s="49"/>
      <c r="Q108" s="49"/>
      <c r="R108" s="49"/>
      <c r="S108" s="49"/>
      <c r="T108" s="49"/>
      <c r="U108" s="49"/>
      <c r="V108" s="49"/>
      <c r="W108" s="49"/>
      <c r="X108" s="49"/>
      <c r="Y108" s="49"/>
      <c r="Z108" s="49"/>
    </row>
    <row r="109" ht="15.75" customHeight="1">
      <c r="A109" s="49"/>
      <c r="B109" s="49"/>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row>
    <row r="110" ht="15.75" customHeight="1">
      <c r="A110" s="49"/>
      <c r="B110" s="49"/>
      <c r="C110" s="49"/>
      <c r="D110" s="49"/>
      <c r="E110" s="49"/>
      <c r="F110" s="49"/>
      <c r="G110" s="49"/>
      <c r="H110" s="49"/>
      <c r="I110" s="49"/>
      <c r="J110" s="49"/>
      <c r="K110" s="49"/>
      <c r="L110" s="49"/>
      <c r="M110" s="49"/>
      <c r="N110" s="49"/>
      <c r="O110" s="49"/>
      <c r="P110" s="49"/>
      <c r="Q110" s="49"/>
      <c r="R110" s="49"/>
      <c r="S110" s="49"/>
      <c r="T110" s="49"/>
      <c r="U110" s="49"/>
      <c r="V110" s="49"/>
      <c r="W110" s="49"/>
      <c r="X110" s="49"/>
      <c r="Y110" s="49"/>
      <c r="Z110" s="49"/>
    </row>
    <row r="111" ht="15.75" customHeight="1">
      <c r="A111" s="49"/>
      <c r="B111" s="49"/>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row>
    <row r="112" ht="15.75" customHeight="1">
      <c r="A112" s="49"/>
      <c r="B112" s="49"/>
      <c r="C112" s="49"/>
      <c r="D112" s="49"/>
      <c r="E112" s="49"/>
      <c r="F112" s="49"/>
      <c r="G112" s="49"/>
      <c r="H112" s="49"/>
      <c r="I112" s="49"/>
      <c r="J112" s="49"/>
      <c r="K112" s="49"/>
      <c r="L112" s="49"/>
      <c r="M112" s="49"/>
      <c r="N112" s="49"/>
      <c r="O112" s="49"/>
      <c r="P112" s="49"/>
      <c r="Q112" s="49"/>
      <c r="R112" s="49"/>
      <c r="S112" s="49"/>
      <c r="T112" s="49"/>
      <c r="U112" s="49"/>
      <c r="V112" s="49"/>
      <c r="W112" s="49"/>
      <c r="X112" s="49"/>
      <c r="Y112" s="49"/>
      <c r="Z112" s="49"/>
    </row>
    <row r="113" ht="15.75" customHeight="1">
      <c r="A113" s="49"/>
      <c r="B113" s="49"/>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row>
    <row r="114" ht="15.75" customHeight="1">
      <c r="A114" s="49"/>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row>
    <row r="115" ht="15.75" customHeight="1">
      <c r="A115" s="49"/>
      <c r="B115" s="49"/>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row>
    <row r="116" ht="15.75" customHeight="1">
      <c r="A116" s="49"/>
      <c r="B116" s="49"/>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row>
    <row r="117" ht="15.75" customHeight="1">
      <c r="A117" s="49"/>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row>
    <row r="118" ht="15.75" customHeight="1">
      <c r="A118" s="49"/>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row>
    <row r="119" ht="15.75" customHeight="1">
      <c r="A119" s="49"/>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row>
    <row r="120" ht="15.75" customHeight="1">
      <c r="A120" s="49"/>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row>
    <row r="121" ht="15.75" customHeight="1">
      <c r="A121" s="49"/>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row>
    <row r="122" ht="15.75" customHeight="1">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row>
    <row r="123" ht="15.75" customHeight="1">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row>
    <row r="124" ht="15.75" customHeight="1">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row>
    <row r="125" ht="15.75" customHeight="1">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row>
    <row r="126" ht="15.75" customHeight="1">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row>
    <row r="127" ht="15.75" customHeight="1">
      <c r="A127" s="49"/>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row>
    <row r="128" ht="15.75" customHeight="1">
      <c r="A128" s="49"/>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row>
    <row r="129" ht="15.75" customHeight="1">
      <c r="A129" s="49"/>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row>
    <row r="130" ht="15.75" customHeight="1">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row>
    <row r="131" ht="15.75" customHeight="1">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row>
    <row r="132" ht="15.75" customHeight="1">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row>
    <row r="133" ht="15.75" customHeight="1">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row>
    <row r="134" ht="15.75" customHeight="1">
      <c r="A134" s="49"/>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row>
    <row r="135" ht="15.75" customHeight="1">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row>
    <row r="136" ht="15.75" customHeight="1">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row>
    <row r="137" ht="15.75" customHeight="1">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row>
    <row r="138" ht="15.75" customHeight="1">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row>
    <row r="139" ht="15.75" customHeight="1">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row>
    <row r="140" ht="15.75" customHeight="1">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row>
    <row r="141" ht="15.75" customHeight="1">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row>
    <row r="142" ht="15.75" customHeight="1">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row>
    <row r="143" ht="15.75" customHeight="1">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row>
    <row r="144" ht="15.75" customHeight="1">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row>
    <row r="145" ht="15.75" customHeight="1">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row>
    <row r="146" ht="15.75" customHeight="1">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row>
    <row r="147" ht="15.75" customHeight="1">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row>
    <row r="148" ht="15.75" customHeight="1">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row>
    <row r="149" ht="15.75" customHeight="1">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row>
    <row r="150" ht="15.75" customHeight="1">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row>
    <row r="151" ht="15.75" customHeight="1">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row>
    <row r="152" ht="15.75" customHeight="1">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row>
    <row r="153" ht="15.75" customHeight="1">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row>
    <row r="154" ht="15.75" customHeight="1">
      <c r="A154" s="49"/>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row>
    <row r="155" ht="15.75" customHeight="1">
      <c r="A155" s="49"/>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row>
    <row r="156" ht="15.75" customHeight="1">
      <c r="A156" s="49"/>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row>
    <row r="157" ht="15.75" customHeight="1">
      <c r="A157" s="49"/>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row>
    <row r="158" ht="15.75" customHeight="1">
      <c r="A158" s="49"/>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row>
    <row r="159" ht="15.75" customHeight="1">
      <c r="A159" s="49"/>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row>
    <row r="160" ht="15.75" customHeight="1">
      <c r="A160" s="49"/>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row>
    <row r="161" ht="15.75" customHeight="1">
      <c r="A161" s="49"/>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row>
    <row r="162" ht="15.75" customHeight="1">
      <c r="A162" s="49"/>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row>
    <row r="163" ht="15.75" customHeight="1">
      <c r="A163" s="49"/>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row>
    <row r="164" ht="15.75" customHeight="1">
      <c r="A164" s="49"/>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row>
    <row r="165" ht="15.75" customHeight="1">
      <c r="A165" s="49"/>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row>
    <row r="166" ht="15.75" customHeight="1">
      <c r="A166" s="49"/>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row>
    <row r="167" ht="15.75" customHeight="1">
      <c r="A167" s="49"/>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row>
    <row r="168" ht="15.75" customHeight="1">
      <c r="A168" s="49"/>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row>
    <row r="169" ht="15.75" customHeight="1">
      <c r="A169" s="49"/>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row>
    <row r="170" ht="15.75" customHeight="1">
      <c r="A170" s="49"/>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row>
    <row r="171" ht="15.75" customHeight="1">
      <c r="A171" s="49"/>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row>
    <row r="172" ht="15.75" customHeight="1">
      <c r="A172" s="49"/>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row>
    <row r="173" ht="15.75" customHeight="1">
      <c r="A173" s="49"/>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row>
    <row r="174" ht="15.75" customHeight="1">
      <c r="A174" s="49"/>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row>
    <row r="175" ht="15.75" customHeight="1">
      <c r="A175" s="49"/>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row>
    <row r="176" ht="15.75" customHeight="1">
      <c r="A176" s="49"/>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row>
    <row r="177" ht="15.75" customHeight="1">
      <c r="A177" s="49"/>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row>
    <row r="178" ht="15.75" customHeight="1">
      <c r="A178" s="49"/>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row>
    <row r="179" ht="15.75" customHeight="1">
      <c r="A179" s="49"/>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row>
    <row r="180" ht="15.75" customHeight="1">
      <c r="A180" s="49"/>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row>
    <row r="181" ht="15.75" customHeight="1">
      <c r="A181" s="49"/>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row>
    <row r="182" ht="15.75" customHeight="1">
      <c r="A182" s="49"/>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row>
    <row r="183" ht="15.75" customHeight="1">
      <c r="A183" s="49"/>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row>
    <row r="184" ht="15.75" customHeight="1">
      <c r="A184" s="49"/>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row>
    <row r="185" ht="15.75" customHeight="1">
      <c r="A185" s="49"/>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row>
    <row r="186" ht="15.75" customHeight="1">
      <c r="A186" s="49"/>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row>
    <row r="187" ht="15.75" customHeight="1">
      <c r="A187" s="49"/>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row>
    <row r="188" ht="15.75" customHeight="1">
      <c r="A188" s="49"/>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row>
    <row r="189" ht="15.75" customHeight="1">
      <c r="A189" s="49"/>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row>
    <row r="190" ht="15.75" customHeight="1">
      <c r="A190" s="49"/>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row>
    <row r="191" ht="15.75" customHeight="1">
      <c r="A191" s="49"/>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row>
    <row r="192" ht="15.75" customHeight="1">
      <c r="A192" s="49"/>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row>
    <row r="193" ht="15.75" customHeight="1">
      <c r="A193" s="49"/>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row>
    <row r="194" ht="15.75" customHeight="1">
      <c r="A194" s="49"/>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row>
    <row r="195" ht="15.75" customHeight="1">
      <c r="A195" s="49"/>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row>
    <row r="196" ht="15.75" customHeight="1">
      <c r="A196" s="49"/>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row>
    <row r="197" ht="15.75" customHeight="1">
      <c r="A197" s="49"/>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row>
    <row r="198" ht="15.75" customHeight="1">
      <c r="A198" s="49"/>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row>
    <row r="199" ht="15.75" customHeight="1">
      <c r="A199" s="49"/>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row>
    <row r="200" ht="15.75" customHeight="1">
      <c r="A200" s="49"/>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row>
    <row r="201" ht="15.75" customHeight="1">
      <c r="A201" s="49"/>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row>
    <row r="202" ht="15.75" customHeight="1">
      <c r="A202" s="49"/>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row>
    <row r="203" ht="15.75" customHeight="1">
      <c r="A203" s="49"/>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row>
    <row r="204" ht="15.75" customHeight="1">
      <c r="A204" s="49"/>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row>
    <row r="205" ht="15.75" customHeight="1">
      <c r="A205" s="49"/>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row>
    <row r="206" ht="15.75" customHeight="1">
      <c r="A206" s="49"/>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row>
    <row r="207" ht="15.75" customHeight="1">
      <c r="A207" s="49"/>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row>
    <row r="208" ht="15.75" customHeight="1">
      <c r="A208" s="49"/>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row>
    <row r="209" ht="15.75" customHeight="1">
      <c r="A209" s="49"/>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row>
    <row r="210" ht="15.75" customHeight="1">
      <c r="A210" s="49"/>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49"/>
      <c r="Z210" s="49"/>
    </row>
    <row r="211" ht="15.75" customHeight="1">
      <c r="A211" s="49"/>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49"/>
      <c r="Z211" s="49"/>
    </row>
    <row r="212" ht="15.75" customHeight="1">
      <c r="A212" s="49"/>
      <c r="B212" s="49"/>
      <c r="C212" s="49"/>
      <c r="D212" s="49"/>
      <c r="E212" s="49"/>
      <c r="F212" s="49"/>
      <c r="G212" s="49"/>
      <c r="H212" s="49"/>
      <c r="I212" s="49"/>
      <c r="J212" s="49"/>
      <c r="K212" s="49"/>
      <c r="L212" s="49"/>
      <c r="M212" s="49"/>
      <c r="N212" s="49"/>
      <c r="O212" s="49"/>
      <c r="P212" s="49"/>
      <c r="Q212" s="49"/>
      <c r="R212" s="49"/>
      <c r="S212" s="49"/>
      <c r="T212" s="49"/>
      <c r="U212" s="49"/>
      <c r="V212" s="49"/>
      <c r="W212" s="49"/>
      <c r="X212" s="49"/>
      <c r="Y212" s="49"/>
      <c r="Z212" s="49"/>
    </row>
    <row r="213" ht="15.75" customHeight="1">
      <c r="A213" s="49"/>
      <c r="B213" s="49"/>
      <c r="C213" s="49"/>
      <c r="D213" s="49"/>
      <c r="E213" s="49"/>
      <c r="F213" s="49"/>
      <c r="G213" s="49"/>
      <c r="H213" s="49"/>
      <c r="I213" s="49"/>
      <c r="J213" s="49"/>
      <c r="K213" s="49"/>
      <c r="L213" s="49"/>
      <c r="M213" s="49"/>
      <c r="N213" s="49"/>
      <c r="O213" s="49"/>
      <c r="P213" s="49"/>
      <c r="Q213" s="49"/>
      <c r="R213" s="49"/>
      <c r="S213" s="49"/>
      <c r="T213" s="49"/>
      <c r="U213" s="49"/>
      <c r="V213" s="49"/>
      <c r="W213" s="49"/>
      <c r="X213" s="49"/>
      <c r="Y213" s="49"/>
      <c r="Z213" s="49"/>
    </row>
    <row r="214" ht="15.75" customHeight="1">
      <c r="A214" s="49"/>
      <c r="B214" s="49"/>
      <c r="C214" s="49"/>
      <c r="D214" s="49"/>
      <c r="E214" s="49"/>
      <c r="F214" s="49"/>
      <c r="G214" s="49"/>
      <c r="H214" s="49"/>
      <c r="I214" s="49"/>
      <c r="J214" s="49"/>
      <c r="K214" s="49"/>
      <c r="L214" s="49"/>
      <c r="M214" s="49"/>
      <c r="N214" s="49"/>
      <c r="O214" s="49"/>
      <c r="P214" s="49"/>
      <c r="Q214" s="49"/>
      <c r="R214" s="49"/>
      <c r="S214" s="49"/>
      <c r="T214" s="49"/>
      <c r="U214" s="49"/>
      <c r="V214" s="49"/>
      <c r="W214" s="49"/>
      <c r="X214" s="49"/>
      <c r="Y214" s="49"/>
      <c r="Z214" s="49"/>
    </row>
    <row r="215" ht="15.75" customHeight="1">
      <c r="A215" s="49"/>
      <c r="B215" s="49"/>
      <c r="C215" s="49"/>
      <c r="D215" s="49"/>
      <c r="E215" s="49"/>
      <c r="F215" s="49"/>
      <c r="G215" s="49"/>
      <c r="H215" s="49"/>
      <c r="I215" s="49"/>
      <c r="J215" s="49"/>
      <c r="K215" s="49"/>
      <c r="L215" s="49"/>
      <c r="M215" s="49"/>
      <c r="N215" s="49"/>
      <c r="O215" s="49"/>
      <c r="P215" s="49"/>
      <c r="Q215" s="49"/>
      <c r="R215" s="49"/>
      <c r="S215" s="49"/>
      <c r="T215" s="49"/>
      <c r="U215" s="49"/>
      <c r="V215" s="49"/>
      <c r="W215" s="49"/>
      <c r="X215" s="49"/>
      <c r="Y215" s="49"/>
      <c r="Z215" s="49"/>
    </row>
    <row r="216" ht="15.75" customHeight="1">
      <c r="A216" s="49"/>
      <c r="B216" s="49"/>
      <c r="C216" s="49"/>
      <c r="D216" s="49"/>
      <c r="E216" s="49"/>
      <c r="F216" s="49"/>
      <c r="G216" s="49"/>
      <c r="H216" s="49"/>
      <c r="I216" s="49"/>
      <c r="J216" s="49"/>
      <c r="K216" s="49"/>
      <c r="L216" s="49"/>
      <c r="M216" s="49"/>
      <c r="N216" s="49"/>
      <c r="O216" s="49"/>
      <c r="P216" s="49"/>
      <c r="Q216" s="49"/>
      <c r="R216" s="49"/>
      <c r="S216" s="49"/>
      <c r="T216" s="49"/>
      <c r="U216" s="49"/>
      <c r="V216" s="49"/>
      <c r="W216" s="49"/>
      <c r="X216" s="49"/>
      <c r="Y216" s="49"/>
      <c r="Z216" s="49"/>
    </row>
    <row r="217" ht="15.75" customHeight="1">
      <c r="A217" s="49"/>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row>
    <row r="218" ht="15.75" customHeight="1">
      <c r="A218" s="49"/>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row>
    <row r="219" ht="15.75" customHeight="1">
      <c r="A219" s="49"/>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row>
    <row r="220" ht="15.75" customHeight="1">
      <c r="A220" s="49"/>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row>
    <row r="221" ht="15.75" customHeight="1">
      <c r="A221" s="49"/>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row>
    <row r="222" ht="15.75" customHeight="1">
      <c r="A222" s="49"/>
      <c r="B222" s="49"/>
      <c r="C222" s="49"/>
      <c r="D222" s="49"/>
      <c r="E222" s="49"/>
      <c r="F222" s="49"/>
      <c r="G222" s="49"/>
      <c r="H222" s="49"/>
      <c r="I222" s="49"/>
      <c r="J222" s="49"/>
      <c r="K222" s="49"/>
      <c r="L222" s="49"/>
      <c r="M222" s="49"/>
      <c r="N222" s="49"/>
      <c r="O222" s="49"/>
      <c r="P222" s="49"/>
      <c r="Q222" s="49"/>
      <c r="R222" s="49"/>
      <c r="S222" s="49"/>
      <c r="T222" s="49"/>
      <c r="U222" s="49"/>
      <c r="V222" s="49"/>
      <c r="W222" s="49"/>
      <c r="X222" s="49"/>
      <c r="Y222" s="49"/>
      <c r="Z222" s="49"/>
    </row>
    <row r="223" ht="15.75" customHeight="1">
      <c r="A223" s="49"/>
      <c r="B223" s="49"/>
      <c r="C223" s="49"/>
      <c r="D223" s="49"/>
      <c r="E223" s="49"/>
      <c r="F223" s="49"/>
      <c r="G223" s="49"/>
      <c r="H223" s="49"/>
      <c r="I223" s="49"/>
      <c r="J223" s="49"/>
      <c r="K223" s="49"/>
      <c r="L223" s="49"/>
      <c r="M223" s="49"/>
      <c r="N223" s="49"/>
      <c r="O223" s="49"/>
      <c r="P223" s="49"/>
      <c r="Q223" s="49"/>
      <c r="R223" s="49"/>
      <c r="S223" s="49"/>
      <c r="T223" s="49"/>
      <c r="U223" s="49"/>
      <c r="V223" s="49"/>
      <c r="W223" s="49"/>
      <c r="X223" s="49"/>
      <c r="Y223" s="49"/>
      <c r="Z223" s="49"/>
    </row>
    <row r="224" ht="15.75" customHeight="1">
      <c r="A224" s="49"/>
      <c r="B224" s="49"/>
      <c r="C224" s="49"/>
      <c r="D224" s="49"/>
      <c r="E224" s="49"/>
      <c r="F224" s="49"/>
      <c r="G224" s="49"/>
      <c r="H224" s="49"/>
      <c r="I224" s="49"/>
      <c r="J224" s="49"/>
      <c r="K224" s="49"/>
      <c r="L224" s="49"/>
      <c r="M224" s="49"/>
      <c r="N224" s="49"/>
      <c r="O224" s="49"/>
      <c r="P224" s="49"/>
      <c r="Q224" s="49"/>
      <c r="R224" s="49"/>
      <c r="S224" s="49"/>
      <c r="T224" s="49"/>
      <c r="U224" s="49"/>
      <c r="V224" s="49"/>
      <c r="W224" s="49"/>
      <c r="X224" s="49"/>
      <c r="Y224" s="49"/>
      <c r="Z224" s="49"/>
    </row>
    <row r="225" ht="15.75" customHeight="1">
      <c r="A225" s="49"/>
      <c r="B225" s="49"/>
      <c r="C225" s="49"/>
      <c r="D225" s="49"/>
      <c r="E225" s="49"/>
      <c r="F225" s="49"/>
      <c r="G225" s="49"/>
      <c r="H225" s="49"/>
      <c r="I225" s="49"/>
      <c r="J225" s="49"/>
      <c r="K225" s="49"/>
      <c r="L225" s="49"/>
      <c r="M225" s="49"/>
      <c r="N225" s="49"/>
      <c r="O225" s="49"/>
      <c r="P225" s="49"/>
      <c r="Q225" s="49"/>
      <c r="R225" s="49"/>
      <c r="S225" s="49"/>
      <c r="T225" s="49"/>
      <c r="U225" s="49"/>
      <c r="V225" s="49"/>
      <c r="W225" s="49"/>
      <c r="X225" s="49"/>
      <c r="Y225" s="49"/>
      <c r="Z225" s="49"/>
    </row>
    <row r="226" ht="15.75" customHeight="1">
      <c r="A226" s="49"/>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row>
    <row r="227" ht="15.75" customHeight="1">
      <c r="A227" s="49"/>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row>
    <row r="228" ht="15.75" customHeight="1">
      <c r="A228" s="49"/>
      <c r="B228" s="49"/>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row>
    <row r="229" ht="15.75" customHeight="1">
      <c r="A229" s="49"/>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row>
    <row r="230" ht="15.75" customHeight="1">
      <c r="A230" s="49"/>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row>
    <row r="231" ht="15.75" customHeight="1">
      <c r="A231" s="49"/>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row>
    <row r="232" ht="15.75" customHeight="1">
      <c r="A232" s="49"/>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row>
    <row r="233" ht="15.75" customHeight="1">
      <c r="A233" s="49"/>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row>
    <row r="234" ht="15.75" customHeight="1">
      <c r="A234" s="49"/>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row>
    <row r="235" ht="15.75" customHeight="1">
      <c r="A235" s="49"/>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row>
    <row r="236" ht="15.75" customHeight="1">
      <c r="A236" s="49"/>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row>
    <row r="237" ht="15.75" customHeight="1">
      <c r="A237" s="49"/>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row>
    <row r="238" ht="15.75" customHeight="1">
      <c r="A238" s="49"/>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row>
    <row r="239" ht="15.75" customHeight="1">
      <c r="A239" s="49"/>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row>
    <row r="240" ht="15.75" customHeight="1">
      <c r="A240" s="49"/>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row>
    <row r="241" ht="15.75" customHeight="1">
      <c r="A241" s="49"/>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row>
    <row r="242" ht="15.75" customHeight="1">
      <c r="A242" s="49"/>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row>
    <row r="243" ht="15.75" customHeight="1">
      <c r="A243" s="49"/>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row>
    <row r="244" ht="15.75" customHeight="1">
      <c r="A244" s="49"/>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row>
    <row r="245" ht="15.75" customHeight="1">
      <c r="A245" s="49"/>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row>
    <row r="246" ht="15.75" customHeight="1">
      <c r="A246" s="49"/>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row>
    <row r="247" ht="15.75" customHeight="1">
      <c r="A247" s="49"/>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row>
    <row r="248" ht="15.75" customHeight="1">
      <c r="A248" s="49"/>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row>
    <row r="249" ht="15.75" customHeight="1">
      <c r="A249" s="49"/>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row>
    <row r="250" ht="15.75" customHeight="1">
      <c r="A250" s="49"/>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row>
    <row r="251" ht="15.75" customHeight="1">
      <c r="A251" s="49"/>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row>
    <row r="252" ht="15.75" customHeight="1">
      <c r="A252" s="49"/>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row>
    <row r="253" ht="15.75" customHeight="1">
      <c r="A253" s="49"/>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row>
    <row r="254" ht="15.75" customHeight="1">
      <c r="A254" s="49"/>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row>
    <row r="255" ht="15.75" customHeight="1">
      <c r="A255" s="49"/>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row>
    <row r="256" ht="15.75" customHeight="1">
      <c r="A256" s="49"/>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row>
    <row r="257" ht="15.75" customHeight="1">
      <c r="A257" s="49"/>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row>
    <row r="258" ht="15.75" customHeight="1">
      <c r="A258" s="49"/>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row>
    <row r="259" ht="15.75" customHeight="1">
      <c r="A259" s="49"/>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row>
    <row r="260" ht="15.75" customHeight="1">
      <c r="A260" s="49"/>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row>
    <row r="261" ht="15.75" customHeight="1">
      <c r="A261" s="49"/>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row>
    <row r="262" ht="15.75" customHeight="1">
      <c r="A262" s="49"/>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row>
    <row r="263" ht="15.75" customHeight="1">
      <c r="A263" s="49"/>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row>
    <row r="264" ht="15.75" customHeight="1">
      <c r="A264" s="49"/>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row>
    <row r="265" ht="15.75" customHeight="1">
      <c r="A265" s="49"/>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row>
    <row r="266" ht="15.75" customHeight="1">
      <c r="A266" s="49"/>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row>
    <row r="267" ht="15.75" customHeight="1">
      <c r="A267" s="49"/>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row>
    <row r="268" ht="15.75" customHeight="1">
      <c r="A268" s="49"/>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row>
    <row r="269" ht="15.75" customHeight="1">
      <c r="A269" s="49"/>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row>
    <row r="270" ht="15.75" customHeight="1">
      <c r="A270" s="49"/>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row>
    <row r="271" ht="15.75" customHeight="1">
      <c r="A271" s="49"/>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row>
    <row r="272" ht="15.75" customHeight="1">
      <c r="A272" s="49"/>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row>
    <row r="273" ht="15.75" customHeight="1">
      <c r="A273" s="49"/>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row>
    <row r="274" ht="15.75" customHeight="1">
      <c r="A274" s="49"/>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row>
    <row r="275" ht="15.75" customHeight="1">
      <c r="A275" s="49"/>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row>
    <row r="276" ht="15.75" customHeight="1">
      <c r="A276" s="49"/>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row>
    <row r="277" ht="15.75" customHeight="1">
      <c r="A277" s="49"/>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row>
    <row r="278" ht="15.75" customHeight="1">
      <c r="A278" s="49"/>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row>
    <row r="279" ht="15.75" customHeight="1">
      <c r="A279" s="49"/>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row>
    <row r="280" ht="15.75" customHeight="1">
      <c r="A280" s="49"/>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row>
    <row r="281" ht="15.75" customHeight="1">
      <c r="A281" s="49"/>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row>
    <row r="282" ht="15.75" customHeight="1">
      <c r="A282" s="49"/>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row>
    <row r="283" ht="15.75" customHeight="1">
      <c r="A283" s="49"/>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row>
    <row r="284" ht="15.75" customHeight="1">
      <c r="A284" s="49"/>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row>
    <row r="285" ht="15.75" customHeight="1">
      <c r="A285" s="49"/>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row>
    <row r="286" ht="15.75" customHeight="1">
      <c r="A286" s="49"/>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row>
    <row r="287" ht="15.75" customHeight="1">
      <c r="A287" s="49"/>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row>
    <row r="288" ht="15.75" customHeight="1">
      <c r="A288" s="49"/>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row>
    <row r="289" ht="15.75" customHeight="1">
      <c r="A289" s="49"/>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row>
    <row r="290" ht="15.75" customHeight="1">
      <c r="A290" s="49"/>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row>
    <row r="291" ht="15.75" customHeight="1">
      <c r="A291" s="49"/>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row>
    <row r="292" ht="15.75" customHeight="1">
      <c r="A292" s="49"/>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row>
    <row r="293" ht="15.75" customHeight="1">
      <c r="A293" s="49"/>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row>
    <row r="294" ht="15.75" customHeight="1">
      <c r="A294" s="49"/>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row>
    <row r="295" ht="15.75" customHeight="1">
      <c r="A295" s="49"/>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row>
    <row r="296" ht="15.75" customHeight="1">
      <c r="A296" s="49"/>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row>
    <row r="297" ht="15.75" customHeight="1">
      <c r="A297" s="49"/>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row>
    <row r="298" ht="15.75" customHeight="1">
      <c r="A298" s="49"/>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row>
    <row r="299" ht="15.75" customHeight="1">
      <c r="A299" s="49"/>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row>
    <row r="300" ht="15.75" customHeight="1">
      <c r="A300" s="49"/>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row>
    <row r="301" ht="15.75" customHeight="1">
      <c r="A301" s="49"/>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row>
    <row r="302" ht="15.75" customHeight="1">
      <c r="A302" s="49"/>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row>
    <row r="303" ht="15.75" customHeight="1">
      <c r="A303" s="49"/>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row>
    <row r="304" ht="15.75" customHeight="1">
      <c r="A304" s="49"/>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row>
    <row r="305" ht="15.75" customHeight="1">
      <c r="A305" s="49"/>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row>
    <row r="306" ht="15.75" customHeight="1">
      <c r="A306" s="49"/>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row>
    <row r="307" ht="15.75" customHeight="1">
      <c r="A307" s="49"/>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row>
    <row r="308" ht="15.75" customHeight="1">
      <c r="A308" s="49"/>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row>
    <row r="309" ht="15.75" customHeight="1">
      <c r="A309" s="49"/>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row>
    <row r="310" ht="15.75" customHeight="1">
      <c r="A310" s="49"/>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row>
    <row r="311" ht="15.75" customHeight="1">
      <c r="A311" s="49"/>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row>
    <row r="312" ht="15.75" customHeight="1">
      <c r="A312" s="49"/>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row>
    <row r="313" ht="15.75" customHeight="1">
      <c r="A313" s="49"/>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row>
    <row r="314" ht="15.75" customHeight="1">
      <c r="A314" s="49"/>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row>
    <row r="315" ht="15.75" customHeight="1">
      <c r="A315" s="49"/>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row>
    <row r="316" ht="15.75" customHeight="1">
      <c r="A316" s="49"/>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row>
    <row r="317" ht="15.75" customHeight="1">
      <c r="A317" s="49"/>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row>
    <row r="318" ht="15.75" customHeight="1">
      <c r="A318" s="49"/>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row>
    <row r="319" ht="15.75" customHeight="1">
      <c r="A319" s="49"/>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row>
    <row r="320" ht="15.75" customHeight="1">
      <c r="A320" s="49"/>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row>
    <row r="321" ht="15.75" customHeight="1">
      <c r="A321" s="49"/>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row>
    <row r="322" ht="15.75" customHeight="1">
      <c r="A322" s="49"/>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row>
    <row r="323" ht="15.75" customHeight="1">
      <c r="A323" s="49"/>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row>
    <row r="324" ht="15.75" customHeight="1">
      <c r="A324" s="49"/>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row>
    <row r="325" ht="15.75" customHeight="1">
      <c r="A325" s="49"/>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row>
    <row r="326" ht="15.75" customHeight="1">
      <c r="A326" s="49"/>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row>
    <row r="327" ht="15.75" customHeight="1">
      <c r="A327" s="49"/>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row>
    <row r="328" ht="15.75" customHeight="1">
      <c r="A328" s="49"/>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row>
    <row r="329" ht="15.75" customHeight="1">
      <c r="A329" s="49"/>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row>
    <row r="330" ht="15.75" customHeight="1">
      <c r="A330" s="49"/>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row>
    <row r="331" ht="15.75" customHeight="1">
      <c r="A331" s="49"/>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row>
    <row r="332" ht="15.75" customHeight="1">
      <c r="A332" s="49"/>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row>
    <row r="333" ht="15.75" customHeight="1">
      <c r="A333" s="49"/>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row>
    <row r="334" ht="15.75" customHeight="1">
      <c r="A334" s="49"/>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row>
    <row r="335" ht="15.75" customHeight="1">
      <c r="A335" s="49"/>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row>
    <row r="336" ht="15.75" customHeight="1">
      <c r="A336" s="49"/>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row>
    <row r="337" ht="15.75" customHeight="1">
      <c r="A337" s="49"/>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row>
    <row r="338" ht="15.75" customHeight="1">
      <c r="A338" s="49"/>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row>
    <row r="339" ht="15.75" customHeight="1">
      <c r="A339" s="49"/>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row>
    <row r="340" ht="15.75" customHeight="1">
      <c r="A340" s="49"/>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row>
    <row r="341" ht="15.75" customHeight="1">
      <c r="A341" s="49"/>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row>
    <row r="342" ht="15.75" customHeight="1">
      <c r="A342" s="49"/>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row>
    <row r="343" ht="15.75" customHeight="1">
      <c r="A343" s="49"/>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row>
    <row r="344" ht="15.75" customHeight="1">
      <c r="A344" s="49"/>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row>
    <row r="345" ht="15.75" customHeight="1">
      <c r="A345" s="49"/>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row>
    <row r="346" ht="15.75" customHeight="1">
      <c r="A346" s="49"/>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row>
    <row r="347" ht="15.75" customHeight="1">
      <c r="A347" s="49"/>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row>
    <row r="348" ht="15.75" customHeight="1">
      <c r="A348" s="49"/>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row>
    <row r="349" ht="15.75" customHeight="1">
      <c r="A349" s="49"/>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row>
    <row r="350" ht="15.75" customHeight="1">
      <c r="A350" s="49"/>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row>
    <row r="351" ht="15.75" customHeight="1">
      <c r="A351" s="49"/>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row>
    <row r="352" ht="15.75" customHeight="1">
      <c r="A352" s="49"/>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row>
    <row r="353" ht="15.75" customHeight="1">
      <c r="A353" s="49"/>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row>
    <row r="354" ht="15.75" customHeight="1">
      <c r="A354" s="49"/>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row>
    <row r="355" ht="15.75" customHeight="1">
      <c r="A355" s="49"/>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row>
    <row r="356" ht="15.75" customHeight="1">
      <c r="A356" s="49"/>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row>
    <row r="357" ht="15.75" customHeight="1">
      <c r="A357" s="49"/>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row>
    <row r="358" ht="15.75" customHeight="1">
      <c r="A358" s="49"/>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row>
    <row r="359" ht="15.75" customHeight="1">
      <c r="A359" s="49"/>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row>
    <row r="360" ht="15.75" customHeight="1">
      <c r="A360" s="49"/>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row>
    <row r="361" ht="15.75" customHeight="1">
      <c r="A361" s="49"/>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row>
    <row r="362" ht="15.75" customHeight="1">
      <c r="A362" s="49"/>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row>
    <row r="363" ht="15.75" customHeight="1">
      <c r="A363" s="49"/>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row>
    <row r="364" ht="15.75" customHeight="1">
      <c r="A364" s="49"/>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row>
    <row r="365" ht="15.75" customHeight="1">
      <c r="A365" s="49"/>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row>
    <row r="366" ht="15.75" customHeight="1">
      <c r="A366" s="49"/>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row>
    <row r="367" ht="15.75" customHeight="1">
      <c r="A367" s="49"/>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row>
    <row r="368" ht="15.75" customHeight="1">
      <c r="A368" s="49"/>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row>
    <row r="369" ht="15.75" customHeight="1">
      <c r="A369" s="49"/>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row>
    <row r="370" ht="15.75" customHeight="1">
      <c r="A370" s="49"/>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row>
    <row r="371" ht="15.75" customHeight="1">
      <c r="A371" s="49"/>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row>
    <row r="372" ht="15.75" customHeight="1">
      <c r="A372" s="49"/>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row>
    <row r="373" ht="15.75" customHeight="1">
      <c r="A373" s="49"/>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row>
    <row r="374" ht="15.75" customHeight="1">
      <c r="A374" s="49"/>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row>
    <row r="375" ht="15.75" customHeight="1">
      <c r="A375" s="49"/>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row>
    <row r="376" ht="15.75" customHeight="1">
      <c r="A376" s="49"/>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row>
    <row r="377" ht="15.75" customHeight="1">
      <c r="A377" s="49"/>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row>
    <row r="378" ht="15.75" customHeight="1">
      <c r="A378" s="49"/>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row>
    <row r="379" ht="15.75" customHeight="1">
      <c r="A379" s="49"/>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row>
    <row r="380" ht="15.75" customHeight="1">
      <c r="A380" s="49"/>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row>
    <row r="381" ht="15.75" customHeight="1">
      <c r="A381" s="49"/>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row>
    <row r="382" ht="15.75" customHeight="1">
      <c r="A382" s="49"/>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row>
    <row r="383" ht="15.75" customHeight="1">
      <c r="A383" s="49"/>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row>
    <row r="384" ht="15.75" customHeight="1">
      <c r="A384" s="49"/>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row>
    <row r="385" ht="15.75" customHeight="1">
      <c r="A385" s="49"/>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row>
    <row r="386" ht="15.75" customHeight="1">
      <c r="A386" s="49"/>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row>
    <row r="387" ht="15.75" customHeight="1">
      <c r="A387" s="49"/>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row>
    <row r="388" ht="15.75" customHeight="1">
      <c r="A388" s="49"/>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row>
    <row r="389" ht="15.75" customHeight="1">
      <c r="A389" s="49"/>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row>
    <row r="390" ht="15.75" customHeight="1">
      <c r="A390" s="49"/>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row>
    <row r="391" ht="15.75" customHeight="1">
      <c r="A391" s="49"/>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row>
    <row r="392" ht="15.75" customHeight="1">
      <c r="A392" s="49"/>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row>
    <row r="393" ht="15.75" customHeight="1">
      <c r="A393" s="49"/>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row>
    <row r="394" ht="15.75" customHeight="1">
      <c r="A394" s="49"/>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row>
    <row r="395" ht="15.75" customHeight="1">
      <c r="A395" s="49"/>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row>
    <row r="396" ht="15.75" customHeight="1">
      <c r="A396" s="49"/>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row>
    <row r="397" ht="15.75" customHeight="1">
      <c r="A397" s="49"/>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row>
    <row r="398" ht="15.75" customHeight="1">
      <c r="A398" s="49"/>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row>
    <row r="399" ht="15.75" customHeight="1">
      <c r="A399" s="49"/>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row>
    <row r="400" ht="15.75" customHeight="1">
      <c r="A400" s="49"/>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row>
    <row r="401" ht="15.75" customHeight="1">
      <c r="A401" s="49"/>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row>
    <row r="402" ht="15.75" customHeight="1">
      <c r="A402" s="49"/>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row>
    <row r="403" ht="15.75" customHeight="1">
      <c r="A403" s="49"/>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row>
    <row r="404" ht="15.75" customHeight="1">
      <c r="A404" s="49"/>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row>
    <row r="405" ht="15.75" customHeight="1">
      <c r="A405" s="49"/>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row>
    <row r="406" ht="15.75" customHeight="1">
      <c r="A406" s="49"/>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row>
    <row r="407" ht="15.75" customHeight="1">
      <c r="A407" s="49"/>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row>
    <row r="408" ht="15.75" customHeight="1">
      <c r="A408" s="49"/>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row>
    <row r="409" ht="15.75" customHeight="1">
      <c r="A409" s="49"/>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row>
    <row r="410" ht="15.75" customHeight="1">
      <c r="A410" s="49"/>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row>
    <row r="411" ht="15.75" customHeight="1">
      <c r="A411" s="49"/>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row>
    <row r="412" ht="15.75" customHeight="1">
      <c r="A412" s="49"/>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row>
    <row r="413" ht="15.75" customHeight="1">
      <c r="A413" s="49"/>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row>
    <row r="414" ht="15.75" customHeight="1">
      <c r="A414" s="49"/>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row>
    <row r="415" ht="15.75" customHeight="1">
      <c r="A415" s="49"/>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row>
    <row r="416" ht="15.75" customHeight="1">
      <c r="A416" s="49"/>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row>
    <row r="417" ht="15.75" customHeight="1">
      <c r="A417" s="49"/>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row>
    <row r="418" ht="15.75" customHeight="1">
      <c r="A418" s="49"/>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row>
    <row r="419" ht="15.75" customHeight="1">
      <c r="A419" s="49"/>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row>
    <row r="420" ht="15.75" customHeight="1">
      <c r="A420" s="49"/>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row>
    <row r="421" ht="15.75" customHeight="1">
      <c r="A421" s="49"/>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row>
    <row r="422" ht="15.75" customHeight="1">
      <c r="A422" s="49"/>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row>
    <row r="423" ht="15.75" customHeight="1">
      <c r="A423" s="49"/>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row>
    <row r="424" ht="15.75" customHeight="1">
      <c r="A424" s="49"/>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row>
    <row r="425" ht="15.75" customHeight="1">
      <c r="A425" s="49"/>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row>
    <row r="426" ht="15.75" customHeight="1">
      <c r="A426" s="49"/>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row>
    <row r="427" ht="15.75" customHeight="1">
      <c r="A427" s="49"/>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row>
    <row r="428" ht="15.75" customHeight="1">
      <c r="A428" s="49"/>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row>
    <row r="429" ht="15.75" customHeight="1">
      <c r="A429" s="49"/>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row>
    <row r="430" ht="15.75" customHeight="1">
      <c r="A430" s="49"/>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row>
    <row r="431" ht="15.75" customHeight="1">
      <c r="A431" s="49"/>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row>
    <row r="432" ht="15.75" customHeight="1">
      <c r="A432" s="49"/>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row>
    <row r="433" ht="15.75" customHeight="1">
      <c r="A433" s="49"/>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row>
    <row r="434" ht="15.75" customHeight="1">
      <c r="A434" s="49"/>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row>
    <row r="435" ht="15.75" customHeight="1">
      <c r="A435" s="49"/>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row>
    <row r="436" ht="15.75" customHeight="1">
      <c r="A436" s="49"/>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row>
    <row r="437" ht="15.75" customHeight="1">
      <c r="A437" s="49"/>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row>
    <row r="438" ht="15.75" customHeight="1">
      <c r="A438" s="49"/>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row>
    <row r="439" ht="15.75" customHeight="1">
      <c r="A439" s="49"/>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row>
    <row r="440" ht="15.75" customHeight="1">
      <c r="A440" s="49"/>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row>
    <row r="441" ht="15.75" customHeight="1">
      <c r="A441" s="49"/>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row>
    <row r="442" ht="15.75" customHeight="1">
      <c r="A442" s="49"/>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row>
    <row r="443" ht="15.75" customHeight="1">
      <c r="A443" s="49"/>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row>
    <row r="444" ht="15.75" customHeight="1">
      <c r="A444" s="49"/>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row>
    <row r="445" ht="15.75" customHeight="1">
      <c r="A445" s="49"/>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row>
    <row r="446" ht="15.75" customHeight="1">
      <c r="A446" s="49"/>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row>
    <row r="447" ht="15.75" customHeight="1">
      <c r="A447" s="49"/>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row>
    <row r="448" ht="15.75" customHeight="1">
      <c r="A448" s="49"/>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row>
    <row r="449" ht="15.75" customHeight="1">
      <c r="A449" s="49"/>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row>
    <row r="450" ht="15.75" customHeight="1">
      <c r="A450" s="49"/>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row>
    <row r="451" ht="15.75" customHeight="1">
      <c r="A451" s="49"/>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row>
    <row r="452" ht="15.75" customHeight="1">
      <c r="A452" s="49"/>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row>
    <row r="453" ht="15.75" customHeight="1">
      <c r="A453" s="49"/>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row>
    <row r="454" ht="15.75" customHeight="1">
      <c r="A454" s="49"/>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row>
    <row r="455" ht="15.75" customHeight="1">
      <c r="A455" s="49"/>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row>
    <row r="456" ht="15.75" customHeight="1">
      <c r="A456" s="49"/>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row>
    <row r="457" ht="15.75" customHeight="1">
      <c r="A457" s="49"/>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row>
    <row r="458" ht="15.75" customHeight="1">
      <c r="A458" s="49"/>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row>
    <row r="459" ht="15.75" customHeight="1">
      <c r="A459" s="49"/>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row>
    <row r="460" ht="15.75" customHeight="1">
      <c r="A460" s="49"/>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row>
    <row r="461" ht="15.75" customHeight="1">
      <c r="A461" s="49"/>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row>
    <row r="462" ht="15.75" customHeight="1">
      <c r="A462" s="49"/>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row>
    <row r="463" ht="15.75" customHeight="1">
      <c r="A463" s="49"/>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row>
    <row r="464" ht="15.75" customHeight="1">
      <c r="A464" s="49"/>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row>
    <row r="465" ht="15.75" customHeight="1">
      <c r="A465" s="49"/>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row>
    <row r="466" ht="15.75" customHeight="1">
      <c r="A466" s="49"/>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row>
    <row r="467" ht="15.75" customHeight="1">
      <c r="A467" s="49"/>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row>
    <row r="468" ht="15.75" customHeight="1">
      <c r="A468" s="49"/>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row>
    <row r="469" ht="15.75" customHeight="1">
      <c r="A469" s="49"/>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row>
    <row r="470" ht="15.75" customHeight="1">
      <c r="A470" s="49"/>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row>
    <row r="471" ht="15.75" customHeight="1">
      <c r="A471" s="49"/>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row>
    <row r="472" ht="15.75" customHeight="1">
      <c r="A472" s="49"/>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row>
    <row r="473" ht="15.75" customHeight="1">
      <c r="A473" s="49"/>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row>
    <row r="474" ht="15.75" customHeight="1">
      <c r="A474" s="49"/>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row>
    <row r="475" ht="15.75" customHeight="1">
      <c r="A475" s="49"/>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row>
    <row r="476" ht="15.75" customHeight="1">
      <c r="A476" s="49"/>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row>
    <row r="477" ht="15.75" customHeight="1">
      <c r="A477" s="49"/>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row>
    <row r="478" ht="15.75" customHeight="1">
      <c r="A478" s="49"/>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row>
    <row r="479" ht="15.75" customHeight="1">
      <c r="A479" s="49"/>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row>
    <row r="480" ht="15.75" customHeight="1">
      <c r="A480" s="49"/>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row>
    <row r="481" ht="15.75" customHeight="1">
      <c r="A481" s="49"/>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row>
    <row r="482" ht="15.75" customHeight="1">
      <c r="A482" s="49"/>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row>
    <row r="483" ht="15.75" customHeight="1">
      <c r="A483" s="49"/>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row>
    <row r="484" ht="15.75" customHeight="1">
      <c r="A484" s="49"/>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row>
    <row r="485" ht="15.75" customHeight="1">
      <c r="A485" s="49"/>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row>
    <row r="486" ht="15.75" customHeight="1">
      <c r="A486" s="49"/>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row>
    <row r="487" ht="15.75" customHeight="1">
      <c r="A487" s="49"/>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row>
    <row r="488" ht="15.75" customHeight="1">
      <c r="A488" s="49"/>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row>
    <row r="489" ht="15.75" customHeight="1">
      <c r="A489" s="49"/>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row>
    <row r="490" ht="15.75" customHeight="1">
      <c r="A490" s="49"/>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row>
    <row r="491" ht="15.75" customHeight="1">
      <c r="A491" s="49"/>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row>
    <row r="492" ht="15.75" customHeight="1">
      <c r="A492" s="49"/>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row>
    <row r="493" ht="15.75" customHeight="1">
      <c r="A493" s="49"/>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row>
    <row r="494" ht="15.75" customHeight="1">
      <c r="A494" s="49"/>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row>
    <row r="495" ht="15.75" customHeight="1">
      <c r="A495" s="49"/>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row>
    <row r="496" ht="15.75" customHeight="1">
      <c r="A496" s="49"/>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row>
    <row r="497" ht="15.75" customHeight="1">
      <c r="A497" s="49"/>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row>
    <row r="498" ht="15.75" customHeight="1">
      <c r="A498" s="49"/>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row>
    <row r="499" ht="15.75" customHeight="1">
      <c r="A499" s="49"/>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row>
    <row r="500" ht="15.75" customHeight="1">
      <c r="A500" s="49"/>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row>
    <row r="501" ht="15.75" customHeight="1">
      <c r="A501" s="49"/>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row>
    <row r="502" ht="15.75" customHeight="1">
      <c r="A502" s="49"/>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row>
    <row r="503" ht="15.75" customHeight="1">
      <c r="A503" s="49"/>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row>
    <row r="504" ht="15.75" customHeight="1">
      <c r="A504" s="49"/>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row>
    <row r="505" ht="15.75" customHeight="1">
      <c r="A505" s="49"/>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row>
    <row r="506" ht="15.75" customHeight="1">
      <c r="A506" s="49"/>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row>
    <row r="507" ht="15.75" customHeight="1">
      <c r="A507" s="49"/>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row>
    <row r="508" ht="15.75" customHeight="1">
      <c r="A508" s="49"/>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row>
    <row r="509" ht="15.75" customHeight="1">
      <c r="A509" s="49"/>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row>
    <row r="510" ht="15.75" customHeight="1">
      <c r="A510" s="49"/>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row>
    <row r="511" ht="15.75" customHeight="1">
      <c r="A511" s="49"/>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row>
    <row r="512" ht="15.75" customHeight="1">
      <c r="A512" s="49"/>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row>
    <row r="513" ht="15.75" customHeight="1">
      <c r="A513" s="49"/>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row>
    <row r="514" ht="15.75" customHeight="1">
      <c r="A514" s="49"/>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row>
    <row r="515" ht="15.75" customHeight="1">
      <c r="A515" s="49"/>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row>
    <row r="516" ht="15.75" customHeight="1">
      <c r="A516" s="49"/>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row>
    <row r="517" ht="15.75" customHeight="1">
      <c r="A517" s="49"/>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row>
    <row r="518" ht="15.75" customHeight="1">
      <c r="A518" s="49"/>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row>
    <row r="519" ht="15.75" customHeight="1">
      <c r="A519" s="49"/>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row>
    <row r="520" ht="15.75" customHeight="1">
      <c r="A520" s="49"/>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row>
    <row r="521" ht="15.75" customHeight="1">
      <c r="A521" s="49"/>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row>
    <row r="522" ht="15.75" customHeight="1">
      <c r="A522" s="49"/>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row>
    <row r="523" ht="15.75" customHeight="1">
      <c r="A523" s="49"/>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row>
    <row r="524" ht="15.75" customHeight="1">
      <c r="A524" s="49"/>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row>
    <row r="525" ht="15.75" customHeight="1">
      <c r="A525" s="49"/>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row>
    <row r="526" ht="15.75" customHeight="1">
      <c r="A526" s="49"/>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row>
    <row r="527" ht="15.75" customHeight="1">
      <c r="A527" s="49"/>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row>
    <row r="528" ht="15.75" customHeight="1">
      <c r="A528" s="49"/>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row>
    <row r="529" ht="15.75" customHeight="1">
      <c r="A529" s="49"/>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row>
    <row r="530" ht="15.75" customHeight="1">
      <c r="A530" s="49"/>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row>
    <row r="531" ht="15.75" customHeight="1">
      <c r="A531" s="49"/>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row>
    <row r="532" ht="15.75" customHeight="1">
      <c r="A532" s="49"/>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row>
    <row r="533" ht="15.75" customHeight="1">
      <c r="A533" s="49"/>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row>
    <row r="534" ht="15.75" customHeight="1">
      <c r="A534" s="49"/>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row>
    <row r="535" ht="15.75" customHeight="1">
      <c r="A535" s="49"/>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row>
    <row r="536" ht="15.75" customHeight="1">
      <c r="A536" s="49"/>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row>
    <row r="537" ht="15.75" customHeight="1">
      <c r="A537" s="49"/>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row>
    <row r="538" ht="15.75" customHeight="1">
      <c r="A538" s="49"/>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row>
    <row r="539" ht="15.75" customHeight="1">
      <c r="A539" s="49"/>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row>
    <row r="540" ht="15.75" customHeight="1">
      <c r="A540" s="49"/>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row>
    <row r="541" ht="15.75" customHeight="1">
      <c r="A541" s="49"/>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row>
    <row r="542" ht="15.75" customHeight="1">
      <c r="A542" s="49"/>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row>
    <row r="543" ht="15.75" customHeight="1">
      <c r="A543" s="49"/>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row>
    <row r="544" ht="15.75" customHeight="1">
      <c r="A544" s="49"/>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row>
    <row r="545" ht="15.75" customHeight="1">
      <c r="A545" s="49"/>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row>
    <row r="546" ht="15.75" customHeight="1">
      <c r="A546" s="49"/>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row>
    <row r="547" ht="15.75" customHeight="1">
      <c r="A547" s="49"/>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row>
    <row r="548" ht="15.75" customHeight="1">
      <c r="A548" s="49"/>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row>
    <row r="549" ht="15.75" customHeight="1">
      <c r="A549" s="49"/>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row>
    <row r="550" ht="15.75" customHeight="1">
      <c r="A550" s="49"/>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row>
    <row r="551" ht="15.75" customHeight="1">
      <c r="A551" s="49"/>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row>
    <row r="552" ht="15.75" customHeight="1">
      <c r="A552" s="49"/>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row>
    <row r="553" ht="15.75" customHeight="1">
      <c r="A553" s="49"/>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row>
    <row r="554" ht="15.75" customHeight="1">
      <c r="A554" s="49"/>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row>
    <row r="555" ht="15.75" customHeight="1">
      <c r="A555" s="49"/>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row>
    <row r="556" ht="15.75" customHeight="1">
      <c r="A556" s="49"/>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row>
    <row r="557" ht="15.75" customHeight="1">
      <c r="A557" s="49"/>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row>
    <row r="558" ht="15.75" customHeight="1">
      <c r="A558" s="49"/>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row>
    <row r="559" ht="15.75" customHeight="1">
      <c r="A559" s="49"/>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row>
    <row r="560" ht="15.75" customHeight="1">
      <c r="A560" s="49"/>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row>
    <row r="561" ht="15.75" customHeight="1">
      <c r="A561" s="49"/>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row>
    <row r="562" ht="15.75" customHeight="1">
      <c r="A562" s="49"/>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row>
    <row r="563" ht="15.75" customHeight="1">
      <c r="A563" s="49"/>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row>
    <row r="564" ht="15.75" customHeight="1">
      <c r="A564" s="49"/>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row>
    <row r="565" ht="15.75" customHeight="1">
      <c r="A565" s="49"/>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row>
    <row r="566" ht="15.75" customHeight="1">
      <c r="A566" s="49"/>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row>
    <row r="567" ht="15.75" customHeight="1">
      <c r="A567" s="49"/>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row>
    <row r="568" ht="15.75" customHeight="1">
      <c r="A568" s="49"/>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row>
    <row r="569" ht="15.75" customHeight="1">
      <c r="A569" s="49"/>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row>
    <row r="570" ht="15.75" customHeight="1">
      <c r="A570" s="49"/>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row>
    <row r="571" ht="15.75" customHeight="1">
      <c r="A571" s="49"/>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row>
    <row r="572" ht="15.75" customHeight="1">
      <c r="A572" s="49"/>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row>
    <row r="573" ht="15.75" customHeight="1">
      <c r="A573" s="49"/>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row>
    <row r="574" ht="15.75" customHeight="1">
      <c r="A574" s="49"/>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row>
    <row r="575" ht="15.75" customHeight="1">
      <c r="A575" s="49"/>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row>
    <row r="576" ht="15.75" customHeight="1">
      <c r="A576" s="49"/>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row>
    <row r="577" ht="15.75" customHeight="1">
      <c r="A577" s="49"/>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row>
    <row r="578" ht="15.75" customHeight="1">
      <c r="A578" s="49"/>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row>
    <row r="579" ht="15.75" customHeight="1">
      <c r="A579" s="49"/>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row>
    <row r="580" ht="15.75" customHeight="1">
      <c r="A580" s="49"/>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row>
    <row r="581" ht="15.75" customHeight="1">
      <c r="A581" s="49"/>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row>
    <row r="582" ht="15.75" customHeight="1">
      <c r="A582" s="49"/>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row>
    <row r="583" ht="15.75" customHeight="1">
      <c r="A583" s="49"/>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row>
    <row r="584" ht="15.75" customHeight="1">
      <c r="A584" s="49"/>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row>
    <row r="585" ht="15.75" customHeight="1">
      <c r="A585" s="49"/>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row>
    <row r="586" ht="15.75" customHeight="1">
      <c r="A586" s="49"/>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row>
    <row r="587" ht="15.75" customHeight="1">
      <c r="A587" s="49"/>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row>
    <row r="588" ht="15.75" customHeight="1">
      <c r="A588" s="49"/>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row>
    <row r="589" ht="15.75" customHeight="1">
      <c r="A589" s="49"/>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row>
    <row r="590" ht="15.75" customHeight="1">
      <c r="A590" s="49"/>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row>
    <row r="591" ht="15.75" customHeight="1">
      <c r="A591" s="49"/>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row>
    <row r="592" ht="15.75" customHeight="1">
      <c r="A592" s="49"/>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row>
    <row r="593" ht="15.75" customHeight="1">
      <c r="A593" s="49"/>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row>
    <row r="594" ht="15.75" customHeight="1">
      <c r="A594" s="49"/>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row>
    <row r="595" ht="15.75" customHeight="1">
      <c r="A595" s="49"/>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row>
    <row r="596" ht="15.75" customHeight="1">
      <c r="A596" s="49"/>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row>
    <row r="597" ht="15.75" customHeight="1">
      <c r="A597" s="49"/>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row>
    <row r="598" ht="15.75" customHeight="1">
      <c r="A598" s="49"/>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row>
    <row r="599" ht="15.75" customHeight="1">
      <c r="A599" s="49"/>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row>
    <row r="600" ht="15.75" customHeight="1">
      <c r="A600" s="49"/>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row>
    <row r="601" ht="15.75" customHeight="1">
      <c r="A601" s="49"/>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row>
    <row r="602" ht="15.75" customHeight="1">
      <c r="A602" s="49"/>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row>
    <row r="603" ht="15.75" customHeight="1">
      <c r="A603" s="49"/>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row>
    <row r="604" ht="15.75" customHeight="1">
      <c r="A604" s="49"/>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row>
    <row r="605" ht="15.75" customHeight="1">
      <c r="A605" s="49"/>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row>
    <row r="606" ht="15.75" customHeight="1">
      <c r="A606" s="49"/>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row>
    <row r="607" ht="15.75" customHeight="1">
      <c r="A607" s="49"/>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row>
    <row r="608" ht="15.75" customHeight="1">
      <c r="A608" s="49"/>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row>
    <row r="609" ht="15.75" customHeight="1">
      <c r="A609" s="49"/>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row>
    <row r="610" ht="15.75" customHeight="1">
      <c r="A610" s="49"/>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row>
    <row r="611" ht="15.75" customHeight="1">
      <c r="A611" s="49"/>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row>
    <row r="612" ht="15.75" customHeight="1">
      <c r="A612" s="49"/>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row>
    <row r="613" ht="15.75" customHeight="1">
      <c r="A613" s="49"/>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row>
    <row r="614" ht="15.75" customHeight="1">
      <c r="A614" s="49"/>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row>
    <row r="615" ht="15.75" customHeight="1">
      <c r="A615" s="49"/>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row>
    <row r="616" ht="15.75" customHeight="1">
      <c r="A616" s="49"/>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row>
    <row r="617" ht="15.75" customHeight="1">
      <c r="A617" s="49"/>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row>
    <row r="618" ht="15.75" customHeight="1">
      <c r="A618" s="49"/>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row>
    <row r="619" ht="15.75" customHeight="1">
      <c r="A619" s="49"/>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row>
    <row r="620" ht="15.75" customHeight="1">
      <c r="A620" s="49"/>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row>
    <row r="621" ht="15.75" customHeight="1">
      <c r="A621" s="49"/>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row>
    <row r="622" ht="15.75" customHeight="1">
      <c r="A622" s="49"/>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row>
    <row r="623" ht="15.75" customHeight="1">
      <c r="A623" s="49"/>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row>
    <row r="624" ht="15.75" customHeight="1">
      <c r="A624" s="49"/>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row>
    <row r="625" ht="15.75" customHeight="1">
      <c r="A625" s="49"/>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row>
    <row r="626" ht="15.75" customHeight="1">
      <c r="A626" s="49"/>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row>
    <row r="627" ht="15.75" customHeight="1">
      <c r="A627" s="49"/>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row>
    <row r="628" ht="15.75" customHeight="1">
      <c r="A628" s="49"/>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row>
    <row r="629" ht="15.75" customHeight="1">
      <c r="A629" s="49"/>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row>
    <row r="630" ht="15.75" customHeight="1">
      <c r="A630" s="49"/>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row>
    <row r="631" ht="15.75" customHeight="1">
      <c r="A631" s="49"/>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row>
    <row r="632" ht="15.75" customHeight="1">
      <c r="A632" s="49"/>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row>
    <row r="633" ht="15.75" customHeight="1">
      <c r="A633" s="49"/>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row>
    <row r="634" ht="15.75" customHeight="1">
      <c r="A634" s="49"/>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row>
    <row r="635" ht="15.75" customHeight="1">
      <c r="A635" s="49"/>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row>
    <row r="636" ht="15.75" customHeight="1">
      <c r="A636" s="49"/>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row>
    <row r="637" ht="15.75" customHeight="1">
      <c r="A637" s="49"/>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row>
    <row r="638" ht="15.75" customHeight="1">
      <c r="A638" s="49"/>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row>
    <row r="639" ht="15.75" customHeight="1">
      <c r="A639" s="49"/>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row>
    <row r="640" ht="15.75" customHeight="1">
      <c r="A640" s="49"/>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row>
    <row r="641" ht="15.75" customHeight="1">
      <c r="A641" s="49"/>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row>
    <row r="642" ht="15.75" customHeight="1">
      <c r="A642" s="49"/>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row>
    <row r="643" ht="15.75" customHeight="1">
      <c r="A643" s="49"/>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row>
    <row r="644" ht="15.75" customHeight="1">
      <c r="A644" s="49"/>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row>
    <row r="645" ht="15.75" customHeight="1">
      <c r="A645" s="49"/>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row>
    <row r="646" ht="15.75" customHeight="1">
      <c r="A646" s="49"/>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row>
    <row r="647" ht="15.75" customHeight="1">
      <c r="A647" s="49"/>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row>
    <row r="648" ht="15.75" customHeight="1">
      <c r="A648" s="49"/>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row>
    <row r="649" ht="15.75" customHeight="1">
      <c r="A649" s="49"/>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row>
    <row r="650" ht="15.75" customHeight="1">
      <c r="A650" s="49"/>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row>
    <row r="651" ht="15.75" customHeight="1">
      <c r="A651" s="49"/>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row>
    <row r="652" ht="15.75" customHeight="1">
      <c r="A652" s="49"/>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row>
    <row r="653" ht="15.75" customHeight="1">
      <c r="A653" s="49"/>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row>
    <row r="654" ht="15.75" customHeight="1">
      <c r="A654" s="49"/>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row>
    <row r="655" ht="15.75" customHeight="1">
      <c r="A655" s="49"/>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row>
    <row r="656" ht="15.75" customHeight="1">
      <c r="A656" s="49"/>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row>
    <row r="657" ht="15.75" customHeight="1">
      <c r="A657" s="49"/>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row>
    <row r="658" ht="15.75" customHeight="1">
      <c r="A658" s="49"/>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row>
    <row r="659" ht="15.75" customHeight="1">
      <c r="A659" s="49"/>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row>
    <row r="660" ht="15.75" customHeight="1">
      <c r="A660" s="49"/>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row>
    <row r="661" ht="15.75" customHeight="1">
      <c r="A661" s="49"/>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row>
    <row r="662" ht="15.75" customHeight="1">
      <c r="A662" s="49"/>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row>
    <row r="663" ht="15.75" customHeight="1">
      <c r="A663" s="49"/>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row>
    <row r="664" ht="15.75" customHeight="1">
      <c r="A664" s="49"/>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row>
    <row r="665" ht="15.75" customHeight="1">
      <c r="A665" s="49"/>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row>
    <row r="666" ht="15.75" customHeight="1">
      <c r="A666" s="49"/>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row>
    <row r="667" ht="15.75" customHeight="1">
      <c r="A667" s="49"/>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row>
    <row r="668" ht="15.75" customHeight="1">
      <c r="A668" s="49"/>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row>
    <row r="669" ht="15.75" customHeight="1">
      <c r="A669" s="49"/>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row>
    <row r="670" ht="15.75" customHeight="1">
      <c r="A670" s="49"/>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row>
    <row r="671" ht="15.75" customHeight="1">
      <c r="A671" s="49"/>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row>
    <row r="672" ht="15.75" customHeight="1">
      <c r="A672" s="49"/>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row>
    <row r="673" ht="15.75" customHeight="1">
      <c r="A673" s="49"/>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row>
    <row r="674" ht="15.75" customHeight="1">
      <c r="A674" s="49"/>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row>
    <row r="675" ht="15.75" customHeight="1">
      <c r="A675" s="49"/>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row>
    <row r="676" ht="15.75" customHeight="1">
      <c r="A676" s="49"/>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row>
    <row r="677" ht="15.75" customHeight="1">
      <c r="A677" s="49"/>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row>
    <row r="678" ht="15.75" customHeight="1">
      <c r="A678" s="49"/>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row>
    <row r="679" ht="15.75" customHeight="1">
      <c r="A679" s="49"/>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row>
    <row r="680" ht="15.75" customHeight="1">
      <c r="A680" s="49"/>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row>
    <row r="681" ht="15.75" customHeight="1">
      <c r="A681" s="49"/>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row>
    <row r="682" ht="15.75" customHeight="1">
      <c r="A682" s="49"/>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row>
    <row r="683" ht="15.75" customHeight="1">
      <c r="A683" s="49"/>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row>
    <row r="684" ht="15.75" customHeight="1">
      <c r="A684" s="49"/>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row>
    <row r="685" ht="15.75" customHeight="1">
      <c r="A685" s="49"/>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row>
    <row r="686" ht="15.75" customHeight="1">
      <c r="A686" s="49"/>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row>
    <row r="687" ht="15.75" customHeight="1">
      <c r="A687" s="49"/>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row>
    <row r="688" ht="15.75" customHeight="1">
      <c r="A688" s="49"/>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row>
    <row r="689" ht="15.75" customHeight="1">
      <c r="A689" s="49"/>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row>
    <row r="690" ht="15.75" customHeight="1">
      <c r="A690" s="49"/>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row>
    <row r="691" ht="15.75" customHeight="1">
      <c r="A691" s="49"/>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row>
    <row r="692" ht="15.75" customHeight="1">
      <c r="A692" s="49"/>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row>
    <row r="693" ht="15.75" customHeight="1">
      <c r="A693" s="49"/>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row>
    <row r="694" ht="15.75" customHeight="1">
      <c r="A694" s="49"/>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row>
    <row r="695" ht="15.75" customHeight="1">
      <c r="A695" s="49"/>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row>
    <row r="696" ht="15.75" customHeight="1">
      <c r="A696" s="49"/>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row>
    <row r="697" ht="15.75" customHeight="1">
      <c r="A697" s="49"/>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row>
    <row r="698" ht="15.75" customHeight="1">
      <c r="A698" s="49"/>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row>
    <row r="699" ht="15.75" customHeight="1">
      <c r="A699" s="49"/>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row>
    <row r="700" ht="15.75" customHeight="1">
      <c r="A700" s="49"/>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row>
    <row r="701" ht="15.75" customHeight="1">
      <c r="A701" s="49"/>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row>
    <row r="702" ht="15.75" customHeight="1">
      <c r="A702" s="49"/>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row>
    <row r="703" ht="15.75" customHeight="1">
      <c r="A703" s="49"/>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row>
    <row r="704" ht="15.75" customHeight="1">
      <c r="A704" s="49"/>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row>
    <row r="705" ht="15.75" customHeight="1">
      <c r="A705" s="49"/>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row>
    <row r="706" ht="15.75" customHeight="1">
      <c r="A706" s="49"/>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row>
    <row r="707" ht="15.75" customHeight="1">
      <c r="A707" s="49"/>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row>
    <row r="708" ht="15.75" customHeight="1">
      <c r="A708" s="49"/>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row>
    <row r="709" ht="15.75" customHeight="1">
      <c r="A709" s="49"/>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row>
    <row r="710" ht="15.75" customHeight="1">
      <c r="A710" s="49"/>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row>
    <row r="711" ht="15.75" customHeight="1">
      <c r="A711" s="49"/>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row>
    <row r="712" ht="15.75" customHeight="1">
      <c r="A712" s="49"/>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row>
    <row r="713" ht="15.75" customHeight="1">
      <c r="A713" s="49"/>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row>
    <row r="714" ht="15.75" customHeight="1">
      <c r="A714" s="49"/>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row>
    <row r="715" ht="15.75" customHeight="1">
      <c r="A715" s="49"/>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row>
    <row r="716" ht="15.75" customHeight="1">
      <c r="A716" s="49"/>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row>
    <row r="717" ht="15.75" customHeight="1">
      <c r="A717" s="49"/>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row>
    <row r="718" ht="15.75" customHeight="1">
      <c r="A718" s="49"/>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row>
    <row r="719" ht="15.75" customHeight="1">
      <c r="A719" s="49"/>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row>
    <row r="720" ht="15.75" customHeight="1">
      <c r="A720" s="49"/>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row>
    <row r="721" ht="15.75" customHeight="1">
      <c r="A721" s="49"/>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row>
    <row r="722" ht="15.75" customHeight="1">
      <c r="A722" s="49"/>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row>
    <row r="723" ht="15.75" customHeight="1">
      <c r="A723" s="49"/>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row>
    <row r="724" ht="15.75" customHeight="1">
      <c r="A724" s="49"/>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row>
    <row r="725" ht="15.75" customHeight="1">
      <c r="A725" s="49"/>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row>
    <row r="726" ht="15.75" customHeight="1">
      <c r="A726" s="49"/>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row>
    <row r="727" ht="15.75" customHeight="1">
      <c r="A727" s="49"/>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row>
    <row r="728" ht="15.75" customHeight="1">
      <c r="A728" s="49"/>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row>
    <row r="729" ht="15.75" customHeight="1">
      <c r="A729" s="49"/>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row>
    <row r="730" ht="15.75" customHeight="1">
      <c r="A730" s="49"/>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row>
    <row r="731" ht="15.75" customHeight="1">
      <c r="A731" s="49"/>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row>
    <row r="732" ht="15.75" customHeight="1">
      <c r="A732" s="49"/>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row>
    <row r="733" ht="15.75" customHeight="1">
      <c r="A733" s="49"/>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row>
    <row r="734" ht="15.75" customHeight="1">
      <c r="A734" s="49"/>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row>
    <row r="735" ht="15.75" customHeight="1">
      <c r="A735" s="49"/>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row>
    <row r="736" ht="15.75" customHeight="1">
      <c r="A736" s="49"/>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row>
    <row r="737" ht="15.75" customHeight="1">
      <c r="A737" s="49"/>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row>
    <row r="738" ht="15.75" customHeight="1">
      <c r="A738" s="49"/>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row>
    <row r="739" ht="15.75" customHeight="1">
      <c r="A739" s="49"/>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row>
    <row r="740" ht="15.75" customHeight="1">
      <c r="A740" s="49"/>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row>
    <row r="741" ht="15.75" customHeight="1">
      <c r="A741" s="49"/>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row>
    <row r="742" ht="15.75" customHeight="1">
      <c r="A742" s="49"/>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row>
    <row r="743" ht="15.75" customHeight="1">
      <c r="A743" s="49"/>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row>
    <row r="744" ht="15.75" customHeight="1">
      <c r="A744" s="49"/>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row>
    <row r="745" ht="15.75" customHeight="1">
      <c r="A745" s="49"/>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row>
    <row r="746" ht="15.75" customHeight="1">
      <c r="A746" s="49"/>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row>
    <row r="747" ht="15.75" customHeight="1">
      <c r="A747" s="49"/>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row>
    <row r="748" ht="15.75" customHeight="1">
      <c r="A748" s="49"/>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row>
    <row r="749" ht="15.75" customHeight="1">
      <c r="A749" s="49"/>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row>
    <row r="750" ht="15.75" customHeight="1">
      <c r="A750" s="49"/>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row>
    <row r="751" ht="15.75" customHeight="1">
      <c r="A751" s="49"/>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row>
    <row r="752" ht="15.75" customHeight="1">
      <c r="A752" s="49"/>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row>
    <row r="753" ht="15.75" customHeight="1">
      <c r="A753" s="49"/>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row>
    <row r="754" ht="15.75" customHeight="1">
      <c r="A754" s="49"/>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row>
    <row r="755" ht="15.75" customHeight="1">
      <c r="A755" s="49"/>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row>
    <row r="756" ht="15.75" customHeight="1">
      <c r="A756" s="49"/>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row>
    <row r="757" ht="15.75" customHeight="1">
      <c r="A757" s="49"/>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row>
    <row r="758" ht="15.75" customHeight="1">
      <c r="A758" s="49"/>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row>
    <row r="759" ht="15.75" customHeight="1">
      <c r="A759" s="49"/>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row>
    <row r="760" ht="15.75" customHeight="1">
      <c r="A760" s="49"/>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row>
    <row r="761" ht="15.75" customHeight="1">
      <c r="A761" s="49"/>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row>
    <row r="762" ht="15.75" customHeight="1">
      <c r="A762" s="49"/>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row>
    <row r="763" ht="15.75" customHeight="1">
      <c r="A763" s="49"/>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row>
    <row r="764" ht="15.75" customHeight="1">
      <c r="A764" s="49"/>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row>
    <row r="765" ht="15.75" customHeight="1">
      <c r="A765" s="49"/>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row>
    <row r="766" ht="15.75" customHeight="1">
      <c r="A766" s="49"/>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row>
    <row r="767" ht="15.75" customHeight="1">
      <c r="A767" s="49"/>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row>
    <row r="768" ht="15.75" customHeight="1">
      <c r="A768" s="49"/>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row>
    <row r="769" ht="15.75" customHeight="1">
      <c r="A769" s="49"/>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row>
    <row r="770" ht="15.75" customHeight="1">
      <c r="A770" s="49"/>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row>
    <row r="771" ht="15.75" customHeight="1">
      <c r="A771" s="49"/>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row>
    <row r="772" ht="15.75" customHeight="1">
      <c r="A772" s="49"/>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row>
    <row r="773" ht="15.75" customHeight="1">
      <c r="A773" s="49"/>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row>
    <row r="774" ht="15.75" customHeight="1">
      <c r="A774" s="49"/>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row>
    <row r="775" ht="15.75" customHeight="1">
      <c r="A775" s="49"/>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row>
    <row r="776" ht="15.75" customHeight="1">
      <c r="A776" s="49"/>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row>
    <row r="777" ht="15.75" customHeight="1">
      <c r="A777" s="49"/>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row>
    <row r="778" ht="15.75" customHeight="1">
      <c r="A778" s="49"/>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row>
    <row r="779" ht="15.75" customHeight="1">
      <c r="A779" s="49"/>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row>
    <row r="780" ht="15.75" customHeight="1">
      <c r="A780" s="49"/>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row>
    <row r="781" ht="15.75" customHeight="1">
      <c r="A781" s="49"/>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row>
    <row r="782" ht="15.75" customHeight="1">
      <c r="A782" s="49"/>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row>
    <row r="783" ht="15.75" customHeight="1">
      <c r="A783" s="49"/>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row>
    <row r="784" ht="15.75" customHeight="1">
      <c r="A784" s="49"/>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row>
    <row r="785" ht="15.75" customHeight="1">
      <c r="A785" s="49"/>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row>
    <row r="786" ht="15.75" customHeight="1">
      <c r="A786" s="49"/>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row>
    <row r="787" ht="15.75" customHeight="1">
      <c r="A787" s="49"/>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row>
    <row r="788" ht="15.75" customHeight="1">
      <c r="A788" s="49"/>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row>
    <row r="789" ht="15.75" customHeight="1">
      <c r="A789" s="49"/>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row>
    <row r="790" ht="15.75" customHeight="1">
      <c r="A790" s="49"/>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row>
    <row r="791" ht="15.75" customHeight="1">
      <c r="A791" s="49"/>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row>
    <row r="792" ht="15.75" customHeight="1">
      <c r="A792" s="49"/>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row>
    <row r="793" ht="15.75" customHeight="1">
      <c r="A793" s="49"/>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row>
    <row r="794" ht="15.75" customHeight="1">
      <c r="A794" s="49"/>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row>
    <row r="795" ht="15.75" customHeight="1">
      <c r="A795" s="49"/>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row>
    <row r="796" ht="15.75" customHeight="1">
      <c r="A796" s="49"/>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row>
    <row r="797" ht="15.75" customHeight="1">
      <c r="A797" s="49"/>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row>
    <row r="798" ht="15.75" customHeight="1">
      <c r="A798" s="49"/>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row>
    <row r="799" ht="15.75" customHeight="1">
      <c r="A799" s="49"/>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row>
    <row r="800" ht="15.75" customHeight="1">
      <c r="A800" s="49"/>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row>
    <row r="801" ht="15.75" customHeight="1">
      <c r="A801" s="49"/>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row>
    <row r="802" ht="15.75" customHeight="1">
      <c r="A802" s="49"/>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row>
    <row r="803" ht="15.75" customHeight="1">
      <c r="A803" s="49"/>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row>
    <row r="804" ht="15.75" customHeight="1">
      <c r="A804" s="49"/>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row>
    <row r="805" ht="15.75" customHeight="1">
      <c r="A805" s="49"/>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row>
    <row r="806" ht="15.75" customHeight="1">
      <c r="A806" s="49"/>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row>
    <row r="807" ht="15.75" customHeight="1">
      <c r="A807" s="49"/>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row>
    <row r="808" ht="15.75" customHeight="1">
      <c r="A808" s="49"/>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row>
    <row r="809" ht="15.75" customHeight="1">
      <c r="A809" s="49"/>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row>
    <row r="810" ht="15.75" customHeight="1">
      <c r="A810" s="49"/>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row>
    <row r="811" ht="15.75" customHeight="1">
      <c r="A811" s="49"/>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row>
    <row r="812" ht="15.75" customHeight="1">
      <c r="A812" s="49"/>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row>
    <row r="813" ht="15.75" customHeight="1">
      <c r="A813" s="49"/>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row>
    <row r="814" ht="15.75" customHeight="1">
      <c r="A814" s="49"/>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row>
    <row r="815" ht="15.75" customHeight="1">
      <c r="A815" s="49"/>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row>
    <row r="816" ht="15.75" customHeight="1">
      <c r="A816" s="49"/>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row>
    <row r="817" ht="15.75" customHeight="1">
      <c r="A817" s="49"/>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row>
    <row r="818" ht="15.75" customHeight="1">
      <c r="A818" s="49"/>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row>
    <row r="819" ht="15.75" customHeight="1">
      <c r="A819" s="49"/>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row>
    <row r="820" ht="15.75" customHeight="1">
      <c r="A820" s="49"/>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row>
    <row r="821" ht="15.75" customHeight="1">
      <c r="A821" s="49"/>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row>
    <row r="822" ht="15.75" customHeight="1">
      <c r="A822" s="49"/>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row>
    <row r="823" ht="15.75" customHeight="1">
      <c r="A823" s="49"/>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row>
    <row r="824" ht="15.75" customHeight="1">
      <c r="A824" s="49"/>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row>
    <row r="825" ht="15.75" customHeight="1">
      <c r="A825" s="49"/>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row>
    <row r="826" ht="15.75" customHeight="1">
      <c r="A826" s="49"/>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row>
    <row r="827" ht="15.75" customHeight="1">
      <c r="A827" s="49"/>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row>
    <row r="828" ht="15.75" customHeight="1">
      <c r="A828" s="49"/>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row>
    <row r="829" ht="15.75" customHeight="1">
      <c r="A829" s="49"/>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row>
    <row r="830" ht="15.75" customHeight="1">
      <c r="A830" s="49"/>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row>
    <row r="831" ht="15.75" customHeight="1">
      <c r="A831" s="49"/>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row>
    <row r="832" ht="15.75" customHeight="1">
      <c r="A832" s="49"/>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row>
    <row r="833" ht="15.75" customHeight="1">
      <c r="A833" s="49"/>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row>
    <row r="834" ht="15.75" customHeight="1">
      <c r="A834" s="49"/>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row>
    <row r="835" ht="15.75" customHeight="1">
      <c r="A835" s="49"/>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row>
    <row r="836" ht="15.75" customHeight="1">
      <c r="A836" s="49"/>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row>
    <row r="837" ht="15.75" customHeight="1">
      <c r="A837" s="49"/>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row>
    <row r="838" ht="15.75" customHeight="1">
      <c r="A838" s="49"/>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row>
    <row r="839" ht="15.75" customHeight="1">
      <c r="A839" s="49"/>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row>
    <row r="840" ht="15.75" customHeight="1">
      <c r="A840" s="49"/>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row>
    <row r="841" ht="15.75" customHeight="1">
      <c r="A841" s="49"/>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row>
    <row r="842" ht="15.75" customHeight="1">
      <c r="A842" s="49"/>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row>
    <row r="843" ht="15.75" customHeight="1">
      <c r="A843" s="49"/>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row>
    <row r="844" ht="15.75" customHeight="1">
      <c r="A844" s="49"/>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row>
    <row r="845" ht="15.75" customHeight="1">
      <c r="A845" s="49"/>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row>
    <row r="846" ht="15.75" customHeight="1">
      <c r="A846" s="49"/>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row>
    <row r="847" ht="15.75" customHeight="1">
      <c r="A847" s="49"/>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row>
    <row r="848" ht="15.75" customHeight="1">
      <c r="A848" s="49"/>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row>
    <row r="849" ht="15.75" customHeight="1">
      <c r="A849" s="49"/>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row>
    <row r="850" ht="15.75" customHeight="1">
      <c r="A850" s="49"/>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row>
    <row r="851" ht="15.75" customHeight="1">
      <c r="A851" s="49"/>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row>
    <row r="852" ht="15.75" customHeight="1">
      <c r="A852" s="49"/>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row>
    <row r="853" ht="15.75" customHeight="1">
      <c r="A853" s="49"/>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row>
    <row r="854" ht="15.75" customHeight="1">
      <c r="A854" s="49"/>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row>
    <row r="855" ht="15.75" customHeight="1">
      <c r="A855" s="49"/>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row>
    <row r="856" ht="15.75" customHeight="1">
      <c r="A856" s="49"/>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row>
    <row r="857" ht="15.75" customHeight="1">
      <c r="A857" s="49"/>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row>
    <row r="858" ht="15.75" customHeight="1">
      <c r="A858" s="49"/>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row>
    <row r="859" ht="15.75" customHeight="1">
      <c r="A859" s="49"/>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row>
    <row r="860" ht="15.75" customHeight="1">
      <c r="A860" s="49"/>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row>
    <row r="861" ht="15.75" customHeight="1">
      <c r="A861" s="49"/>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row>
    <row r="862" ht="15.75" customHeight="1">
      <c r="A862" s="49"/>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row>
    <row r="863" ht="15.75" customHeight="1">
      <c r="A863" s="49"/>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row>
    <row r="864" ht="15.75" customHeight="1">
      <c r="A864" s="49"/>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row>
    <row r="865" ht="15.75" customHeight="1">
      <c r="A865" s="49"/>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row>
    <row r="866" ht="15.75" customHeight="1">
      <c r="A866" s="49"/>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row>
    <row r="867" ht="15.75" customHeight="1">
      <c r="A867" s="49"/>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row>
    <row r="868" ht="15.75" customHeight="1">
      <c r="A868" s="49"/>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row>
    <row r="869" ht="15.75" customHeight="1">
      <c r="A869" s="49"/>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row>
    <row r="870" ht="15.75" customHeight="1">
      <c r="A870" s="49"/>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row>
    <row r="871" ht="15.75" customHeight="1">
      <c r="A871" s="49"/>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row>
    <row r="872" ht="15.75" customHeight="1">
      <c r="A872" s="49"/>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row>
    <row r="873" ht="15.75" customHeight="1">
      <c r="A873" s="49"/>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row>
    <row r="874" ht="15.75" customHeight="1">
      <c r="A874" s="49"/>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row>
    <row r="875" ht="15.75" customHeight="1">
      <c r="A875" s="49"/>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row>
    <row r="876" ht="15.75" customHeight="1">
      <c r="A876" s="49"/>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row>
    <row r="877" ht="15.75" customHeight="1">
      <c r="A877" s="49"/>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row>
    <row r="878" ht="15.75" customHeight="1">
      <c r="A878" s="49"/>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row>
    <row r="879" ht="15.75" customHeight="1">
      <c r="A879" s="49"/>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row>
    <row r="880" ht="15.75" customHeight="1">
      <c r="A880" s="49"/>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row>
    <row r="881" ht="15.75" customHeight="1">
      <c r="A881" s="49"/>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row>
    <row r="882" ht="15.75" customHeight="1">
      <c r="A882" s="49"/>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row>
    <row r="883" ht="15.75" customHeight="1">
      <c r="A883" s="49"/>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row>
    <row r="884" ht="15.75" customHeight="1">
      <c r="A884" s="49"/>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row>
    <row r="885" ht="15.75" customHeight="1">
      <c r="A885" s="49"/>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row>
    <row r="886" ht="15.75" customHeight="1">
      <c r="A886" s="49"/>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row>
    <row r="887" ht="15.75" customHeight="1">
      <c r="A887" s="49"/>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row>
    <row r="888" ht="15.75" customHeight="1">
      <c r="A888" s="49"/>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row>
    <row r="889" ht="15.75" customHeight="1">
      <c r="A889" s="49"/>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row>
    <row r="890" ht="15.75" customHeight="1">
      <c r="A890" s="49"/>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row>
    <row r="891" ht="15.75" customHeight="1">
      <c r="A891" s="49"/>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row>
    <row r="892" ht="15.75" customHeight="1">
      <c r="A892" s="49"/>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row>
    <row r="893" ht="15.75" customHeight="1">
      <c r="A893" s="49"/>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row>
    <row r="894" ht="15.75" customHeight="1">
      <c r="A894" s="49"/>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row>
    <row r="895" ht="15.75" customHeight="1">
      <c r="A895" s="49"/>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row>
    <row r="896" ht="15.75" customHeight="1">
      <c r="A896" s="49"/>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row>
    <row r="897" ht="15.75" customHeight="1">
      <c r="A897" s="49"/>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row>
    <row r="898" ht="15.75" customHeight="1">
      <c r="A898" s="49"/>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row>
    <row r="899" ht="15.75" customHeight="1">
      <c r="A899" s="49"/>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row>
    <row r="900" ht="15.75" customHeight="1">
      <c r="A900" s="49"/>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row>
    <row r="901" ht="15.75" customHeight="1">
      <c r="A901" s="49"/>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row>
    <row r="902" ht="15.75" customHeight="1">
      <c r="A902" s="49"/>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row>
    <row r="903" ht="15.75" customHeight="1">
      <c r="A903" s="49"/>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row>
    <row r="904" ht="15.75" customHeight="1">
      <c r="A904" s="49"/>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row>
    <row r="905" ht="15.75" customHeight="1">
      <c r="A905" s="49"/>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row>
    <row r="906" ht="15.75" customHeight="1">
      <c r="A906" s="49"/>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row>
    <row r="907" ht="15.75" customHeight="1">
      <c r="A907" s="49"/>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row>
    <row r="908" ht="15.75" customHeight="1">
      <c r="A908" s="49"/>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row>
    <row r="909" ht="15.75" customHeight="1">
      <c r="A909" s="49"/>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row>
    <row r="910" ht="15.75" customHeight="1">
      <c r="A910" s="49"/>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row>
    <row r="911" ht="15.75" customHeight="1">
      <c r="A911" s="49"/>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row>
    <row r="912" ht="15.75" customHeight="1">
      <c r="A912" s="49"/>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row>
    <row r="913" ht="15.75" customHeight="1">
      <c r="A913" s="49"/>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row>
    <row r="914" ht="15.75" customHeight="1">
      <c r="A914" s="49"/>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row>
    <row r="915" ht="15.75" customHeight="1">
      <c r="A915" s="49"/>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row>
    <row r="916" ht="15.75" customHeight="1">
      <c r="A916" s="49"/>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row>
    <row r="917" ht="15.75" customHeight="1">
      <c r="A917" s="49"/>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row>
    <row r="918" ht="15.75" customHeight="1">
      <c r="A918" s="49"/>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row>
    <row r="919" ht="15.75" customHeight="1">
      <c r="A919" s="49"/>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row>
    <row r="920" ht="15.75" customHeight="1">
      <c r="A920" s="49"/>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row>
    <row r="921" ht="15.75" customHeight="1">
      <c r="A921" s="49"/>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row>
    <row r="922" ht="15.75" customHeight="1">
      <c r="A922" s="49"/>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row>
    <row r="923" ht="15.75" customHeight="1">
      <c r="A923" s="49"/>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row>
    <row r="924" ht="15.75" customHeight="1">
      <c r="A924" s="49"/>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row>
    <row r="925" ht="15.75" customHeight="1">
      <c r="A925" s="49"/>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row>
    <row r="926" ht="15.75" customHeight="1">
      <c r="A926" s="49"/>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row>
    <row r="927" ht="15.75" customHeight="1">
      <c r="A927" s="49"/>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row>
    <row r="928" ht="15.75" customHeight="1">
      <c r="A928" s="49"/>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row>
    <row r="929" ht="15.75" customHeight="1">
      <c r="A929" s="49"/>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row>
    <row r="930" ht="15.75" customHeight="1">
      <c r="A930" s="49"/>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row>
    <row r="931" ht="15.75" customHeight="1">
      <c r="A931" s="49"/>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row>
    <row r="932" ht="15.75" customHeight="1">
      <c r="A932" s="49"/>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row>
    <row r="933" ht="15.75" customHeight="1">
      <c r="A933" s="49"/>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row>
    <row r="934" ht="15.75" customHeight="1">
      <c r="A934" s="49"/>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c r="Z934" s="49"/>
    </row>
    <row r="935" ht="15.75" customHeight="1">
      <c r="A935" s="49"/>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9"/>
      <c r="Z935" s="49"/>
    </row>
    <row r="936" ht="15.75" customHeight="1">
      <c r="A936" s="49"/>
      <c r="B936" s="49"/>
      <c r="C936" s="49"/>
      <c r="D936" s="49"/>
      <c r="E936" s="49"/>
      <c r="F936" s="49"/>
      <c r="G936" s="49"/>
      <c r="H936" s="49"/>
      <c r="I936" s="49"/>
      <c r="J936" s="49"/>
      <c r="K936" s="49"/>
      <c r="L936" s="49"/>
      <c r="M936" s="49"/>
      <c r="N936" s="49"/>
      <c r="O936" s="49"/>
      <c r="P936" s="49"/>
      <c r="Q936" s="49"/>
      <c r="R936" s="49"/>
      <c r="S936" s="49"/>
      <c r="T936" s="49"/>
      <c r="U936" s="49"/>
      <c r="V936" s="49"/>
      <c r="W936" s="49"/>
      <c r="X936" s="49"/>
      <c r="Y936" s="49"/>
      <c r="Z936" s="49"/>
    </row>
    <row r="937" ht="15.75" customHeight="1">
      <c r="A937" s="49"/>
      <c r="B937" s="49"/>
      <c r="C937" s="49"/>
      <c r="D937" s="49"/>
      <c r="E937" s="49"/>
      <c r="F937" s="49"/>
      <c r="G937" s="49"/>
      <c r="H937" s="49"/>
      <c r="I937" s="49"/>
      <c r="J937" s="49"/>
      <c r="K937" s="49"/>
      <c r="L937" s="49"/>
      <c r="M937" s="49"/>
      <c r="N937" s="49"/>
      <c r="O937" s="49"/>
      <c r="P937" s="49"/>
      <c r="Q937" s="49"/>
      <c r="R937" s="49"/>
      <c r="S937" s="49"/>
      <c r="T937" s="49"/>
      <c r="U937" s="49"/>
      <c r="V937" s="49"/>
      <c r="W937" s="49"/>
      <c r="X937" s="49"/>
      <c r="Y937" s="49"/>
      <c r="Z937" s="49"/>
    </row>
    <row r="938" ht="15.75" customHeight="1">
      <c r="A938" s="49"/>
      <c r="B938" s="49"/>
      <c r="C938" s="49"/>
      <c r="D938" s="49"/>
      <c r="E938" s="49"/>
      <c r="F938" s="49"/>
      <c r="G938" s="49"/>
      <c r="H938" s="49"/>
      <c r="I938" s="49"/>
      <c r="J938" s="49"/>
      <c r="K938" s="49"/>
      <c r="L938" s="49"/>
      <c r="M938" s="49"/>
      <c r="N938" s="49"/>
      <c r="O938" s="49"/>
      <c r="P938" s="49"/>
      <c r="Q938" s="49"/>
      <c r="R938" s="49"/>
      <c r="S938" s="49"/>
      <c r="T938" s="49"/>
      <c r="U938" s="49"/>
      <c r="V938" s="49"/>
      <c r="W938" s="49"/>
      <c r="X938" s="49"/>
      <c r="Y938" s="49"/>
      <c r="Z938" s="49"/>
    </row>
    <row r="939" ht="15.75" customHeight="1">
      <c r="A939" s="49"/>
      <c r="B939" s="49"/>
      <c r="C939" s="49"/>
      <c r="D939" s="49"/>
      <c r="E939" s="49"/>
      <c r="F939" s="49"/>
      <c r="G939" s="49"/>
      <c r="H939" s="49"/>
      <c r="I939" s="49"/>
      <c r="J939" s="49"/>
      <c r="K939" s="49"/>
      <c r="L939" s="49"/>
      <c r="M939" s="49"/>
      <c r="N939" s="49"/>
      <c r="O939" s="49"/>
      <c r="P939" s="49"/>
      <c r="Q939" s="49"/>
      <c r="R939" s="49"/>
      <c r="S939" s="49"/>
      <c r="T939" s="49"/>
      <c r="U939" s="49"/>
      <c r="V939" s="49"/>
      <c r="W939" s="49"/>
      <c r="X939" s="49"/>
      <c r="Y939" s="49"/>
      <c r="Z939" s="49"/>
    </row>
    <row r="940" ht="15.75" customHeight="1">
      <c r="A940" s="49"/>
      <c r="B940" s="49"/>
      <c r="C940" s="49"/>
      <c r="D940" s="49"/>
      <c r="E940" s="49"/>
      <c r="F940" s="49"/>
      <c r="G940" s="49"/>
      <c r="H940" s="49"/>
      <c r="I940" s="49"/>
      <c r="J940" s="49"/>
      <c r="K940" s="49"/>
      <c r="L940" s="49"/>
      <c r="M940" s="49"/>
      <c r="N940" s="49"/>
      <c r="O940" s="49"/>
      <c r="P940" s="49"/>
      <c r="Q940" s="49"/>
      <c r="R940" s="49"/>
      <c r="S940" s="49"/>
      <c r="T940" s="49"/>
      <c r="U940" s="49"/>
      <c r="V940" s="49"/>
      <c r="W940" s="49"/>
      <c r="X940" s="49"/>
      <c r="Y940" s="49"/>
      <c r="Z940" s="49"/>
    </row>
    <row r="941" ht="15.75" customHeight="1">
      <c r="A941" s="49"/>
      <c r="B941" s="49"/>
      <c r="C941" s="49"/>
      <c r="D941" s="49"/>
      <c r="E941" s="49"/>
      <c r="F941" s="49"/>
      <c r="G941" s="49"/>
      <c r="H941" s="49"/>
      <c r="I941" s="49"/>
      <c r="J941" s="49"/>
      <c r="K941" s="49"/>
      <c r="L941" s="49"/>
      <c r="M941" s="49"/>
      <c r="N941" s="49"/>
      <c r="O941" s="49"/>
      <c r="P941" s="49"/>
      <c r="Q941" s="49"/>
      <c r="R941" s="49"/>
      <c r="S941" s="49"/>
      <c r="T941" s="49"/>
      <c r="U941" s="49"/>
      <c r="V941" s="49"/>
      <c r="W941" s="49"/>
      <c r="X941" s="49"/>
      <c r="Y941" s="49"/>
      <c r="Z941" s="49"/>
    </row>
    <row r="942" ht="15.75" customHeight="1">
      <c r="A942" s="49"/>
      <c r="B942" s="49"/>
      <c r="C942" s="49"/>
      <c r="D942" s="49"/>
      <c r="E942" s="49"/>
      <c r="F942" s="49"/>
      <c r="G942" s="49"/>
      <c r="H942" s="49"/>
      <c r="I942" s="49"/>
      <c r="J942" s="49"/>
      <c r="K942" s="49"/>
      <c r="L942" s="49"/>
      <c r="M942" s="49"/>
      <c r="N942" s="49"/>
      <c r="O942" s="49"/>
      <c r="P942" s="49"/>
      <c r="Q942" s="49"/>
      <c r="R942" s="49"/>
      <c r="S942" s="49"/>
      <c r="T942" s="49"/>
      <c r="U942" s="49"/>
      <c r="V942" s="49"/>
      <c r="W942" s="49"/>
      <c r="X942" s="49"/>
      <c r="Y942" s="49"/>
      <c r="Z942" s="49"/>
    </row>
    <row r="943" ht="15.75" customHeight="1">
      <c r="A943" s="49"/>
      <c r="B943" s="49"/>
      <c r="C943" s="49"/>
      <c r="D943" s="49"/>
      <c r="E943" s="49"/>
      <c r="F943" s="49"/>
      <c r="G943" s="49"/>
      <c r="H943" s="49"/>
      <c r="I943" s="49"/>
      <c r="J943" s="49"/>
      <c r="K943" s="49"/>
      <c r="L943" s="49"/>
      <c r="M943" s="49"/>
      <c r="N943" s="49"/>
      <c r="O943" s="49"/>
      <c r="P943" s="49"/>
      <c r="Q943" s="49"/>
      <c r="R943" s="49"/>
      <c r="S943" s="49"/>
      <c r="T943" s="49"/>
      <c r="U943" s="49"/>
      <c r="V943" s="49"/>
      <c r="W943" s="49"/>
      <c r="X943" s="49"/>
      <c r="Y943" s="49"/>
      <c r="Z943" s="49"/>
    </row>
    <row r="944" ht="15.75" customHeight="1">
      <c r="A944" s="49"/>
      <c r="B944" s="49"/>
      <c r="C944" s="49"/>
      <c r="D944" s="49"/>
      <c r="E944" s="49"/>
      <c r="F944" s="49"/>
      <c r="G944" s="49"/>
      <c r="H944" s="49"/>
      <c r="I944" s="49"/>
      <c r="J944" s="49"/>
      <c r="K944" s="49"/>
      <c r="L944" s="49"/>
      <c r="M944" s="49"/>
      <c r="N944" s="49"/>
      <c r="O944" s="49"/>
      <c r="P944" s="49"/>
      <c r="Q944" s="49"/>
      <c r="R944" s="49"/>
      <c r="S944" s="49"/>
      <c r="T944" s="49"/>
      <c r="U944" s="49"/>
      <c r="V944" s="49"/>
      <c r="W944" s="49"/>
      <c r="X944" s="49"/>
      <c r="Y944" s="49"/>
      <c r="Z944" s="49"/>
    </row>
    <row r="945" ht="15.75" customHeight="1">
      <c r="A945" s="49"/>
      <c r="B945" s="49"/>
      <c r="C945" s="49"/>
      <c r="D945" s="49"/>
      <c r="E945" s="49"/>
      <c r="F945" s="49"/>
      <c r="G945" s="49"/>
      <c r="H945" s="49"/>
      <c r="I945" s="49"/>
      <c r="J945" s="49"/>
      <c r="K945" s="49"/>
      <c r="L945" s="49"/>
      <c r="M945" s="49"/>
      <c r="N945" s="49"/>
      <c r="O945" s="49"/>
      <c r="P945" s="49"/>
      <c r="Q945" s="49"/>
      <c r="R945" s="49"/>
      <c r="S945" s="49"/>
      <c r="T945" s="49"/>
      <c r="U945" s="49"/>
      <c r="V945" s="49"/>
      <c r="W945" s="49"/>
      <c r="X945" s="49"/>
      <c r="Y945" s="49"/>
      <c r="Z945" s="49"/>
    </row>
    <row r="946" ht="15.75" customHeight="1">
      <c r="A946" s="49"/>
      <c r="B946" s="49"/>
      <c r="C946" s="49"/>
      <c r="D946" s="49"/>
      <c r="E946" s="49"/>
      <c r="F946" s="49"/>
      <c r="G946" s="49"/>
      <c r="H946" s="49"/>
      <c r="I946" s="49"/>
      <c r="J946" s="49"/>
      <c r="K946" s="49"/>
      <c r="L946" s="49"/>
      <c r="M946" s="49"/>
      <c r="N946" s="49"/>
      <c r="O946" s="49"/>
      <c r="P946" s="49"/>
      <c r="Q946" s="49"/>
      <c r="R946" s="49"/>
      <c r="S946" s="49"/>
      <c r="T946" s="49"/>
      <c r="U946" s="49"/>
      <c r="V946" s="49"/>
      <c r="W946" s="49"/>
      <c r="X946" s="49"/>
      <c r="Y946" s="49"/>
      <c r="Z946" s="49"/>
    </row>
    <row r="947" ht="15.75" customHeight="1">
      <c r="A947" s="49"/>
      <c r="B947" s="49"/>
      <c r="C947" s="49"/>
      <c r="D947" s="49"/>
      <c r="E947" s="49"/>
      <c r="F947" s="49"/>
      <c r="G947" s="49"/>
      <c r="H947" s="49"/>
      <c r="I947" s="49"/>
      <c r="J947" s="49"/>
      <c r="K947" s="49"/>
      <c r="L947" s="49"/>
      <c r="M947" s="49"/>
      <c r="N947" s="49"/>
      <c r="O947" s="49"/>
      <c r="P947" s="49"/>
      <c r="Q947" s="49"/>
      <c r="R947" s="49"/>
      <c r="S947" s="49"/>
      <c r="T947" s="49"/>
      <c r="U947" s="49"/>
      <c r="V947" s="49"/>
      <c r="W947" s="49"/>
      <c r="X947" s="49"/>
      <c r="Y947" s="49"/>
      <c r="Z947" s="49"/>
    </row>
    <row r="948" ht="15.75" customHeight="1">
      <c r="A948" s="49"/>
      <c r="B948" s="49"/>
      <c r="C948" s="49"/>
      <c r="D948" s="49"/>
      <c r="E948" s="49"/>
      <c r="F948" s="49"/>
      <c r="G948" s="49"/>
      <c r="H948" s="49"/>
      <c r="I948" s="49"/>
      <c r="J948" s="49"/>
      <c r="K948" s="49"/>
      <c r="L948" s="49"/>
      <c r="M948" s="49"/>
      <c r="N948" s="49"/>
      <c r="O948" s="49"/>
      <c r="P948" s="49"/>
      <c r="Q948" s="49"/>
      <c r="R948" s="49"/>
      <c r="S948" s="49"/>
      <c r="T948" s="49"/>
      <c r="U948" s="49"/>
      <c r="V948" s="49"/>
      <c r="W948" s="49"/>
      <c r="X948" s="49"/>
      <c r="Y948" s="49"/>
      <c r="Z948" s="49"/>
    </row>
    <row r="949" ht="15.75" customHeight="1">
      <c r="A949" s="49"/>
      <c r="B949" s="49"/>
      <c r="C949" s="49"/>
      <c r="D949" s="49"/>
      <c r="E949" s="49"/>
      <c r="F949" s="49"/>
      <c r="G949" s="49"/>
      <c r="H949" s="49"/>
      <c r="I949" s="49"/>
      <c r="J949" s="49"/>
      <c r="K949" s="49"/>
      <c r="L949" s="49"/>
      <c r="M949" s="49"/>
      <c r="N949" s="49"/>
      <c r="O949" s="49"/>
      <c r="P949" s="49"/>
      <c r="Q949" s="49"/>
      <c r="R949" s="49"/>
      <c r="S949" s="49"/>
      <c r="T949" s="49"/>
      <c r="U949" s="49"/>
      <c r="V949" s="49"/>
      <c r="W949" s="49"/>
      <c r="X949" s="49"/>
      <c r="Y949" s="49"/>
      <c r="Z949" s="49"/>
    </row>
    <row r="950" ht="15.75" customHeight="1">
      <c r="A950" s="49"/>
      <c r="B950" s="49"/>
      <c r="C950" s="49"/>
      <c r="D950" s="49"/>
      <c r="E950" s="49"/>
      <c r="F950" s="49"/>
      <c r="G950" s="49"/>
      <c r="H950" s="49"/>
      <c r="I950" s="49"/>
      <c r="J950" s="49"/>
      <c r="K950" s="49"/>
      <c r="L950" s="49"/>
      <c r="M950" s="49"/>
      <c r="N950" s="49"/>
      <c r="O950" s="49"/>
      <c r="P950" s="49"/>
      <c r="Q950" s="49"/>
      <c r="R950" s="49"/>
      <c r="S950" s="49"/>
      <c r="T950" s="49"/>
      <c r="U950" s="49"/>
      <c r="V950" s="49"/>
      <c r="W950" s="49"/>
      <c r="X950" s="49"/>
      <c r="Y950" s="49"/>
      <c r="Z950" s="49"/>
    </row>
    <row r="951" ht="15.75" customHeight="1">
      <c r="A951" s="49"/>
      <c r="B951" s="49"/>
      <c r="C951" s="49"/>
      <c r="D951" s="49"/>
      <c r="E951" s="49"/>
      <c r="F951" s="49"/>
      <c r="G951" s="49"/>
      <c r="H951" s="49"/>
      <c r="I951" s="49"/>
      <c r="J951" s="49"/>
      <c r="K951" s="49"/>
      <c r="L951" s="49"/>
      <c r="M951" s="49"/>
      <c r="N951" s="49"/>
      <c r="O951" s="49"/>
      <c r="P951" s="49"/>
      <c r="Q951" s="49"/>
      <c r="R951" s="49"/>
      <c r="S951" s="49"/>
      <c r="T951" s="49"/>
      <c r="U951" s="49"/>
      <c r="V951" s="49"/>
      <c r="W951" s="49"/>
      <c r="X951" s="49"/>
      <c r="Y951" s="49"/>
      <c r="Z951" s="49"/>
    </row>
    <row r="952" ht="15.75" customHeight="1">
      <c r="A952" s="49"/>
      <c r="B952" s="49"/>
      <c r="C952" s="49"/>
      <c r="D952" s="49"/>
      <c r="E952" s="49"/>
      <c r="F952" s="49"/>
      <c r="G952" s="49"/>
      <c r="H952" s="49"/>
      <c r="I952" s="49"/>
      <c r="J952" s="49"/>
      <c r="K952" s="49"/>
      <c r="L952" s="49"/>
      <c r="M952" s="49"/>
      <c r="N952" s="49"/>
      <c r="O952" s="49"/>
      <c r="P952" s="49"/>
      <c r="Q952" s="49"/>
      <c r="R952" s="49"/>
      <c r="S952" s="49"/>
      <c r="T952" s="49"/>
      <c r="U952" s="49"/>
      <c r="V952" s="49"/>
      <c r="W952" s="49"/>
      <c r="X952" s="49"/>
      <c r="Y952" s="49"/>
      <c r="Z952" s="49"/>
    </row>
    <row r="953" ht="15.75" customHeight="1">
      <c r="A953" s="49"/>
      <c r="B953" s="49"/>
      <c r="C953" s="49"/>
      <c r="D953" s="49"/>
      <c r="E953" s="49"/>
      <c r="F953" s="49"/>
      <c r="G953" s="49"/>
      <c r="H953" s="49"/>
      <c r="I953" s="49"/>
      <c r="J953" s="49"/>
      <c r="K953" s="49"/>
      <c r="L953" s="49"/>
      <c r="M953" s="49"/>
      <c r="N953" s="49"/>
      <c r="O953" s="49"/>
      <c r="P953" s="49"/>
      <c r="Q953" s="49"/>
      <c r="R953" s="49"/>
      <c r="S953" s="49"/>
      <c r="T953" s="49"/>
      <c r="U953" s="49"/>
      <c r="V953" s="49"/>
      <c r="W953" s="49"/>
      <c r="X953" s="49"/>
      <c r="Y953" s="49"/>
      <c r="Z953" s="49"/>
    </row>
    <row r="954" ht="15.75" customHeight="1">
      <c r="A954" s="49"/>
      <c r="B954" s="49"/>
      <c r="C954" s="49"/>
      <c r="D954" s="49"/>
      <c r="E954" s="49"/>
      <c r="F954" s="49"/>
      <c r="G954" s="49"/>
      <c r="H954" s="49"/>
      <c r="I954" s="49"/>
      <c r="J954" s="49"/>
      <c r="K954" s="49"/>
      <c r="L954" s="49"/>
      <c r="M954" s="49"/>
      <c r="N954" s="49"/>
      <c r="O954" s="49"/>
      <c r="P954" s="49"/>
      <c r="Q954" s="49"/>
      <c r="R954" s="49"/>
      <c r="S954" s="49"/>
      <c r="T954" s="49"/>
      <c r="U954" s="49"/>
      <c r="V954" s="49"/>
      <c r="W954" s="49"/>
      <c r="X954" s="49"/>
      <c r="Y954" s="49"/>
      <c r="Z954" s="49"/>
    </row>
    <row r="955" ht="15.75" customHeight="1">
      <c r="A955" s="49"/>
      <c r="B955" s="49"/>
      <c r="C955" s="49"/>
      <c r="D955" s="49"/>
      <c r="E955" s="49"/>
      <c r="F955" s="49"/>
      <c r="G955" s="49"/>
      <c r="H955" s="49"/>
      <c r="I955" s="49"/>
      <c r="J955" s="49"/>
      <c r="K955" s="49"/>
      <c r="L955" s="49"/>
      <c r="M955" s="49"/>
      <c r="N955" s="49"/>
      <c r="O955" s="49"/>
      <c r="P955" s="49"/>
      <c r="Q955" s="49"/>
      <c r="R955" s="49"/>
      <c r="S955" s="49"/>
      <c r="T955" s="49"/>
      <c r="U955" s="49"/>
      <c r="V955" s="49"/>
      <c r="W955" s="49"/>
      <c r="X955" s="49"/>
      <c r="Y955" s="49"/>
      <c r="Z955" s="49"/>
    </row>
    <row r="956" ht="15.75" customHeight="1">
      <c r="A956" s="49"/>
      <c r="B956" s="49"/>
      <c r="C956" s="49"/>
      <c r="D956" s="49"/>
      <c r="E956" s="49"/>
      <c r="F956" s="49"/>
      <c r="G956" s="49"/>
      <c r="H956" s="49"/>
      <c r="I956" s="49"/>
      <c r="J956" s="49"/>
      <c r="K956" s="49"/>
      <c r="L956" s="49"/>
      <c r="M956" s="49"/>
      <c r="N956" s="49"/>
      <c r="O956" s="49"/>
      <c r="P956" s="49"/>
      <c r="Q956" s="49"/>
      <c r="R956" s="49"/>
      <c r="S956" s="49"/>
      <c r="T956" s="49"/>
      <c r="U956" s="49"/>
      <c r="V956" s="49"/>
      <c r="W956" s="49"/>
      <c r="X956" s="49"/>
      <c r="Y956" s="49"/>
      <c r="Z956" s="49"/>
    </row>
    <row r="957" ht="15.75" customHeight="1">
      <c r="A957" s="49"/>
      <c r="B957" s="49"/>
      <c r="C957" s="49"/>
      <c r="D957" s="49"/>
      <c r="E957" s="49"/>
      <c r="F957" s="49"/>
      <c r="G957" s="49"/>
      <c r="H957" s="49"/>
      <c r="I957" s="49"/>
      <c r="J957" s="49"/>
      <c r="K957" s="49"/>
      <c r="L957" s="49"/>
      <c r="M957" s="49"/>
      <c r="N957" s="49"/>
      <c r="O957" s="49"/>
      <c r="P957" s="49"/>
      <c r="Q957" s="49"/>
      <c r="R957" s="49"/>
      <c r="S957" s="49"/>
      <c r="T957" s="49"/>
      <c r="U957" s="49"/>
      <c r="V957" s="49"/>
      <c r="W957" s="49"/>
      <c r="X957" s="49"/>
      <c r="Y957" s="49"/>
      <c r="Z957" s="49"/>
    </row>
    <row r="958" ht="15.75" customHeight="1">
      <c r="A958" s="49"/>
      <c r="B958" s="49"/>
      <c r="C958" s="49"/>
      <c r="D958" s="49"/>
      <c r="E958" s="49"/>
      <c r="F958" s="49"/>
      <c r="G958" s="49"/>
      <c r="H958" s="49"/>
      <c r="I958" s="49"/>
      <c r="J958" s="49"/>
      <c r="K958" s="49"/>
      <c r="L958" s="49"/>
      <c r="M958" s="49"/>
      <c r="N958" s="49"/>
      <c r="O958" s="49"/>
      <c r="P958" s="49"/>
      <c r="Q958" s="49"/>
      <c r="R958" s="49"/>
      <c r="S958" s="49"/>
      <c r="T958" s="49"/>
      <c r="U958" s="49"/>
      <c r="V958" s="49"/>
      <c r="W958" s="49"/>
      <c r="X958" s="49"/>
      <c r="Y958" s="49"/>
      <c r="Z958" s="49"/>
    </row>
    <row r="959" ht="15.75" customHeight="1">
      <c r="A959" s="49"/>
      <c r="B959" s="49"/>
      <c r="C959" s="49"/>
      <c r="D959" s="49"/>
      <c r="E959" s="49"/>
      <c r="F959" s="49"/>
      <c r="G959" s="49"/>
      <c r="H959" s="49"/>
      <c r="I959" s="49"/>
      <c r="J959" s="49"/>
      <c r="K959" s="49"/>
      <c r="L959" s="49"/>
      <c r="M959" s="49"/>
      <c r="N959" s="49"/>
      <c r="O959" s="49"/>
      <c r="P959" s="49"/>
      <c r="Q959" s="49"/>
      <c r="R959" s="49"/>
      <c r="S959" s="49"/>
      <c r="T959" s="49"/>
      <c r="U959" s="49"/>
      <c r="V959" s="49"/>
      <c r="W959" s="49"/>
      <c r="X959" s="49"/>
      <c r="Y959" s="49"/>
      <c r="Z959" s="49"/>
    </row>
    <row r="960" ht="15.75" customHeight="1">
      <c r="A960" s="49"/>
      <c r="B960" s="49"/>
      <c r="C960" s="49"/>
      <c r="D960" s="49"/>
      <c r="E960" s="49"/>
      <c r="F960" s="49"/>
      <c r="G960" s="49"/>
      <c r="H960" s="49"/>
      <c r="I960" s="49"/>
      <c r="J960" s="49"/>
      <c r="K960" s="49"/>
      <c r="L960" s="49"/>
      <c r="M960" s="49"/>
      <c r="N960" s="49"/>
      <c r="O960" s="49"/>
      <c r="P960" s="49"/>
      <c r="Q960" s="49"/>
      <c r="R960" s="49"/>
      <c r="S960" s="49"/>
      <c r="T960" s="49"/>
      <c r="U960" s="49"/>
      <c r="V960" s="49"/>
      <c r="W960" s="49"/>
      <c r="X960" s="49"/>
      <c r="Y960" s="49"/>
      <c r="Z960" s="49"/>
    </row>
    <row r="961" ht="15.75" customHeight="1">
      <c r="A961" s="49"/>
      <c r="B961" s="49"/>
      <c r="C961" s="49"/>
      <c r="D961" s="49"/>
      <c r="E961" s="49"/>
      <c r="F961" s="49"/>
      <c r="G961" s="49"/>
      <c r="H961" s="49"/>
      <c r="I961" s="49"/>
      <c r="J961" s="49"/>
      <c r="K961" s="49"/>
      <c r="L961" s="49"/>
      <c r="M961" s="49"/>
      <c r="N961" s="49"/>
      <c r="O961" s="49"/>
      <c r="P961" s="49"/>
      <c r="Q961" s="49"/>
      <c r="R961" s="49"/>
      <c r="S961" s="49"/>
      <c r="T961" s="49"/>
      <c r="U961" s="49"/>
      <c r="V961" s="49"/>
      <c r="W961" s="49"/>
      <c r="X961" s="49"/>
      <c r="Y961" s="49"/>
      <c r="Z961" s="49"/>
    </row>
    <row r="962" ht="15.75" customHeight="1">
      <c r="A962" s="49"/>
      <c r="B962" s="49"/>
      <c r="C962" s="49"/>
      <c r="D962" s="49"/>
      <c r="E962" s="49"/>
      <c r="F962" s="49"/>
      <c r="G962" s="49"/>
      <c r="H962" s="49"/>
      <c r="I962" s="49"/>
      <c r="J962" s="49"/>
      <c r="K962" s="49"/>
      <c r="L962" s="49"/>
      <c r="M962" s="49"/>
      <c r="N962" s="49"/>
      <c r="O962" s="49"/>
      <c r="P962" s="49"/>
      <c r="Q962" s="49"/>
      <c r="R962" s="49"/>
      <c r="S962" s="49"/>
      <c r="T962" s="49"/>
      <c r="U962" s="49"/>
      <c r="V962" s="49"/>
      <c r="W962" s="49"/>
      <c r="X962" s="49"/>
      <c r="Y962" s="49"/>
      <c r="Z962" s="49"/>
    </row>
    <row r="963" ht="15.75" customHeight="1">
      <c r="A963" s="49"/>
      <c r="B963" s="49"/>
      <c r="C963" s="49"/>
      <c r="D963" s="49"/>
      <c r="E963" s="49"/>
      <c r="F963" s="49"/>
      <c r="G963" s="49"/>
      <c r="H963" s="49"/>
      <c r="I963" s="49"/>
      <c r="J963" s="49"/>
      <c r="K963" s="49"/>
      <c r="L963" s="49"/>
      <c r="M963" s="49"/>
      <c r="N963" s="49"/>
      <c r="O963" s="49"/>
      <c r="P963" s="49"/>
      <c r="Q963" s="49"/>
      <c r="R963" s="49"/>
      <c r="S963" s="49"/>
      <c r="T963" s="49"/>
      <c r="U963" s="49"/>
      <c r="V963" s="49"/>
      <c r="W963" s="49"/>
      <c r="X963" s="49"/>
      <c r="Y963" s="49"/>
      <c r="Z963" s="49"/>
    </row>
    <row r="964" ht="15.75" customHeight="1">
      <c r="A964" s="49"/>
      <c r="B964" s="49"/>
      <c r="C964" s="49"/>
      <c r="D964" s="49"/>
      <c r="E964" s="49"/>
      <c r="F964" s="49"/>
      <c r="G964" s="49"/>
      <c r="H964" s="49"/>
      <c r="I964" s="49"/>
      <c r="J964" s="49"/>
      <c r="K964" s="49"/>
      <c r="L964" s="49"/>
      <c r="M964" s="49"/>
      <c r="N964" s="49"/>
      <c r="O964" s="49"/>
      <c r="P964" s="49"/>
      <c r="Q964" s="49"/>
      <c r="R964" s="49"/>
      <c r="S964" s="49"/>
      <c r="T964" s="49"/>
      <c r="U964" s="49"/>
      <c r="V964" s="49"/>
      <c r="W964" s="49"/>
      <c r="X964" s="49"/>
      <c r="Y964" s="49"/>
      <c r="Z964" s="49"/>
    </row>
    <row r="965" ht="15.75" customHeight="1">
      <c r="A965" s="49"/>
      <c r="B965" s="49"/>
      <c r="C965" s="49"/>
      <c r="D965" s="49"/>
      <c r="E965" s="49"/>
      <c r="F965" s="49"/>
      <c r="G965" s="49"/>
      <c r="H965" s="49"/>
      <c r="I965" s="49"/>
      <c r="J965" s="49"/>
      <c r="K965" s="49"/>
      <c r="L965" s="49"/>
      <c r="M965" s="49"/>
      <c r="N965" s="49"/>
      <c r="O965" s="49"/>
      <c r="P965" s="49"/>
      <c r="Q965" s="49"/>
      <c r="R965" s="49"/>
      <c r="S965" s="49"/>
      <c r="T965" s="49"/>
      <c r="U965" s="49"/>
      <c r="V965" s="49"/>
      <c r="W965" s="49"/>
      <c r="X965" s="49"/>
      <c r="Y965" s="49"/>
      <c r="Z965" s="49"/>
    </row>
    <row r="966" ht="15.75" customHeight="1">
      <c r="A966" s="49"/>
      <c r="B966" s="49"/>
      <c r="C966" s="49"/>
      <c r="D966" s="49"/>
      <c r="E966" s="49"/>
      <c r="F966" s="49"/>
      <c r="G966" s="49"/>
      <c r="H966" s="49"/>
      <c r="I966" s="49"/>
      <c r="J966" s="49"/>
      <c r="K966" s="49"/>
      <c r="L966" s="49"/>
      <c r="M966" s="49"/>
      <c r="N966" s="49"/>
      <c r="O966" s="49"/>
      <c r="P966" s="49"/>
      <c r="Q966" s="49"/>
      <c r="R966" s="49"/>
      <c r="S966" s="49"/>
      <c r="T966" s="49"/>
      <c r="U966" s="49"/>
      <c r="V966" s="49"/>
      <c r="W966" s="49"/>
      <c r="X966" s="49"/>
      <c r="Y966" s="49"/>
      <c r="Z966" s="49"/>
    </row>
    <row r="967" ht="15.75" customHeight="1">
      <c r="A967" s="49"/>
      <c r="B967" s="49"/>
      <c r="C967" s="49"/>
      <c r="D967" s="49"/>
      <c r="E967" s="49"/>
      <c r="F967" s="49"/>
      <c r="G967" s="49"/>
      <c r="H967" s="49"/>
      <c r="I967" s="49"/>
      <c r="J967" s="49"/>
      <c r="K967" s="49"/>
      <c r="L967" s="49"/>
      <c r="M967" s="49"/>
      <c r="N967" s="49"/>
      <c r="O967" s="49"/>
      <c r="P967" s="49"/>
      <c r="Q967" s="49"/>
      <c r="R967" s="49"/>
      <c r="S967" s="49"/>
      <c r="T967" s="49"/>
      <c r="U967" s="49"/>
      <c r="V967" s="49"/>
      <c r="W967" s="49"/>
      <c r="X967" s="49"/>
      <c r="Y967" s="49"/>
      <c r="Z967" s="49"/>
    </row>
    <row r="968" ht="15.75" customHeight="1">
      <c r="A968" s="49"/>
      <c r="B968" s="49"/>
      <c r="C968" s="49"/>
      <c r="D968" s="49"/>
      <c r="E968" s="49"/>
      <c r="F968" s="49"/>
      <c r="G968" s="49"/>
      <c r="H968" s="49"/>
      <c r="I968" s="49"/>
      <c r="J968" s="49"/>
      <c r="K968" s="49"/>
      <c r="L968" s="49"/>
      <c r="M968" s="49"/>
      <c r="N968" s="49"/>
      <c r="O968" s="49"/>
      <c r="P968" s="49"/>
      <c r="Q968" s="49"/>
      <c r="R968" s="49"/>
      <c r="S968" s="49"/>
      <c r="T968" s="49"/>
      <c r="U968" s="49"/>
      <c r="V968" s="49"/>
      <c r="W968" s="49"/>
      <c r="X968" s="49"/>
      <c r="Y968" s="49"/>
      <c r="Z968" s="49"/>
    </row>
    <row r="969" ht="15.75" customHeight="1">
      <c r="A969" s="49"/>
      <c r="B969" s="49"/>
      <c r="C969" s="49"/>
      <c r="D969" s="49"/>
      <c r="E969" s="49"/>
      <c r="F969" s="49"/>
      <c r="G969" s="49"/>
      <c r="H969" s="49"/>
      <c r="I969" s="49"/>
      <c r="J969" s="49"/>
      <c r="K969" s="49"/>
      <c r="L969" s="49"/>
      <c r="M969" s="49"/>
      <c r="N969" s="49"/>
      <c r="O969" s="49"/>
      <c r="P969" s="49"/>
      <c r="Q969" s="49"/>
      <c r="R969" s="49"/>
      <c r="S969" s="49"/>
      <c r="T969" s="49"/>
      <c r="U969" s="49"/>
      <c r="V969" s="49"/>
      <c r="W969" s="49"/>
      <c r="X969" s="49"/>
      <c r="Y969" s="49"/>
      <c r="Z969" s="49"/>
    </row>
    <row r="970" ht="15.75" customHeight="1">
      <c r="A970" s="49"/>
      <c r="B970" s="49"/>
      <c r="C970" s="49"/>
      <c r="D970" s="49"/>
      <c r="E970" s="49"/>
      <c r="F970" s="49"/>
      <c r="G970" s="49"/>
      <c r="H970" s="49"/>
      <c r="I970" s="49"/>
      <c r="J970" s="49"/>
      <c r="K970" s="49"/>
      <c r="L970" s="49"/>
      <c r="M970" s="49"/>
      <c r="N970" s="49"/>
      <c r="O970" s="49"/>
      <c r="P970" s="49"/>
      <c r="Q970" s="49"/>
      <c r="R970" s="49"/>
      <c r="S970" s="49"/>
      <c r="T970" s="49"/>
      <c r="U970" s="49"/>
      <c r="V970" s="49"/>
      <c r="W970" s="49"/>
      <c r="X970" s="49"/>
      <c r="Y970" s="49"/>
      <c r="Z970" s="49"/>
    </row>
    <row r="971" ht="15.75" customHeight="1">
      <c r="A971" s="49"/>
      <c r="B971" s="49"/>
      <c r="C971" s="49"/>
      <c r="D971" s="49"/>
      <c r="E971" s="49"/>
      <c r="F971" s="49"/>
      <c r="G971" s="49"/>
      <c r="H971" s="49"/>
      <c r="I971" s="49"/>
      <c r="J971" s="49"/>
      <c r="K971" s="49"/>
      <c r="L971" s="49"/>
      <c r="M971" s="49"/>
      <c r="N971" s="49"/>
      <c r="O971" s="49"/>
      <c r="P971" s="49"/>
      <c r="Q971" s="49"/>
      <c r="R971" s="49"/>
      <c r="S971" s="49"/>
      <c r="T971" s="49"/>
      <c r="U971" s="49"/>
      <c r="V971" s="49"/>
      <c r="W971" s="49"/>
      <c r="X971" s="49"/>
      <c r="Y971" s="49"/>
      <c r="Z971" s="49"/>
    </row>
    <row r="972" ht="15.75" customHeight="1">
      <c r="A972" s="49"/>
      <c r="B972" s="49"/>
      <c r="C972" s="49"/>
      <c r="D972" s="49"/>
      <c r="E972" s="49"/>
      <c r="F972" s="49"/>
      <c r="G972" s="49"/>
      <c r="H972" s="49"/>
      <c r="I972" s="49"/>
      <c r="J972" s="49"/>
      <c r="K972" s="49"/>
      <c r="L972" s="49"/>
      <c r="M972" s="49"/>
      <c r="N972" s="49"/>
      <c r="O972" s="49"/>
      <c r="P972" s="49"/>
      <c r="Q972" s="49"/>
      <c r="R972" s="49"/>
      <c r="S972" s="49"/>
      <c r="T972" s="49"/>
      <c r="U972" s="49"/>
      <c r="V972" s="49"/>
      <c r="W972" s="49"/>
      <c r="X972" s="49"/>
      <c r="Y972" s="49"/>
      <c r="Z972" s="49"/>
    </row>
    <row r="973" ht="15.75" customHeight="1">
      <c r="A973" s="49"/>
      <c r="B973" s="49"/>
      <c r="C973" s="49"/>
      <c r="D973" s="49"/>
      <c r="E973" s="49"/>
      <c r="F973" s="49"/>
      <c r="G973" s="49"/>
      <c r="H973" s="49"/>
      <c r="I973" s="49"/>
      <c r="J973" s="49"/>
      <c r="K973" s="49"/>
      <c r="L973" s="49"/>
      <c r="M973" s="49"/>
      <c r="N973" s="49"/>
      <c r="O973" s="49"/>
      <c r="P973" s="49"/>
      <c r="Q973" s="49"/>
      <c r="R973" s="49"/>
      <c r="S973" s="49"/>
      <c r="T973" s="49"/>
      <c r="U973" s="49"/>
      <c r="V973" s="49"/>
      <c r="W973" s="49"/>
      <c r="X973" s="49"/>
      <c r="Y973" s="49"/>
      <c r="Z973" s="49"/>
    </row>
    <row r="974" ht="15.75" customHeight="1">
      <c r="A974" s="49"/>
      <c r="B974" s="49"/>
      <c r="C974" s="49"/>
      <c r="D974" s="49"/>
      <c r="E974" s="49"/>
      <c r="F974" s="49"/>
      <c r="G974" s="49"/>
      <c r="H974" s="49"/>
      <c r="I974" s="49"/>
      <c r="J974" s="49"/>
      <c r="K974" s="49"/>
      <c r="L974" s="49"/>
      <c r="M974" s="49"/>
      <c r="N974" s="49"/>
      <c r="O974" s="49"/>
      <c r="P974" s="49"/>
      <c r="Q974" s="49"/>
      <c r="R974" s="49"/>
      <c r="S974" s="49"/>
      <c r="T974" s="49"/>
      <c r="U974" s="49"/>
      <c r="V974" s="49"/>
      <c r="W974" s="49"/>
      <c r="X974" s="49"/>
      <c r="Y974" s="49"/>
      <c r="Z974" s="49"/>
    </row>
    <row r="975" ht="15.75" customHeight="1">
      <c r="A975" s="49"/>
      <c r="B975" s="49"/>
      <c r="C975" s="49"/>
      <c r="D975" s="49"/>
      <c r="E975" s="49"/>
      <c r="F975" s="49"/>
      <c r="G975" s="49"/>
      <c r="H975" s="49"/>
      <c r="I975" s="49"/>
      <c r="J975" s="49"/>
      <c r="K975" s="49"/>
      <c r="L975" s="49"/>
      <c r="M975" s="49"/>
      <c r="N975" s="49"/>
      <c r="O975" s="49"/>
      <c r="P975" s="49"/>
      <c r="Q975" s="49"/>
      <c r="R975" s="49"/>
      <c r="S975" s="49"/>
      <c r="T975" s="49"/>
      <c r="U975" s="49"/>
      <c r="V975" s="49"/>
      <c r="W975" s="49"/>
      <c r="X975" s="49"/>
      <c r="Y975" s="49"/>
      <c r="Z975" s="49"/>
    </row>
    <row r="976" ht="15.75" customHeight="1">
      <c r="A976" s="49"/>
      <c r="B976" s="49"/>
      <c r="C976" s="49"/>
      <c r="D976" s="49"/>
      <c r="E976" s="49"/>
      <c r="F976" s="49"/>
      <c r="G976" s="49"/>
      <c r="H976" s="49"/>
      <c r="I976" s="49"/>
      <c r="J976" s="49"/>
      <c r="K976" s="49"/>
      <c r="L976" s="49"/>
      <c r="M976" s="49"/>
      <c r="N976" s="49"/>
      <c r="O976" s="49"/>
      <c r="P976" s="49"/>
      <c r="Q976" s="49"/>
      <c r="R976" s="49"/>
      <c r="S976" s="49"/>
      <c r="T976" s="49"/>
      <c r="U976" s="49"/>
      <c r="V976" s="49"/>
      <c r="W976" s="49"/>
      <c r="X976" s="49"/>
      <c r="Y976" s="49"/>
      <c r="Z976" s="49"/>
    </row>
    <row r="977" ht="15.75" customHeight="1">
      <c r="A977" s="49"/>
      <c r="B977" s="49"/>
      <c r="C977" s="49"/>
      <c r="D977" s="49"/>
      <c r="E977" s="49"/>
      <c r="F977" s="49"/>
      <c r="G977" s="49"/>
      <c r="H977" s="49"/>
      <c r="I977" s="49"/>
      <c r="J977" s="49"/>
      <c r="K977" s="49"/>
      <c r="L977" s="49"/>
      <c r="M977" s="49"/>
      <c r="N977" s="49"/>
      <c r="O977" s="49"/>
      <c r="P977" s="49"/>
      <c r="Q977" s="49"/>
      <c r="R977" s="49"/>
      <c r="S977" s="49"/>
      <c r="T977" s="49"/>
      <c r="U977" s="49"/>
      <c r="V977" s="49"/>
      <c r="W977" s="49"/>
      <c r="X977" s="49"/>
      <c r="Y977" s="49"/>
      <c r="Z977" s="49"/>
    </row>
    <row r="978" ht="15.75" customHeight="1">
      <c r="A978" s="49"/>
      <c r="B978" s="49"/>
      <c r="C978" s="49"/>
      <c r="D978" s="49"/>
      <c r="E978" s="49"/>
      <c r="F978" s="49"/>
      <c r="G978" s="49"/>
      <c r="H978" s="49"/>
      <c r="I978" s="49"/>
      <c r="J978" s="49"/>
      <c r="K978" s="49"/>
      <c r="L978" s="49"/>
      <c r="M978" s="49"/>
      <c r="N978" s="49"/>
      <c r="O978" s="49"/>
      <c r="P978" s="49"/>
      <c r="Q978" s="49"/>
      <c r="R978" s="49"/>
      <c r="S978" s="49"/>
      <c r="T978" s="49"/>
      <c r="U978" s="49"/>
      <c r="V978" s="49"/>
      <c r="W978" s="49"/>
      <c r="X978" s="49"/>
      <c r="Y978" s="49"/>
      <c r="Z978" s="49"/>
    </row>
    <row r="979" ht="15.75" customHeight="1">
      <c r="A979" s="49"/>
      <c r="B979" s="49"/>
      <c r="C979" s="49"/>
      <c r="D979" s="49"/>
      <c r="E979" s="49"/>
      <c r="F979" s="49"/>
      <c r="G979" s="49"/>
      <c r="H979" s="49"/>
      <c r="I979" s="49"/>
      <c r="J979" s="49"/>
      <c r="K979" s="49"/>
      <c r="L979" s="49"/>
      <c r="M979" s="49"/>
      <c r="N979" s="49"/>
      <c r="O979" s="49"/>
      <c r="P979" s="49"/>
      <c r="Q979" s="49"/>
      <c r="R979" s="49"/>
      <c r="S979" s="49"/>
      <c r="T979" s="49"/>
      <c r="U979" s="49"/>
      <c r="V979" s="49"/>
      <c r="W979" s="49"/>
      <c r="X979" s="49"/>
      <c r="Y979" s="49"/>
      <c r="Z979" s="49"/>
    </row>
    <row r="980" ht="15.75" customHeight="1">
      <c r="A980" s="49"/>
      <c r="B980" s="49"/>
      <c r="C980" s="49"/>
      <c r="D980" s="49"/>
      <c r="E980" s="49"/>
      <c r="F980" s="49"/>
      <c r="G980" s="49"/>
      <c r="H980" s="49"/>
      <c r="I980" s="49"/>
      <c r="J980" s="49"/>
      <c r="K980" s="49"/>
      <c r="L980" s="49"/>
      <c r="M980" s="49"/>
      <c r="N980" s="49"/>
      <c r="O980" s="49"/>
      <c r="P980" s="49"/>
      <c r="Q980" s="49"/>
      <c r="R980" s="49"/>
      <c r="S980" s="49"/>
      <c r="T980" s="49"/>
      <c r="U980" s="49"/>
      <c r="V980" s="49"/>
      <c r="W980" s="49"/>
      <c r="X980" s="49"/>
      <c r="Y980" s="49"/>
      <c r="Z980" s="49"/>
    </row>
    <row r="981" ht="15.75" customHeight="1">
      <c r="A981" s="49"/>
      <c r="B981" s="49"/>
      <c r="C981" s="49"/>
      <c r="D981" s="49"/>
      <c r="E981" s="49"/>
      <c r="F981" s="49"/>
      <c r="G981" s="49"/>
      <c r="H981" s="49"/>
      <c r="I981" s="49"/>
      <c r="J981" s="49"/>
      <c r="K981" s="49"/>
      <c r="L981" s="49"/>
      <c r="M981" s="49"/>
      <c r="N981" s="49"/>
      <c r="O981" s="49"/>
      <c r="P981" s="49"/>
      <c r="Q981" s="49"/>
      <c r="R981" s="49"/>
      <c r="S981" s="49"/>
      <c r="T981" s="49"/>
      <c r="U981" s="49"/>
      <c r="V981" s="49"/>
      <c r="W981" s="49"/>
      <c r="X981" s="49"/>
      <c r="Y981" s="49"/>
      <c r="Z981" s="49"/>
    </row>
    <row r="982" ht="15.75" customHeight="1">
      <c r="A982" s="49"/>
      <c r="B982" s="49"/>
      <c r="C982" s="49"/>
      <c r="D982" s="49"/>
      <c r="E982" s="49"/>
      <c r="F982" s="49"/>
      <c r="G982" s="49"/>
      <c r="H982" s="49"/>
      <c r="I982" s="49"/>
      <c r="J982" s="49"/>
      <c r="K982" s="49"/>
      <c r="L982" s="49"/>
      <c r="M982" s="49"/>
      <c r="N982" s="49"/>
      <c r="O982" s="49"/>
      <c r="P982" s="49"/>
      <c r="Q982" s="49"/>
      <c r="R982" s="49"/>
      <c r="S982" s="49"/>
      <c r="T982" s="49"/>
      <c r="U982" s="49"/>
      <c r="V982" s="49"/>
      <c r="W982" s="49"/>
      <c r="X982" s="49"/>
      <c r="Y982" s="49"/>
      <c r="Z982" s="49"/>
    </row>
    <row r="983" ht="15.75" customHeight="1">
      <c r="A983" s="49"/>
      <c r="B983" s="49"/>
      <c r="C983" s="49"/>
      <c r="D983" s="49"/>
      <c r="E983" s="49"/>
      <c r="F983" s="49"/>
      <c r="G983" s="49"/>
      <c r="H983" s="49"/>
      <c r="I983" s="49"/>
      <c r="J983" s="49"/>
      <c r="K983" s="49"/>
      <c r="L983" s="49"/>
      <c r="M983" s="49"/>
      <c r="N983" s="49"/>
      <c r="O983" s="49"/>
      <c r="P983" s="49"/>
      <c r="Q983" s="49"/>
      <c r="R983" s="49"/>
      <c r="S983" s="49"/>
      <c r="T983" s="49"/>
      <c r="U983" s="49"/>
      <c r="V983" s="49"/>
      <c r="W983" s="49"/>
      <c r="X983" s="49"/>
      <c r="Y983" s="49"/>
      <c r="Z983" s="49"/>
    </row>
    <row r="984" ht="15.75" customHeight="1">
      <c r="A984" s="49"/>
      <c r="B984" s="49"/>
      <c r="C984" s="49"/>
      <c r="D984" s="49"/>
      <c r="E984" s="49"/>
      <c r="F984" s="49"/>
      <c r="G984" s="49"/>
      <c r="H984" s="49"/>
      <c r="I984" s="49"/>
      <c r="J984" s="49"/>
      <c r="K984" s="49"/>
      <c r="L984" s="49"/>
      <c r="M984" s="49"/>
      <c r="N984" s="49"/>
      <c r="O984" s="49"/>
      <c r="P984" s="49"/>
      <c r="Q984" s="49"/>
      <c r="R984" s="49"/>
      <c r="S984" s="49"/>
      <c r="T984" s="49"/>
      <c r="U984" s="49"/>
      <c r="V984" s="49"/>
      <c r="W984" s="49"/>
      <c r="X984" s="49"/>
      <c r="Y984" s="49"/>
      <c r="Z984" s="49"/>
    </row>
    <row r="985" ht="15.75" customHeight="1">
      <c r="A985" s="49"/>
      <c r="B985" s="49"/>
      <c r="C985" s="49"/>
      <c r="D985" s="49"/>
      <c r="E985" s="49"/>
      <c r="F985" s="49"/>
      <c r="G985" s="49"/>
      <c r="H985" s="49"/>
      <c r="I985" s="49"/>
      <c r="J985" s="49"/>
      <c r="K985" s="49"/>
      <c r="L985" s="49"/>
      <c r="M985" s="49"/>
      <c r="N985" s="49"/>
      <c r="O985" s="49"/>
      <c r="P985" s="49"/>
      <c r="Q985" s="49"/>
      <c r="R985" s="49"/>
      <c r="S985" s="49"/>
      <c r="T985" s="49"/>
      <c r="U985" s="49"/>
      <c r="V985" s="49"/>
      <c r="W985" s="49"/>
      <c r="X985" s="49"/>
      <c r="Y985" s="49"/>
      <c r="Z985" s="49"/>
    </row>
    <row r="986" ht="15.75" customHeight="1">
      <c r="A986" s="49"/>
      <c r="B986" s="49"/>
      <c r="C986" s="49"/>
      <c r="D986" s="49"/>
      <c r="E986" s="49"/>
      <c r="F986" s="49"/>
      <c r="G986" s="49"/>
      <c r="H986" s="49"/>
      <c r="I986" s="49"/>
      <c r="J986" s="49"/>
      <c r="K986" s="49"/>
      <c r="L986" s="49"/>
      <c r="M986" s="49"/>
      <c r="N986" s="49"/>
      <c r="O986" s="49"/>
      <c r="P986" s="49"/>
      <c r="Q986" s="49"/>
      <c r="R986" s="49"/>
      <c r="S986" s="49"/>
      <c r="T986" s="49"/>
      <c r="U986" s="49"/>
      <c r="V986" s="49"/>
      <c r="W986" s="49"/>
      <c r="X986" s="49"/>
      <c r="Y986" s="49"/>
      <c r="Z986" s="49"/>
    </row>
    <row r="987" ht="15.75" customHeight="1">
      <c r="A987" s="49"/>
      <c r="B987" s="49"/>
      <c r="C987" s="49"/>
      <c r="D987" s="49"/>
      <c r="E987" s="49"/>
      <c r="F987" s="49"/>
      <c r="G987" s="49"/>
      <c r="H987" s="49"/>
      <c r="I987" s="49"/>
      <c r="J987" s="49"/>
      <c r="K987" s="49"/>
      <c r="L987" s="49"/>
      <c r="M987" s="49"/>
      <c r="N987" s="49"/>
      <c r="O987" s="49"/>
      <c r="P987" s="49"/>
      <c r="Q987" s="49"/>
      <c r="R987" s="49"/>
      <c r="S987" s="49"/>
      <c r="T987" s="49"/>
      <c r="U987" s="49"/>
      <c r="V987" s="49"/>
      <c r="W987" s="49"/>
      <c r="X987" s="49"/>
      <c r="Y987" s="49"/>
      <c r="Z987" s="49"/>
    </row>
    <row r="988" ht="15.75" customHeight="1">
      <c r="A988" s="49"/>
      <c r="B988" s="49"/>
      <c r="C988" s="49"/>
      <c r="D988" s="49"/>
      <c r="E988" s="49"/>
      <c r="F988" s="49"/>
      <c r="G988" s="49"/>
      <c r="H988" s="49"/>
      <c r="I988" s="49"/>
      <c r="J988" s="49"/>
      <c r="K988" s="49"/>
      <c r="L988" s="49"/>
      <c r="M988" s="49"/>
      <c r="N988" s="49"/>
      <c r="O988" s="49"/>
      <c r="P988" s="49"/>
      <c r="Q988" s="49"/>
      <c r="R988" s="49"/>
      <c r="S988" s="49"/>
      <c r="T988" s="49"/>
      <c r="U988" s="49"/>
      <c r="V988" s="49"/>
      <c r="W988" s="49"/>
      <c r="X988" s="49"/>
      <c r="Y988" s="49"/>
      <c r="Z988" s="49"/>
    </row>
    <row r="989" ht="15.75" customHeight="1">
      <c r="A989" s="49"/>
      <c r="B989" s="49"/>
      <c r="C989" s="49"/>
      <c r="D989" s="49"/>
      <c r="E989" s="49"/>
      <c r="F989" s="49"/>
      <c r="G989" s="49"/>
      <c r="H989" s="49"/>
      <c r="I989" s="49"/>
      <c r="J989" s="49"/>
      <c r="K989" s="49"/>
      <c r="L989" s="49"/>
      <c r="M989" s="49"/>
      <c r="N989" s="49"/>
      <c r="O989" s="49"/>
      <c r="P989" s="49"/>
      <c r="Q989" s="49"/>
      <c r="R989" s="49"/>
      <c r="S989" s="49"/>
      <c r="T989" s="49"/>
      <c r="U989" s="49"/>
      <c r="V989" s="49"/>
      <c r="W989" s="49"/>
      <c r="X989" s="49"/>
      <c r="Y989" s="49"/>
      <c r="Z989" s="49"/>
    </row>
    <row r="990" ht="15.75" customHeight="1">
      <c r="A990" s="49"/>
      <c r="B990" s="49"/>
      <c r="C990" s="49"/>
      <c r="D990" s="49"/>
      <c r="E990" s="49"/>
      <c r="F990" s="49"/>
      <c r="G990" s="49"/>
      <c r="H990" s="49"/>
      <c r="I990" s="49"/>
      <c r="J990" s="49"/>
      <c r="K990" s="49"/>
      <c r="L990" s="49"/>
      <c r="M990" s="49"/>
      <c r="N990" s="49"/>
      <c r="O990" s="49"/>
      <c r="P990" s="49"/>
      <c r="Q990" s="49"/>
      <c r="R990" s="49"/>
      <c r="S990" s="49"/>
      <c r="T990" s="49"/>
      <c r="U990" s="49"/>
      <c r="V990" s="49"/>
      <c r="W990" s="49"/>
      <c r="X990" s="49"/>
      <c r="Y990" s="49"/>
      <c r="Z990" s="49"/>
    </row>
    <row r="991" ht="15.75" customHeight="1">
      <c r="A991" s="49"/>
      <c r="B991" s="49"/>
      <c r="C991" s="49"/>
      <c r="D991" s="49"/>
      <c r="E991" s="49"/>
      <c r="F991" s="49"/>
      <c r="G991" s="49"/>
      <c r="H991" s="49"/>
      <c r="I991" s="49"/>
      <c r="J991" s="49"/>
      <c r="K991" s="49"/>
      <c r="L991" s="49"/>
      <c r="M991" s="49"/>
      <c r="N991" s="49"/>
      <c r="O991" s="49"/>
      <c r="P991" s="49"/>
      <c r="Q991" s="49"/>
      <c r="R991" s="49"/>
      <c r="S991" s="49"/>
      <c r="T991" s="49"/>
      <c r="U991" s="49"/>
      <c r="V991" s="49"/>
      <c r="W991" s="49"/>
      <c r="X991" s="49"/>
      <c r="Y991" s="49"/>
      <c r="Z991" s="49"/>
    </row>
    <row r="992" ht="15.75" customHeight="1">
      <c r="A992" s="49"/>
      <c r="B992" s="49"/>
      <c r="C992" s="49"/>
      <c r="D992" s="49"/>
      <c r="E992" s="49"/>
      <c r="F992" s="49"/>
      <c r="G992" s="49"/>
      <c r="H992" s="49"/>
      <c r="I992" s="49"/>
      <c r="J992" s="49"/>
      <c r="K992" s="49"/>
      <c r="L992" s="49"/>
      <c r="M992" s="49"/>
      <c r="N992" s="49"/>
      <c r="O992" s="49"/>
      <c r="P992" s="49"/>
      <c r="Q992" s="49"/>
      <c r="R992" s="49"/>
      <c r="S992" s="49"/>
      <c r="T992" s="49"/>
      <c r="U992" s="49"/>
      <c r="V992" s="49"/>
      <c r="W992" s="49"/>
      <c r="X992" s="49"/>
      <c r="Y992" s="49"/>
      <c r="Z992" s="49"/>
    </row>
    <row r="993" ht="15.75" customHeight="1">
      <c r="A993" s="49"/>
      <c r="B993" s="49"/>
      <c r="C993" s="49"/>
      <c r="D993" s="49"/>
      <c r="E993" s="49"/>
      <c r="F993" s="49"/>
      <c r="G993" s="49"/>
      <c r="H993" s="49"/>
      <c r="I993" s="49"/>
      <c r="J993" s="49"/>
      <c r="K993" s="49"/>
      <c r="L993" s="49"/>
      <c r="M993" s="49"/>
      <c r="N993" s="49"/>
      <c r="O993" s="49"/>
      <c r="P993" s="49"/>
      <c r="Q993" s="49"/>
      <c r="R993" s="49"/>
      <c r="S993" s="49"/>
      <c r="T993" s="49"/>
      <c r="U993" s="49"/>
      <c r="V993" s="49"/>
      <c r="W993" s="49"/>
      <c r="X993" s="49"/>
      <c r="Y993" s="49"/>
      <c r="Z993" s="49"/>
    </row>
    <row r="994" ht="15.75" customHeight="1">
      <c r="A994" s="49"/>
      <c r="B994" s="49"/>
      <c r="C994" s="49"/>
      <c r="D994" s="49"/>
      <c r="E994" s="49"/>
      <c r="F994" s="49"/>
      <c r="G994" s="49"/>
      <c r="H994" s="49"/>
      <c r="I994" s="49"/>
      <c r="J994" s="49"/>
      <c r="K994" s="49"/>
      <c r="L994" s="49"/>
      <c r="M994" s="49"/>
      <c r="N994" s="49"/>
      <c r="O994" s="49"/>
      <c r="P994" s="49"/>
      <c r="Q994" s="49"/>
      <c r="R994" s="49"/>
      <c r="S994" s="49"/>
      <c r="T994" s="49"/>
      <c r="U994" s="49"/>
      <c r="V994" s="49"/>
      <c r="W994" s="49"/>
      <c r="X994" s="49"/>
      <c r="Y994" s="49"/>
      <c r="Z994" s="49"/>
    </row>
    <row r="995" ht="15.75" customHeight="1">
      <c r="A995" s="49"/>
      <c r="B995" s="49"/>
      <c r="C995" s="49"/>
      <c r="D995" s="49"/>
      <c r="E995" s="49"/>
      <c r="F995" s="49"/>
      <c r="G995" s="49"/>
      <c r="H995" s="49"/>
      <c r="I995" s="49"/>
      <c r="J995" s="49"/>
      <c r="K995" s="49"/>
      <c r="L995" s="49"/>
      <c r="M995" s="49"/>
      <c r="N995" s="49"/>
      <c r="O995" s="49"/>
      <c r="P995" s="49"/>
      <c r="Q995" s="49"/>
      <c r="R995" s="49"/>
      <c r="S995" s="49"/>
      <c r="T995" s="49"/>
      <c r="U995" s="49"/>
      <c r="V995" s="49"/>
      <c r="W995" s="49"/>
      <c r="X995" s="49"/>
      <c r="Y995" s="49"/>
      <c r="Z995" s="49"/>
    </row>
    <row r="996" ht="15.75" customHeight="1">
      <c r="A996" s="49"/>
      <c r="B996" s="49"/>
      <c r="C996" s="49"/>
      <c r="D996" s="49"/>
      <c r="E996" s="49"/>
      <c r="F996" s="49"/>
      <c r="G996" s="49"/>
      <c r="H996" s="49"/>
      <c r="I996" s="49"/>
      <c r="J996" s="49"/>
      <c r="K996" s="49"/>
      <c r="L996" s="49"/>
      <c r="M996" s="49"/>
      <c r="N996" s="49"/>
      <c r="O996" s="49"/>
      <c r="P996" s="49"/>
      <c r="Q996" s="49"/>
      <c r="R996" s="49"/>
      <c r="S996" s="49"/>
      <c r="T996" s="49"/>
      <c r="U996" s="49"/>
      <c r="V996" s="49"/>
      <c r="W996" s="49"/>
      <c r="X996" s="49"/>
      <c r="Y996" s="49"/>
      <c r="Z996" s="49"/>
    </row>
    <row r="997" ht="15.75" customHeight="1">
      <c r="A997" s="49"/>
      <c r="B997" s="49"/>
      <c r="C997" s="49"/>
      <c r="D997" s="49"/>
      <c r="E997" s="49"/>
      <c r="F997" s="49"/>
      <c r="G997" s="49"/>
      <c r="H997" s="49"/>
      <c r="I997" s="49"/>
      <c r="J997" s="49"/>
      <c r="K997" s="49"/>
      <c r="L997" s="49"/>
      <c r="M997" s="49"/>
      <c r="N997" s="49"/>
      <c r="O997" s="49"/>
      <c r="P997" s="49"/>
      <c r="Q997" s="49"/>
      <c r="R997" s="49"/>
      <c r="S997" s="49"/>
      <c r="T997" s="49"/>
      <c r="U997" s="49"/>
      <c r="V997" s="49"/>
      <c r="W997" s="49"/>
      <c r="X997" s="49"/>
      <c r="Y997" s="49"/>
      <c r="Z997" s="49"/>
    </row>
    <row r="998" ht="15.75" customHeight="1">
      <c r="A998" s="49"/>
      <c r="B998" s="49"/>
      <c r="C998" s="49"/>
      <c r="D998" s="49"/>
      <c r="E998" s="49"/>
      <c r="F998" s="49"/>
      <c r="G998" s="49"/>
      <c r="H998" s="49"/>
      <c r="I998" s="49"/>
      <c r="J998" s="49"/>
      <c r="K998" s="49"/>
      <c r="L998" s="49"/>
      <c r="M998" s="49"/>
      <c r="N998" s="49"/>
      <c r="O998" s="49"/>
      <c r="P998" s="49"/>
      <c r="Q998" s="49"/>
      <c r="R998" s="49"/>
      <c r="S998" s="49"/>
      <c r="T998" s="49"/>
      <c r="U998" s="49"/>
      <c r="V998" s="49"/>
      <c r="W998" s="49"/>
      <c r="X998" s="49"/>
      <c r="Y998" s="49"/>
      <c r="Z998" s="49"/>
    </row>
    <row r="999" ht="15.75" customHeight="1">
      <c r="A999" s="49"/>
      <c r="B999" s="49"/>
      <c r="C999" s="49"/>
      <c r="D999" s="49"/>
      <c r="E999" s="49"/>
      <c r="F999" s="49"/>
      <c r="G999" s="49"/>
      <c r="H999" s="49"/>
      <c r="I999" s="49"/>
      <c r="J999" s="49"/>
      <c r="K999" s="49"/>
      <c r="L999" s="49"/>
      <c r="M999" s="49"/>
      <c r="N999" s="49"/>
      <c r="O999" s="49"/>
      <c r="P999" s="49"/>
      <c r="Q999" s="49"/>
      <c r="R999" s="49"/>
      <c r="S999" s="49"/>
      <c r="T999" s="49"/>
      <c r="U999" s="49"/>
      <c r="V999" s="49"/>
      <c r="W999" s="49"/>
      <c r="X999" s="49"/>
      <c r="Y999" s="49"/>
      <c r="Z999" s="49"/>
    </row>
    <row r="1000" ht="15.75" customHeight="1">
      <c r="A1000" s="49"/>
      <c r="B1000" s="49"/>
      <c r="C1000" s="49"/>
      <c r="D1000" s="49"/>
      <c r="E1000" s="49"/>
      <c r="F1000" s="49"/>
      <c r="G1000" s="49"/>
      <c r="H1000" s="49"/>
      <c r="I1000" s="49"/>
      <c r="J1000" s="49"/>
      <c r="K1000" s="49"/>
      <c r="L1000" s="49"/>
      <c r="M1000" s="49"/>
      <c r="N1000" s="49"/>
      <c r="O1000" s="49"/>
      <c r="P1000" s="49"/>
      <c r="Q1000" s="49"/>
      <c r="R1000" s="49"/>
      <c r="S1000" s="49"/>
      <c r="T1000" s="49"/>
      <c r="U1000" s="49"/>
      <c r="V1000" s="49"/>
      <c r="W1000" s="49"/>
      <c r="X1000" s="49"/>
      <c r="Y1000" s="49"/>
      <c r="Z1000" s="49"/>
    </row>
  </sheetData>
  <printOptions/>
  <pageMargins bottom="0.75" footer="0.0" header="0.0" left="0.7" right="0.7" top="0.75"/>
  <pageSetup orientation="landscape"/>
  <drawing r:id="rId1"/>
  <tableParts count="1">
    <tablePart r:id="rId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29"/>
    <col customWidth="1" min="2" max="2" width="33.86"/>
    <col customWidth="1" min="3" max="3" width="14.86"/>
    <col customWidth="1" min="4" max="4" width="8.71"/>
    <col customWidth="1" min="5" max="5" width="16.14"/>
    <col customWidth="1" min="6" max="6" width="14.71"/>
    <col customWidth="1" min="7" max="7" width="14.29"/>
    <col customWidth="1" min="8" max="8" width="8.86"/>
    <col customWidth="1" min="9" max="9" width="15.43"/>
    <col customWidth="1" min="10" max="26" width="8.86"/>
  </cols>
  <sheetData>
    <row r="1">
      <c r="A1" s="3" t="s">
        <v>160</v>
      </c>
      <c r="B1" s="3" t="s">
        <v>5</v>
      </c>
      <c r="C1" s="3" t="s">
        <v>225</v>
      </c>
      <c r="D1" s="3" t="s">
        <v>163</v>
      </c>
      <c r="E1" s="3" t="s">
        <v>221</v>
      </c>
      <c r="F1" s="3" t="s">
        <v>1</v>
      </c>
      <c r="G1" s="3" t="s">
        <v>224</v>
      </c>
      <c r="H1" s="3" t="s">
        <v>192</v>
      </c>
      <c r="I1" s="3" t="s">
        <v>157</v>
      </c>
    </row>
    <row r="2">
      <c r="A2" s="3" t="s">
        <v>552</v>
      </c>
      <c r="B2" s="3" t="s">
        <v>553</v>
      </c>
      <c r="C2" s="3">
        <v>3.0</v>
      </c>
      <c r="D2" s="3" t="b">
        <v>0</v>
      </c>
      <c r="E2" s="3" t="s">
        <v>229</v>
      </c>
      <c r="F2" s="3" t="s">
        <v>28</v>
      </c>
      <c r="G2" s="3" t="s">
        <v>117</v>
      </c>
      <c r="H2" s="3" t="s">
        <v>91</v>
      </c>
      <c r="I2" s="17" t="str">
        <f>VLOOKUP("tara",Data!I$8:Data!J$30,2,0)</f>
        <v>tara@acme.com</v>
      </c>
    </row>
    <row r="3">
      <c r="A3" s="3" t="s">
        <v>554</v>
      </c>
      <c r="B3" s="3" t="s">
        <v>555</v>
      </c>
      <c r="C3" s="3">
        <v>3.0</v>
      </c>
      <c r="D3" s="3" t="b">
        <v>0</v>
      </c>
      <c r="E3" s="3" t="s">
        <v>229</v>
      </c>
      <c r="F3" s="3" t="s">
        <v>28</v>
      </c>
      <c r="G3" s="3" t="s">
        <v>117</v>
      </c>
      <c r="H3" s="3" t="s">
        <v>91</v>
      </c>
      <c r="I3" s="17" t="str">
        <f>VLOOKUP("tara",Data!I$8:Data!J$30,2,0)</f>
        <v>tara@acme.com</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8.29"/>
    <col customWidth="1" min="2" max="2" width="18.14"/>
    <col customWidth="1" min="3" max="3" width="16.29"/>
    <col customWidth="1" min="4" max="4" width="14.86"/>
    <col customWidth="1" min="5" max="5" width="34.0"/>
    <col customWidth="1" min="6" max="6" width="8.86"/>
    <col customWidth="1" min="7" max="7" width="13.14"/>
    <col customWidth="1" min="8" max="8" width="24.0"/>
    <col customWidth="1" min="9" max="9" width="17.71"/>
    <col customWidth="1" min="10" max="10" width="9.86"/>
    <col customWidth="1" min="11" max="11" width="8.71"/>
    <col customWidth="1" min="12" max="12" width="6.86"/>
    <col customWidth="1" min="13" max="13" width="11.14"/>
    <col customWidth="1" min="14" max="14" width="12.71"/>
    <col customWidth="1" min="15" max="15" width="11.71"/>
    <col customWidth="1" min="16" max="16" width="11.29"/>
    <col customWidth="1" min="17" max="26" width="8.86"/>
  </cols>
  <sheetData>
    <row r="1">
      <c r="A1" s="3" t="s">
        <v>5</v>
      </c>
      <c r="B1" s="3" t="s">
        <v>157</v>
      </c>
      <c r="C1" s="3" t="s">
        <v>1</v>
      </c>
      <c r="D1" s="3" t="s">
        <v>556</v>
      </c>
      <c r="E1" s="3" t="s">
        <v>557</v>
      </c>
      <c r="F1" s="3" t="s">
        <v>558</v>
      </c>
      <c r="G1" s="3" t="s">
        <v>160</v>
      </c>
      <c r="H1" s="3" t="s">
        <v>559</v>
      </c>
      <c r="I1" s="3" t="s">
        <v>560</v>
      </c>
      <c r="J1" s="3" t="s">
        <v>561</v>
      </c>
      <c r="K1" s="3" t="s">
        <v>288</v>
      </c>
      <c r="L1" s="3" t="s">
        <v>163</v>
      </c>
      <c r="M1" s="3" t="s">
        <v>562</v>
      </c>
      <c r="N1" s="3" t="s">
        <v>563</v>
      </c>
      <c r="O1" s="3" t="s">
        <v>564</v>
      </c>
      <c r="P1" s="3" t="s">
        <v>565</v>
      </c>
    </row>
    <row r="2">
      <c r="A2" s="3" t="s">
        <v>566</v>
      </c>
      <c r="B2" s="34" t="str">
        <f>VLOOKUP("tony",Data!I$8:Data!J$30,2,0)</f>
        <v>tony@acme.com</v>
      </c>
      <c r="C2" s="3" t="s">
        <v>38</v>
      </c>
      <c r="D2" s="3"/>
      <c r="E2" s="3" t="s">
        <v>362</v>
      </c>
      <c r="F2" s="3" t="s">
        <v>567</v>
      </c>
      <c r="G2" s="3"/>
      <c r="H2" s="3"/>
      <c r="I2" s="3"/>
      <c r="J2" s="3"/>
      <c r="K2" s="3" t="s">
        <v>568</v>
      </c>
      <c r="L2" s="3" t="b">
        <v>0</v>
      </c>
      <c r="M2" s="3" t="s">
        <v>433</v>
      </c>
      <c r="N2" s="3" t="s">
        <v>569</v>
      </c>
      <c r="O2" s="3"/>
      <c r="P2" s="3"/>
    </row>
    <row r="3">
      <c r="A3" s="3" t="s">
        <v>570</v>
      </c>
      <c r="B3" s="34" t="str">
        <f>VLOOKUP("tony",Data!I$8:Data!J$30,2,0)</f>
        <v>tony@acme.com</v>
      </c>
      <c r="C3" s="3" t="s">
        <v>38</v>
      </c>
      <c r="D3" s="3"/>
      <c r="E3" s="3" t="s">
        <v>372</v>
      </c>
      <c r="F3" s="3" t="s">
        <v>567</v>
      </c>
      <c r="G3" s="3"/>
      <c r="H3" s="3"/>
      <c r="I3" s="3"/>
      <c r="J3" s="3"/>
      <c r="K3" s="3" t="s">
        <v>571</v>
      </c>
      <c r="L3" s="3" t="b">
        <v>0</v>
      </c>
      <c r="M3" s="3" t="s">
        <v>433</v>
      </c>
      <c r="N3" s="3" t="s">
        <v>569</v>
      </c>
      <c r="O3" s="3"/>
      <c r="P3" s="3"/>
    </row>
    <row r="4">
      <c r="A4" s="3" t="s">
        <v>572</v>
      </c>
      <c r="B4" s="34" t="str">
        <f>VLOOKUP("tara",Data!I$8:Data!J$30,2,0)</f>
        <v>tara@acme.com</v>
      </c>
      <c r="C4" s="3" t="s">
        <v>28</v>
      </c>
      <c r="D4" s="3" t="s">
        <v>548</v>
      </c>
      <c r="E4" s="3" t="s">
        <v>300</v>
      </c>
      <c r="F4" s="3" t="s">
        <v>567</v>
      </c>
      <c r="G4" s="3"/>
      <c r="H4" s="3"/>
      <c r="I4" s="3"/>
      <c r="J4" s="3"/>
      <c r="K4" s="3" t="s">
        <v>573</v>
      </c>
      <c r="L4" s="3" t="b">
        <v>0</v>
      </c>
      <c r="M4" s="3" t="s">
        <v>433</v>
      </c>
      <c r="N4" s="3" t="s">
        <v>569</v>
      </c>
      <c r="O4" s="3"/>
      <c r="P4" s="3"/>
    </row>
    <row r="5">
      <c r="A5" s="3" t="s">
        <v>574</v>
      </c>
      <c r="B5" s="34" t="str">
        <f>VLOOKUP("tara",Data!I$8:Data!J$30,2,0)</f>
        <v>tara@acme.com</v>
      </c>
      <c r="C5" s="3" t="s">
        <v>28</v>
      </c>
      <c r="D5" s="3"/>
      <c r="E5" s="3" t="s">
        <v>366</v>
      </c>
      <c r="F5" s="3" t="s">
        <v>567</v>
      </c>
      <c r="G5" s="3" t="s">
        <v>575</v>
      </c>
      <c r="H5" s="3"/>
      <c r="I5" s="3"/>
      <c r="J5" s="3"/>
      <c r="K5" s="3" t="s">
        <v>571</v>
      </c>
      <c r="L5" s="3" t="b">
        <v>0</v>
      </c>
      <c r="M5" s="3" t="s">
        <v>433</v>
      </c>
      <c r="N5" s="3" t="s">
        <v>569</v>
      </c>
      <c r="O5" s="3"/>
      <c r="P5" s="3"/>
    </row>
    <row r="6">
      <c r="A6" s="3" t="s">
        <v>576</v>
      </c>
      <c r="B6" s="34" t="str">
        <f>VLOOKUP("tara",Data!I$8:Data!J$30,2,0)</f>
        <v>tara@acme.com</v>
      </c>
      <c r="C6" s="3" t="s">
        <v>28</v>
      </c>
      <c r="D6" s="3"/>
      <c r="E6" s="3"/>
      <c r="F6" s="3" t="s">
        <v>567</v>
      </c>
      <c r="G6" s="3"/>
      <c r="H6" s="3"/>
      <c r="I6" s="3"/>
      <c r="J6" s="3"/>
      <c r="K6" s="3" t="s">
        <v>573</v>
      </c>
      <c r="L6" s="3" t="b">
        <v>0</v>
      </c>
      <c r="M6" s="3" t="s">
        <v>433</v>
      </c>
      <c r="N6" s="3" t="s">
        <v>569</v>
      </c>
      <c r="O6" s="3"/>
      <c r="P6" s="3"/>
    </row>
    <row r="7">
      <c r="A7" s="3" t="s">
        <v>578</v>
      </c>
      <c r="B7" s="34" t="str">
        <f>VLOOKUP("tara",Data!I$8:Data!J$30,2,0)</f>
        <v>tara@acme.com</v>
      </c>
      <c r="C7" s="3" t="s">
        <v>28</v>
      </c>
      <c r="D7" s="3" t="s">
        <v>538</v>
      </c>
      <c r="E7" s="3" t="s">
        <v>404</v>
      </c>
      <c r="F7" s="3" t="s">
        <v>567</v>
      </c>
      <c r="G7" s="3"/>
      <c r="H7" s="3" t="s">
        <v>587</v>
      </c>
      <c r="I7" s="3" t="s">
        <v>588</v>
      </c>
      <c r="J7" s="3" t="s">
        <v>589</v>
      </c>
      <c r="K7" s="3" t="s">
        <v>568</v>
      </c>
      <c r="L7" s="3" t="b">
        <v>0</v>
      </c>
      <c r="M7" s="3" t="s">
        <v>433</v>
      </c>
      <c r="N7" s="3" t="s">
        <v>569</v>
      </c>
      <c r="O7" s="3"/>
      <c r="P7" s="3"/>
    </row>
    <row r="8">
      <c r="A8" s="3" t="s">
        <v>592</v>
      </c>
      <c r="B8" s="34" t="str">
        <f>VLOOKUP("tara",Data!I$8:Data!J$30,2,0)</f>
        <v>tara@acme.com</v>
      </c>
      <c r="C8" s="3" t="s">
        <v>28</v>
      </c>
      <c r="D8" s="3" t="s">
        <v>538</v>
      </c>
      <c r="E8" s="3" t="s">
        <v>404</v>
      </c>
      <c r="F8" s="3" t="s">
        <v>567</v>
      </c>
      <c r="G8" s="3"/>
      <c r="H8" s="3" t="s">
        <v>587</v>
      </c>
      <c r="I8" s="3" t="s">
        <v>588</v>
      </c>
      <c r="J8" s="3" t="s">
        <v>589</v>
      </c>
      <c r="K8" s="3" t="s">
        <v>573</v>
      </c>
      <c r="L8" s="3" t="b">
        <v>0</v>
      </c>
      <c r="M8" s="3" t="s">
        <v>433</v>
      </c>
      <c r="N8" s="3" t="s">
        <v>569</v>
      </c>
      <c r="O8" s="3"/>
      <c r="P8" s="3"/>
    </row>
    <row r="9">
      <c r="A9" s="3" t="s">
        <v>598</v>
      </c>
      <c r="B9" s="34" t="str">
        <f>VLOOKUP("tara",Data!I$8:Data!J$30,2,0)</f>
        <v>tara@acme.com</v>
      </c>
      <c r="C9" s="3" t="s">
        <v>28</v>
      </c>
      <c r="D9" s="3"/>
      <c r="E9" s="3"/>
      <c r="F9" s="3" t="s">
        <v>567</v>
      </c>
      <c r="G9" s="3"/>
      <c r="H9" s="3"/>
      <c r="I9" s="3"/>
      <c r="J9" s="3"/>
      <c r="K9" s="3" t="s">
        <v>568</v>
      </c>
      <c r="L9" s="3" t="b">
        <v>0</v>
      </c>
      <c r="M9" s="3" t="s">
        <v>433</v>
      </c>
      <c r="N9" s="3" t="s">
        <v>569</v>
      </c>
      <c r="O9" s="3"/>
      <c r="P9" s="3"/>
    </row>
    <row r="10">
      <c r="A10" s="3" t="s">
        <v>605</v>
      </c>
      <c r="B10" s="34" t="str">
        <f>VLOOKUP("tara",Data!I$8:Data!J$30,2,0)</f>
        <v>tara@acme.com</v>
      </c>
      <c r="C10" s="3" t="s">
        <v>28</v>
      </c>
      <c r="D10" s="3"/>
      <c r="E10" s="3"/>
      <c r="F10" s="3" t="s">
        <v>567</v>
      </c>
      <c r="G10" s="3"/>
      <c r="H10" s="3"/>
      <c r="I10" s="3"/>
      <c r="J10" s="3"/>
      <c r="K10" s="3" t="s">
        <v>573</v>
      </c>
      <c r="L10" s="3" t="b">
        <v>0</v>
      </c>
      <c r="M10" s="3" t="s">
        <v>433</v>
      </c>
      <c r="N10" s="3" t="s">
        <v>569</v>
      </c>
      <c r="O10" s="3"/>
      <c r="P10" s="3"/>
    </row>
    <row r="11">
      <c r="A11" s="3" t="s">
        <v>514</v>
      </c>
      <c r="B11" s="34" t="str">
        <f>VLOOKUP("tara",Data!I$8:Data!J$30,2,0)</f>
        <v>tara@acme.com</v>
      </c>
      <c r="C11" s="3" t="s">
        <v>28</v>
      </c>
      <c r="D11" s="3" t="s">
        <v>546</v>
      </c>
      <c r="E11" s="3" t="s">
        <v>514</v>
      </c>
      <c r="F11" s="3" t="s">
        <v>567</v>
      </c>
      <c r="G11" s="3" t="s">
        <v>614</v>
      </c>
      <c r="H11" s="3"/>
      <c r="I11" s="3"/>
      <c r="J11" s="3"/>
      <c r="K11" s="3" t="s">
        <v>571</v>
      </c>
      <c r="L11" s="3" t="b">
        <v>0</v>
      </c>
      <c r="M11" s="3" t="s">
        <v>433</v>
      </c>
      <c r="N11" s="3" t="s">
        <v>569</v>
      </c>
      <c r="O11" s="3"/>
      <c r="P11" s="3"/>
    </row>
    <row r="12">
      <c r="A12" s="3" t="s">
        <v>516</v>
      </c>
      <c r="B12" s="34" t="str">
        <f>VLOOKUP("tara",Data!I$8:Data!J$30,2,0)</f>
        <v>tara@acme.com</v>
      </c>
      <c r="C12" s="3" t="s">
        <v>28</v>
      </c>
      <c r="D12" s="3" t="s">
        <v>546</v>
      </c>
      <c r="E12" s="3" t="s">
        <v>516</v>
      </c>
      <c r="F12" s="3" t="s">
        <v>567</v>
      </c>
      <c r="G12" s="3" t="s">
        <v>575</v>
      </c>
      <c r="H12" s="3"/>
      <c r="I12" s="3"/>
      <c r="J12" s="3"/>
      <c r="K12" s="3" t="s">
        <v>571</v>
      </c>
      <c r="L12" s="3" t="b">
        <v>0</v>
      </c>
      <c r="M12" s="3" t="s">
        <v>433</v>
      </c>
      <c r="N12" s="3" t="s">
        <v>569</v>
      </c>
      <c r="O12" s="3"/>
      <c r="P12" s="3"/>
    </row>
    <row r="13">
      <c r="A13" s="3" t="s">
        <v>618</v>
      </c>
      <c r="B13" s="34" t="str">
        <f>VLOOKUP("tara",Data!I$8:Data!J$30,2,0)</f>
        <v>tara@acme.com</v>
      </c>
      <c r="C13" s="3" t="s">
        <v>28</v>
      </c>
      <c r="D13" s="3"/>
      <c r="E13" s="3"/>
      <c r="F13" s="3" t="s">
        <v>567</v>
      </c>
      <c r="G13" s="3"/>
      <c r="H13" s="3"/>
      <c r="I13" s="3"/>
      <c r="J13" s="3"/>
      <c r="K13" s="3" t="s">
        <v>573</v>
      </c>
      <c r="L13" s="3" t="b">
        <v>0</v>
      </c>
      <c r="M13" s="3" t="s">
        <v>433</v>
      </c>
      <c r="N13" s="3" t="s">
        <v>569</v>
      </c>
      <c r="O13" s="3"/>
      <c r="P13" s="3"/>
    </row>
    <row r="14">
      <c r="A14" s="3" t="s">
        <v>619</v>
      </c>
      <c r="B14" s="34" t="str">
        <f>VLOOKUP("tara",Data!I$8:Data!J$30,2,0)</f>
        <v>tara@acme.com</v>
      </c>
      <c r="C14" s="3" t="s">
        <v>28</v>
      </c>
      <c r="D14" s="3"/>
      <c r="E14" s="3" t="s">
        <v>518</v>
      </c>
      <c r="F14" s="3" t="s">
        <v>567</v>
      </c>
      <c r="G14" s="3"/>
      <c r="H14" s="3"/>
      <c r="I14" s="3"/>
      <c r="J14" s="3"/>
      <c r="K14" s="3" t="s">
        <v>571</v>
      </c>
      <c r="L14" s="3" t="b">
        <v>0</v>
      </c>
      <c r="M14" s="3" t="s">
        <v>433</v>
      </c>
      <c r="N14" s="3" t="s">
        <v>569</v>
      </c>
      <c r="O14" s="3"/>
      <c r="P14" s="3"/>
    </row>
    <row r="15">
      <c r="A15" s="3" t="s">
        <v>620</v>
      </c>
      <c r="B15" s="34" t="str">
        <f>VLOOKUP("tina",Data!I$8:Data!J$30,2,0)</f>
        <v>tina@acme.com</v>
      </c>
      <c r="C15" s="3" t="s">
        <v>48</v>
      </c>
      <c r="D15" s="3"/>
      <c r="E15" s="3" t="s">
        <v>407</v>
      </c>
      <c r="F15" s="3" t="s">
        <v>567</v>
      </c>
      <c r="G15" s="3"/>
      <c r="H15" s="3"/>
      <c r="I15" s="3"/>
      <c r="J15" s="3"/>
      <c r="K15" s="3" t="s">
        <v>571</v>
      </c>
      <c r="L15" s="3" t="b">
        <v>0</v>
      </c>
      <c r="M15" s="3" t="s">
        <v>433</v>
      </c>
      <c r="N15" s="3" t="s">
        <v>569</v>
      </c>
      <c r="O15" s="3"/>
      <c r="P15" s="3"/>
    </row>
    <row r="16">
      <c r="A16" s="3" t="s">
        <v>621</v>
      </c>
      <c r="B16" s="34" t="str">
        <f>VLOOKUP("tony",Data!I$8:Data!J$30,2,0)</f>
        <v>tony@acme.com</v>
      </c>
      <c r="C16" s="3" t="s">
        <v>38</v>
      </c>
      <c r="D16" s="3"/>
      <c r="E16" s="3" t="s">
        <v>372</v>
      </c>
      <c r="F16" s="3" t="s">
        <v>567</v>
      </c>
      <c r="G16" s="3"/>
      <c r="H16" s="3"/>
      <c r="I16" s="3"/>
      <c r="J16" s="3"/>
      <c r="K16" s="3" t="s">
        <v>568</v>
      </c>
      <c r="L16" s="3" t="b">
        <v>0</v>
      </c>
      <c r="M16" s="3" t="s">
        <v>433</v>
      </c>
      <c r="N16" s="3" t="s">
        <v>569</v>
      </c>
      <c r="O16" s="3"/>
      <c r="P16" s="3"/>
    </row>
    <row r="17">
      <c r="A17" s="3" t="s">
        <v>622</v>
      </c>
      <c r="B17" s="34" t="str">
        <f>VLOOKUP("tara",Data!I$8:Data!J$30,2,0)</f>
        <v>tara@acme.com</v>
      </c>
      <c r="C17" s="3" t="s">
        <v>28</v>
      </c>
      <c r="D17" s="3" t="s">
        <v>548</v>
      </c>
      <c r="E17" s="3"/>
      <c r="F17" s="3" t="s">
        <v>567</v>
      </c>
      <c r="G17" s="3"/>
      <c r="H17" s="3"/>
      <c r="I17" s="3"/>
      <c r="J17" s="3"/>
      <c r="K17" s="3" t="s">
        <v>568</v>
      </c>
      <c r="L17" s="3" t="b">
        <v>0</v>
      </c>
      <c r="M17" s="3" t="s">
        <v>433</v>
      </c>
      <c r="N17" s="3" t="s">
        <v>569</v>
      </c>
      <c r="O17" s="3"/>
      <c r="P17" s="3"/>
    </row>
    <row r="18">
      <c r="A18" s="3" t="s">
        <v>623</v>
      </c>
      <c r="B18" s="34" t="str">
        <f>VLOOKUP("tony",Data!I$8:Data!J$30,2,0)</f>
        <v>tony@acme.com</v>
      </c>
      <c r="C18" s="3" t="s">
        <v>38</v>
      </c>
      <c r="D18" s="3"/>
      <c r="E18" s="3" t="s">
        <v>372</v>
      </c>
      <c r="F18" s="3" t="s">
        <v>567</v>
      </c>
      <c r="G18" s="3"/>
      <c r="H18" s="3"/>
      <c r="I18" s="3"/>
      <c r="J18" s="3"/>
      <c r="K18" s="3" t="s">
        <v>571</v>
      </c>
      <c r="L18" s="3" t="b">
        <v>0</v>
      </c>
      <c r="M18" s="3" t="s">
        <v>433</v>
      </c>
      <c r="N18" s="3" t="s">
        <v>569</v>
      </c>
      <c r="O18" s="3"/>
      <c r="P18" s="3"/>
    </row>
    <row r="19">
      <c r="A19" s="3" t="s">
        <v>624</v>
      </c>
      <c r="B19" s="34" t="str">
        <f>VLOOKUP("tara",Data!I$8:Data!J$30,2,0)</f>
        <v>tara@acme.com</v>
      </c>
      <c r="C19" s="3" t="s">
        <v>28</v>
      </c>
      <c r="D19" s="3" t="s">
        <v>542</v>
      </c>
      <c r="E19" s="3"/>
      <c r="F19" s="3" t="s">
        <v>567</v>
      </c>
      <c r="G19" s="3"/>
      <c r="H19" s="3"/>
      <c r="I19" s="3"/>
      <c r="J19" s="3"/>
      <c r="K19" s="3" t="s">
        <v>568</v>
      </c>
      <c r="L19" s="3" t="b">
        <v>0</v>
      </c>
      <c r="M19" s="3" t="s">
        <v>433</v>
      </c>
      <c r="N19" s="3" t="s">
        <v>569</v>
      </c>
      <c r="O19" s="3"/>
      <c r="P19" s="3"/>
    </row>
    <row r="20">
      <c r="A20" s="3" t="s">
        <v>625</v>
      </c>
      <c r="B20" s="34" t="str">
        <f>VLOOKUP("tara",Data!I$8:Data!J$30,2,0)</f>
        <v>tara@acme.com</v>
      </c>
      <c r="C20" s="3" t="s">
        <v>28</v>
      </c>
      <c r="D20" s="3"/>
      <c r="E20" s="3"/>
      <c r="F20" s="3" t="s">
        <v>567</v>
      </c>
      <c r="G20" s="3"/>
      <c r="H20" s="3"/>
      <c r="I20" s="3"/>
      <c r="J20" s="3"/>
      <c r="K20" s="3" t="s">
        <v>568</v>
      </c>
      <c r="L20" s="3" t="b">
        <v>0</v>
      </c>
      <c r="M20" s="3" t="s">
        <v>433</v>
      </c>
      <c r="N20" s="3" t="s">
        <v>569</v>
      </c>
      <c r="O20" s="3"/>
      <c r="P20" s="3"/>
    </row>
    <row r="21" ht="15.75" customHeight="1">
      <c r="A21" s="3" t="s">
        <v>626</v>
      </c>
      <c r="B21" s="34" t="str">
        <f>VLOOKUP("tara",Data!I$8:Data!J$30,2,0)</f>
        <v>tara@acme.com</v>
      </c>
      <c r="C21" s="3" t="s">
        <v>28</v>
      </c>
      <c r="D21" s="3"/>
      <c r="E21" s="3"/>
      <c r="F21" s="3" t="s">
        <v>567</v>
      </c>
      <c r="G21" s="3"/>
      <c r="H21" s="3"/>
      <c r="I21" s="3"/>
      <c r="J21" s="3"/>
      <c r="K21" s="3" t="s">
        <v>571</v>
      </c>
      <c r="L21" s="3" t="b">
        <v>0</v>
      </c>
      <c r="M21" s="3" t="s">
        <v>433</v>
      </c>
      <c r="N21" s="3" t="s">
        <v>569</v>
      </c>
      <c r="O21" s="3"/>
      <c r="P21" s="3"/>
    </row>
    <row r="22" ht="15.75" customHeight="1">
      <c r="A22" s="3" t="s">
        <v>604</v>
      </c>
      <c r="B22" s="34" t="str">
        <f>VLOOKUP("tara",Data!I$8:Data!J$30,2,0)</f>
        <v>tara@acme.com</v>
      </c>
      <c r="C22" s="3" t="s">
        <v>28</v>
      </c>
      <c r="D22" s="3" t="s">
        <v>538</v>
      </c>
      <c r="E22" s="3" t="s">
        <v>404</v>
      </c>
      <c r="F22" s="3" t="s">
        <v>567</v>
      </c>
      <c r="G22" s="3"/>
      <c r="H22" s="3" t="s">
        <v>587</v>
      </c>
      <c r="I22" s="3" t="s">
        <v>588</v>
      </c>
      <c r="J22" s="3" t="s">
        <v>589</v>
      </c>
      <c r="K22" s="3" t="s">
        <v>571</v>
      </c>
      <c r="L22" s="3" t="b">
        <v>0</v>
      </c>
      <c r="M22" s="3" t="s">
        <v>433</v>
      </c>
      <c r="N22" s="3" t="s">
        <v>569</v>
      </c>
      <c r="O22" s="3" t="s">
        <v>627</v>
      </c>
      <c r="P22" s="3" t="s">
        <v>628</v>
      </c>
    </row>
    <row r="23" ht="15.75" customHeight="1">
      <c r="A23" s="3" t="s">
        <v>245</v>
      </c>
      <c r="B23" s="34" t="str">
        <f>VLOOKUP("tara",Data!I$8:Data!J$30,2,0)</f>
        <v>tara@acme.com</v>
      </c>
      <c r="C23" s="3" t="s">
        <v>28</v>
      </c>
      <c r="D23" s="3" t="s">
        <v>538</v>
      </c>
      <c r="E23" s="3" t="s">
        <v>404</v>
      </c>
      <c r="F23" s="3" t="s">
        <v>567</v>
      </c>
      <c r="G23" s="3"/>
      <c r="H23" s="3" t="s">
        <v>587</v>
      </c>
      <c r="I23" s="3" t="s">
        <v>588</v>
      </c>
      <c r="J23" s="3" t="s">
        <v>589</v>
      </c>
      <c r="K23" s="3" t="s">
        <v>571</v>
      </c>
      <c r="L23" s="3" t="b">
        <v>0</v>
      </c>
      <c r="M23" s="3" t="s">
        <v>433</v>
      </c>
      <c r="N23" s="3" t="s">
        <v>569</v>
      </c>
      <c r="O23" s="3" t="s">
        <v>627</v>
      </c>
      <c r="P23" s="3" t="s">
        <v>628</v>
      </c>
    </row>
    <row r="24" ht="15.75" customHeight="1">
      <c r="A24" s="3" t="s">
        <v>584</v>
      </c>
      <c r="B24" s="34" t="str">
        <f>VLOOKUP("tara",Data!I$8:Data!J$30,2,0)</f>
        <v>tara@acme.com</v>
      </c>
      <c r="C24" s="3" t="s">
        <v>28</v>
      </c>
      <c r="D24" s="3" t="s">
        <v>538</v>
      </c>
      <c r="E24" s="3" t="s">
        <v>404</v>
      </c>
      <c r="F24" s="3" t="s">
        <v>567</v>
      </c>
      <c r="G24" s="3"/>
      <c r="H24" s="3" t="s">
        <v>629</v>
      </c>
      <c r="I24" s="3" t="s">
        <v>630</v>
      </c>
      <c r="J24" s="3" t="s">
        <v>631</v>
      </c>
      <c r="K24" s="3" t="s">
        <v>571</v>
      </c>
      <c r="L24" s="3" t="b">
        <v>0</v>
      </c>
      <c r="M24" s="3" t="s">
        <v>433</v>
      </c>
      <c r="N24" s="3" t="s">
        <v>569</v>
      </c>
      <c r="O24" s="3" t="s">
        <v>632</v>
      </c>
      <c r="P24" s="3" t="s">
        <v>633</v>
      </c>
    </row>
    <row r="25" ht="15.75" customHeight="1">
      <c r="A25" s="3" t="s">
        <v>331</v>
      </c>
      <c r="B25" s="34" t="str">
        <f>VLOOKUP("tara",Data!I$8:Data!J$30,2,0)</f>
        <v>tara@acme.com</v>
      </c>
      <c r="C25" s="3" t="s">
        <v>28</v>
      </c>
      <c r="D25" s="3" t="s">
        <v>550</v>
      </c>
      <c r="E25" s="3" t="s">
        <v>331</v>
      </c>
      <c r="F25" s="3" t="s">
        <v>567</v>
      </c>
      <c r="G25" s="3"/>
      <c r="H25" s="3"/>
      <c r="I25" s="3"/>
      <c r="J25" s="3"/>
      <c r="K25" s="3" t="s">
        <v>571</v>
      </c>
      <c r="L25" s="3" t="b">
        <v>0</v>
      </c>
      <c r="M25" s="3" t="s">
        <v>433</v>
      </c>
      <c r="N25" s="3" t="s">
        <v>569</v>
      </c>
      <c r="O25" s="3"/>
      <c r="P25" s="3"/>
    </row>
    <row r="26" ht="15.75" customHeight="1">
      <c r="A26" s="3" t="s">
        <v>609</v>
      </c>
      <c r="B26" s="34" t="str">
        <f>VLOOKUP("tara",Data!I$8:Data!J$30,2,0)</f>
        <v>tara@acme.com</v>
      </c>
      <c r="C26" s="3" t="s">
        <v>28</v>
      </c>
      <c r="D26" s="3" t="s">
        <v>538</v>
      </c>
      <c r="E26" s="3" t="s">
        <v>404</v>
      </c>
      <c r="F26" s="3" t="s">
        <v>567</v>
      </c>
      <c r="G26" s="3"/>
      <c r="H26" s="3" t="s">
        <v>587</v>
      </c>
      <c r="I26" s="3" t="s">
        <v>588</v>
      </c>
      <c r="J26" s="3" t="s">
        <v>589</v>
      </c>
      <c r="K26" s="3" t="s">
        <v>571</v>
      </c>
      <c r="L26" s="3" t="b">
        <v>0</v>
      </c>
      <c r="M26" s="3" t="s">
        <v>433</v>
      </c>
      <c r="N26" s="3" t="s">
        <v>569</v>
      </c>
      <c r="O26" s="3" t="s">
        <v>627</v>
      </c>
      <c r="P26" s="3" t="s">
        <v>628</v>
      </c>
    </row>
    <row r="27" ht="15.75" customHeight="1">
      <c r="A27" s="3" t="s">
        <v>634</v>
      </c>
      <c r="B27" s="34" t="str">
        <f>VLOOKUP("tara",Data!I$8:Data!J$30,2,0)</f>
        <v>tara@acme.com</v>
      </c>
      <c r="C27" s="3" t="s">
        <v>28</v>
      </c>
      <c r="D27" s="3"/>
      <c r="E27" s="3" t="s">
        <v>518</v>
      </c>
      <c r="F27" s="3" t="s">
        <v>567</v>
      </c>
      <c r="G27" s="3"/>
      <c r="H27" s="3"/>
      <c r="I27" s="3"/>
      <c r="J27" s="3"/>
      <c r="K27" s="3" t="s">
        <v>571</v>
      </c>
      <c r="L27" s="3" t="b">
        <v>0</v>
      </c>
      <c r="M27" s="3" t="s">
        <v>433</v>
      </c>
      <c r="N27" s="3" t="s">
        <v>569</v>
      </c>
      <c r="O27" s="3"/>
      <c r="P27" s="3"/>
    </row>
    <row r="28" ht="15.75" customHeight="1">
      <c r="A28" s="3" t="s">
        <v>635</v>
      </c>
      <c r="B28" s="34" t="str">
        <f>VLOOKUP("tony",Data!I$8:Data!J$30,2,0)</f>
        <v>tony@acme.com</v>
      </c>
      <c r="C28" s="3" t="s">
        <v>38</v>
      </c>
      <c r="D28" s="3"/>
      <c r="E28" s="3" t="s">
        <v>362</v>
      </c>
      <c r="F28" s="3" t="s">
        <v>567</v>
      </c>
      <c r="G28" s="3"/>
      <c r="H28" s="3"/>
      <c r="I28" s="3"/>
      <c r="J28" s="3"/>
      <c r="K28" s="3" t="s">
        <v>571</v>
      </c>
      <c r="L28" s="3" t="b">
        <v>0</v>
      </c>
      <c r="M28" s="3" t="s">
        <v>433</v>
      </c>
      <c r="N28" s="3" t="s">
        <v>569</v>
      </c>
      <c r="O28" s="3"/>
      <c r="P28" s="3"/>
    </row>
    <row r="29" ht="15.75" customHeight="1">
      <c r="A29" s="3" t="s">
        <v>437</v>
      </c>
      <c r="B29" s="34" t="str">
        <f>VLOOKUP("tara",Data!I$8:Data!J$30,2,0)</f>
        <v>tara@acme.com</v>
      </c>
      <c r="C29" s="3" t="s">
        <v>28</v>
      </c>
      <c r="D29" s="3"/>
      <c r="E29" s="3" t="s">
        <v>437</v>
      </c>
      <c r="F29" s="3" t="s">
        <v>567</v>
      </c>
      <c r="G29" s="3"/>
      <c r="H29" s="3"/>
      <c r="I29" s="3"/>
      <c r="J29" s="3"/>
      <c r="K29" s="3" t="s">
        <v>571</v>
      </c>
      <c r="L29" s="3" t="b">
        <v>0</v>
      </c>
      <c r="M29" s="3" t="s">
        <v>433</v>
      </c>
      <c r="N29" s="3" t="s">
        <v>569</v>
      </c>
      <c r="O29" s="3"/>
      <c r="P29" s="3"/>
    </row>
    <row r="30" ht="15.75" customHeight="1">
      <c r="A30" s="3" t="s">
        <v>636</v>
      </c>
      <c r="B30" s="34" t="str">
        <f>VLOOKUP("tara",Data!I$8:Data!J$30,2,0)</f>
        <v>tara@acme.com</v>
      </c>
      <c r="C30" s="3" t="s">
        <v>28</v>
      </c>
      <c r="D30" s="3" t="s">
        <v>548</v>
      </c>
      <c r="E30" s="3"/>
      <c r="F30" s="3" t="s">
        <v>567</v>
      </c>
      <c r="G30" s="3"/>
      <c r="H30" s="3"/>
      <c r="I30" s="3"/>
      <c r="J30" s="3"/>
      <c r="K30" s="3" t="s">
        <v>571</v>
      </c>
      <c r="L30" s="3" t="b">
        <v>0</v>
      </c>
      <c r="M30" s="3" t="s">
        <v>433</v>
      </c>
      <c r="N30" s="3" t="s">
        <v>569</v>
      </c>
      <c r="O30" s="3"/>
      <c r="P30" s="3"/>
    </row>
    <row r="31" ht="15.75" customHeight="1">
      <c r="A31" s="3" t="s">
        <v>637</v>
      </c>
      <c r="B31" s="34" t="str">
        <f>VLOOKUP("tony",Data!I$8:Data!J$30,2,0)</f>
        <v>tony@acme.com</v>
      </c>
      <c r="C31" s="3" t="s">
        <v>38</v>
      </c>
      <c r="D31" s="3"/>
      <c r="E31" s="3" t="s">
        <v>362</v>
      </c>
      <c r="F31" s="3" t="s">
        <v>567</v>
      </c>
      <c r="G31" s="3"/>
      <c r="H31" s="3"/>
      <c r="I31" s="3"/>
      <c r="J31" s="3"/>
      <c r="K31" s="3" t="s">
        <v>571</v>
      </c>
      <c r="L31" s="3" t="b">
        <v>0</v>
      </c>
      <c r="M31" s="3" t="s">
        <v>433</v>
      </c>
      <c r="N31" s="3" t="s">
        <v>569</v>
      </c>
      <c r="O31" s="3"/>
      <c r="P31" s="3"/>
    </row>
    <row r="32" ht="15.75" customHeight="1">
      <c r="A32" s="3" t="s">
        <v>638</v>
      </c>
      <c r="B32" s="34" t="str">
        <f>VLOOKUP("tony",Data!I$8:Data!J$30,2,0)</f>
        <v>tony@acme.com</v>
      </c>
      <c r="C32" s="3" t="s">
        <v>38</v>
      </c>
      <c r="D32" s="3"/>
      <c r="E32" s="3" t="s">
        <v>362</v>
      </c>
      <c r="F32" s="3" t="s">
        <v>567</v>
      </c>
      <c r="G32" s="3"/>
      <c r="H32" s="3"/>
      <c r="I32" s="3"/>
      <c r="J32" s="3"/>
      <c r="K32" s="3" t="s">
        <v>573</v>
      </c>
      <c r="L32" s="3" t="b">
        <v>0</v>
      </c>
      <c r="M32" s="3" t="s">
        <v>433</v>
      </c>
      <c r="N32" s="3" t="s">
        <v>569</v>
      </c>
      <c r="O32" s="3"/>
      <c r="P32" s="3"/>
    </row>
    <row r="33" ht="15.75" customHeight="1">
      <c r="A33" s="3" t="s">
        <v>639</v>
      </c>
      <c r="B33" s="34" t="str">
        <f>VLOOKUP("tara",Data!I$8:Data!J$30,2,0)</f>
        <v>tara@acme.com</v>
      </c>
      <c r="C33" s="3" t="s">
        <v>28</v>
      </c>
      <c r="D33" s="3" t="s">
        <v>546</v>
      </c>
      <c r="E33" s="3" t="s">
        <v>518</v>
      </c>
      <c r="F33" s="3" t="s">
        <v>567</v>
      </c>
      <c r="G33" s="3"/>
      <c r="H33" s="3"/>
      <c r="I33" s="3"/>
      <c r="J33" s="3"/>
      <c r="K33" s="3" t="s">
        <v>571</v>
      </c>
      <c r="L33" s="3" t="b">
        <v>0</v>
      </c>
      <c r="M33" s="3" t="s">
        <v>433</v>
      </c>
      <c r="N33" s="3" t="s">
        <v>569</v>
      </c>
      <c r="O33" s="3"/>
      <c r="P33" s="3"/>
    </row>
    <row r="34" ht="15.75" customHeight="1">
      <c r="A34" s="3" t="s">
        <v>644</v>
      </c>
      <c r="B34" s="34" t="str">
        <f>VLOOKUP("tara",Data!I$8:Data!J$30,2,0)</f>
        <v>tara@acme.com</v>
      </c>
      <c r="C34" s="3" t="s">
        <v>28</v>
      </c>
      <c r="D34" s="3" t="s">
        <v>546</v>
      </c>
      <c r="E34" s="3" t="s">
        <v>518</v>
      </c>
      <c r="F34" s="3" t="s">
        <v>567</v>
      </c>
      <c r="G34" s="3"/>
      <c r="H34" s="3"/>
      <c r="I34" s="3"/>
      <c r="J34" s="3"/>
      <c r="K34" s="3" t="s">
        <v>573</v>
      </c>
      <c r="L34" s="3" t="b">
        <v>0</v>
      </c>
      <c r="M34" s="3" t="s">
        <v>433</v>
      </c>
      <c r="N34" s="3" t="s">
        <v>569</v>
      </c>
      <c r="O34" s="3"/>
      <c r="P34" s="3"/>
    </row>
    <row r="35" ht="15.75" customHeight="1">
      <c r="A35" s="3" t="s">
        <v>646</v>
      </c>
      <c r="B35" s="34" t="str">
        <f>VLOOKUP("tara",Data!I$8:Data!J$30,2,0)</f>
        <v>tara@acme.com</v>
      </c>
      <c r="C35" s="3" t="s">
        <v>28</v>
      </c>
      <c r="D35" s="3" t="s">
        <v>546</v>
      </c>
      <c r="E35" s="3" t="s">
        <v>518</v>
      </c>
      <c r="F35" s="3" t="s">
        <v>567</v>
      </c>
      <c r="G35" s="3"/>
      <c r="H35" s="3"/>
      <c r="I35" s="3"/>
      <c r="J35" s="3"/>
      <c r="K35" s="3" t="s">
        <v>571</v>
      </c>
      <c r="L35" s="3" t="b">
        <v>0</v>
      </c>
      <c r="M35" s="3" t="s">
        <v>433</v>
      </c>
      <c r="N35" s="3" t="s">
        <v>569</v>
      </c>
      <c r="O35" s="3"/>
      <c r="P35" s="3"/>
    </row>
    <row r="36" ht="15.75" customHeight="1">
      <c r="A36" s="3" t="s">
        <v>650</v>
      </c>
      <c r="B36" s="34" t="str">
        <f>VLOOKUP("tara",Data!I$8:Data!J$30,2,0)</f>
        <v>tara@acme.com</v>
      </c>
      <c r="C36" s="3" t="s">
        <v>28</v>
      </c>
      <c r="D36" s="3"/>
      <c r="E36" s="3" t="s">
        <v>440</v>
      </c>
      <c r="F36" s="3" t="s">
        <v>567</v>
      </c>
      <c r="G36" s="3"/>
      <c r="H36" s="3"/>
      <c r="I36" s="3"/>
      <c r="J36" s="3"/>
      <c r="K36" s="3" t="s">
        <v>568</v>
      </c>
      <c r="L36" s="3" t="b">
        <v>0</v>
      </c>
      <c r="M36" s="3" t="s">
        <v>433</v>
      </c>
      <c r="N36" s="3" t="s">
        <v>569</v>
      </c>
      <c r="O36" s="3"/>
      <c r="P36" s="3"/>
    </row>
    <row r="37" ht="15.75" customHeight="1">
      <c r="A37" s="3" t="s">
        <v>655</v>
      </c>
      <c r="B37" s="3"/>
      <c r="C37" s="3" t="s">
        <v>148</v>
      </c>
      <c r="D37" s="3"/>
      <c r="E37" s="3" t="s">
        <v>534</v>
      </c>
      <c r="F37" s="3" t="s">
        <v>657</v>
      </c>
      <c r="G37" s="3"/>
      <c r="H37" s="3"/>
      <c r="I37" s="3"/>
      <c r="J37" s="3"/>
      <c r="K37" s="3"/>
      <c r="L37" s="3" t="b">
        <v>0</v>
      </c>
      <c r="M37" s="3"/>
      <c r="N37" s="3" t="s">
        <v>658</v>
      </c>
      <c r="O37" s="3"/>
      <c r="P37" s="3"/>
    </row>
    <row r="38" ht="15.75" customHeight="1">
      <c r="A38" s="3" t="s">
        <v>659</v>
      </c>
      <c r="B38" s="34" t="str">
        <f>VLOOKUP("tony",Data!I$8:Data!J$30,2,0)</f>
        <v>tony@acme.com</v>
      </c>
      <c r="C38" s="3" t="s">
        <v>148</v>
      </c>
      <c r="D38" s="3"/>
      <c r="E38" s="3" t="s">
        <v>545</v>
      </c>
      <c r="F38" s="3" t="s">
        <v>567</v>
      </c>
      <c r="G38" s="3"/>
      <c r="H38" s="3"/>
      <c r="I38" s="3"/>
      <c r="J38" s="3"/>
      <c r="K38" s="3"/>
      <c r="L38" s="3" t="b">
        <v>0</v>
      </c>
      <c r="M38" s="3"/>
      <c r="N38" s="3" t="s">
        <v>569</v>
      </c>
      <c r="O38" s="3"/>
      <c r="P38" s="3"/>
    </row>
    <row r="39" ht="15.75" customHeight="1">
      <c r="A39" s="3" t="s">
        <v>661</v>
      </c>
      <c r="B39" s="34" t="str">
        <f>VLOOKUP("tara",Data!I$8:Data!J$30,2,0)</f>
        <v>tara@acme.com</v>
      </c>
      <c r="C39" s="3" t="s">
        <v>148</v>
      </c>
      <c r="D39" s="3"/>
      <c r="E39" s="50" t="s">
        <v>545</v>
      </c>
      <c r="F39" s="3" t="s">
        <v>567</v>
      </c>
      <c r="G39" s="3"/>
      <c r="H39" s="3"/>
      <c r="I39" s="3"/>
      <c r="J39" s="3"/>
      <c r="K39" s="3"/>
      <c r="L39" s="3" t="b">
        <v>0</v>
      </c>
      <c r="M39" s="3"/>
      <c r="N39" s="3" t="s">
        <v>569</v>
      </c>
      <c r="O39" s="3"/>
      <c r="P39" s="3"/>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8.71"/>
    <col customWidth="1" min="2" max="2" width="40.71"/>
    <col customWidth="1" min="3" max="3" width="12.29"/>
    <col customWidth="1" min="4" max="4" width="34.29"/>
    <col customWidth="1" min="5" max="26" width="8.86"/>
  </cols>
  <sheetData>
    <row r="1">
      <c r="A1" s="3" t="s">
        <v>577</v>
      </c>
      <c r="B1" s="3" t="s">
        <v>579</v>
      </c>
      <c r="C1" s="3" t="s">
        <v>580</v>
      </c>
      <c r="D1" s="3" t="s">
        <v>581</v>
      </c>
    </row>
    <row r="2">
      <c r="A2" s="3" t="s">
        <v>582</v>
      </c>
      <c r="B2" s="3" t="s">
        <v>583</v>
      </c>
      <c r="C2" s="3">
        <v>0.0</v>
      </c>
      <c r="D2" s="3" t="s">
        <v>584</v>
      </c>
    </row>
    <row r="3">
      <c r="A3" s="3" t="s">
        <v>585</v>
      </c>
      <c r="B3" s="3" t="s">
        <v>586</v>
      </c>
      <c r="C3" s="3">
        <v>1.0</v>
      </c>
      <c r="D3" s="3" t="s">
        <v>584</v>
      </c>
    </row>
    <row r="4">
      <c r="A4" s="3" t="s">
        <v>590</v>
      </c>
      <c r="B4" s="3" t="s">
        <v>591</v>
      </c>
      <c r="C4" s="3">
        <v>2.0</v>
      </c>
      <c r="D4" s="3" t="s">
        <v>584</v>
      </c>
    </row>
    <row r="5">
      <c r="A5" s="3" t="s">
        <v>593</v>
      </c>
      <c r="B5" s="3" t="s">
        <v>594</v>
      </c>
      <c r="C5" s="3">
        <v>3.0</v>
      </c>
      <c r="D5" s="3" t="s">
        <v>584</v>
      </c>
    </row>
    <row r="6">
      <c r="A6" s="3" t="s">
        <v>595</v>
      </c>
      <c r="B6" s="3" t="s">
        <v>596</v>
      </c>
      <c r="C6" s="3">
        <v>4.0</v>
      </c>
      <c r="D6" s="3" t="s">
        <v>584</v>
      </c>
    </row>
    <row r="7">
      <c r="A7" s="3" t="s">
        <v>597</v>
      </c>
      <c r="B7" s="3" t="s">
        <v>583</v>
      </c>
      <c r="C7" s="3">
        <v>0.0</v>
      </c>
      <c r="D7" s="3" t="s">
        <v>245</v>
      </c>
    </row>
    <row r="8">
      <c r="A8" s="3" t="s">
        <v>585</v>
      </c>
      <c r="B8" s="3" t="s">
        <v>586</v>
      </c>
      <c r="C8" s="3">
        <v>1.0</v>
      </c>
      <c r="D8" s="3" t="s">
        <v>245</v>
      </c>
    </row>
    <row r="9">
      <c r="A9" s="3" t="s">
        <v>599</v>
      </c>
      <c r="B9" s="3" t="s">
        <v>600</v>
      </c>
      <c r="C9" s="3">
        <v>2.0</v>
      </c>
      <c r="D9" s="3" t="s">
        <v>245</v>
      </c>
    </row>
    <row r="10">
      <c r="A10" s="3" t="s">
        <v>601</v>
      </c>
      <c r="B10" s="3" t="s">
        <v>602</v>
      </c>
      <c r="C10" s="3">
        <v>3.0</v>
      </c>
      <c r="D10" s="3" t="s">
        <v>245</v>
      </c>
    </row>
    <row r="11">
      <c r="A11" s="3" t="s">
        <v>603</v>
      </c>
      <c r="B11" s="3" t="s">
        <v>596</v>
      </c>
      <c r="C11" s="3">
        <v>4.0</v>
      </c>
      <c r="D11" s="3" t="s">
        <v>245</v>
      </c>
    </row>
    <row r="12">
      <c r="A12" s="3" t="s">
        <v>597</v>
      </c>
      <c r="B12" s="3" t="s">
        <v>583</v>
      </c>
      <c r="C12" s="3">
        <v>0.0</v>
      </c>
      <c r="D12" s="3" t="s">
        <v>604</v>
      </c>
    </row>
    <row r="13">
      <c r="A13" s="3" t="s">
        <v>585</v>
      </c>
      <c r="B13" s="3" t="s">
        <v>586</v>
      </c>
      <c r="C13" s="3">
        <v>1.0</v>
      </c>
      <c r="D13" s="3" t="s">
        <v>604</v>
      </c>
    </row>
    <row r="14">
      <c r="A14" s="3" t="s">
        <v>590</v>
      </c>
      <c r="B14" s="3" t="s">
        <v>606</v>
      </c>
      <c r="C14" s="3">
        <v>2.0</v>
      </c>
      <c r="D14" s="3" t="s">
        <v>604</v>
      </c>
    </row>
    <row r="15">
      <c r="A15" s="3" t="s">
        <v>607</v>
      </c>
      <c r="B15" s="3" t="s">
        <v>608</v>
      </c>
      <c r="C15" s="3">
        <v>3.0</v>
      </c>
      <c r="D15" s="3" t="s">
        <v>604</v>
      </c>
    </row>
    <row r="16">
      <c r="A16" s="3" t="s">
        <v>595</v>
      </c>
      <c r="B16" s="3" t="s">
        <v>596</v>
      </c>
      <c r="C16" s="3">
        <v>4.0</v>
      </c>
      <c r="D16" s="3" t="s">
        <v>604</v>
      </c>
    </row>
    <row r="17">
      <c r="A17" s="3" t="s">
        <v>597</v>
      </c>
      <c r="B17" s="3" t="s">
        <v>583</v>
      </c>
      <c r="C17" s="3">
        <v>0.0</v>
      </c>
      <c r="D17" s="3" t="s">
        <v>609</v>
      </c>
    </row>
    <row r="18">
      <c r="A18" s="3" t="s">
        <v>585</v>
      </c>
      <c r="B18" s="3" t="s">
        <v>586</v>
      </c>
      <c r="C18" s="3">
        <v>1.0</v>
      </c>
      <c r="D18" s="3" t="s">
        <v>609</v>
      </c>
    </row>
    <row r="19">
      <c r="A19" s="3" t="s">
        <v>599</v>
      </c>
      <c r="B19" s="3" t="s">
        <v>610</v>
      </c>
      <c r="C19" s="3">
        <v>2.0</v>
      </c>
      <c r="D19" s="3" t="s">
        <v>609</v>
      </c>
    </row>
    <row r="20">
      <c r="A20" s="3" t="s">
        <v>611</v>
      </c>
      <c r="B20" s="3" t="s">
        <v>612</v>
      </c>
      <c r="C20" s="3">
        <v>3.0</v>
      </c>
      <c r="D20" s="3" t="s">
        <v>609</v>
      </c>
    </row>
    <row r="21" ht="15.75" customHeight="1">
      <c r="A21" s="3" t="s">
        <v>613</v>
      </c>
      <c r="B21" s="3" t="s">
        <v>596</v>
      </c>
      <c r="C21" s="3">
        <v>4.0</v>
      </c>
      <c r="D21" s="3" t="s">
        <v>609</v>
      </c>
    </row>
    <row r="22" ht="15.75" customHeight="1">
      <c r="A22" s="3" t="s">
        <v>597</v>
      </c>
      <c r="B22" s="3" t="s">
        <v>583</v>
      </c>
      <c r="C22" s="3">
        <v>0.0</v>
      </c>
      <c r="D22" s="3" t="s">
        <v>578</v>
      </c>
    </row>
    <row r="23" ht="15.75" customHeight="1">
      <c r="A23" s="3" t="s">
        <v>585</v>
      </c>
      <c r="B23" s="3" t="s">
        <v>586</v>
      </c>
      <c r="C23" s="3">
        <v>1.0</v>
      </c>
      <c r="D23" s="3" t="s">
        <v>578</v>
      </c>
    </row>
    <row r="24" ht="15.75" customHeight="1">
      <c r="A24" s="3" t="s">
        <v>590</v>
      </c>
      <c r="B24" s="3" t="s">
        <v>591</v>
      </c>
      <c r="C24" s="3">
        <v>2.0</v>
      </c>
      <c r="D24" s="3" t="s">
        <v>578</v>
      </c>
    </row>
    <row r="25" ht="15.75" customHeight="1">
      <c r="A25" s="3" t="s">
        <v>615</v>
      </c>
      <c r="B25" s="3" t="s">
        <v>616</v>
      </c>
      <c r="C25" s="3">
        <v>3.0</v>
      </c>
      <c r="D25" s="3" t="s">
        <v>578</v>
      </c>
    </row>
    <row r="26" ht="15.75" customHeight="1">
      <c r="A26" s="3" t="s">
        <v>597</v>
      </c>
      <c r="B26" s="3" t="s">
        <v>583</v>
      </c>
      <c r="C26" s="3">
        <v>0.0</v>
      </c>
      <c r="D26" s="3" t="s">
        <v>592</v>
      </c>
    </row>
    <row r="27" ht="15.75" customHeight="1">
      <c r="A27" s="3" t="s">
        <v>617</v>
      </c>
      <c r="B27" s="3" t="s">
        <v>616</v>
      </c>
      <c r="C27" s="3">
        <v>1.0</v>
      </c>
      <c r="D27" s="3" t="s">
        <v>592</v>
      </c>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23.43"/>
    <col customWidth="1" min="3" max="3" width="11.0"/>
    <col customWidth="1" min="4" max="4" width="25.14"/>
    <col customWidth="1" min="5" max="5" width="9.71"/>
    <col customWidth="1" min="6" max="6" width="45.86"/>
    <col customWidth="1" min="7" max="7" width="21.0"/>
    <col customWidth="1" min="8" max="26" width="8.86"/>
  </cols>
  <sheetData>
    <row r="1">
      <c r="A1" s="3" t="s">
        <v>49</v>
      </c>
      <c r="B1" s="3" t="s">
        <v>44</v>
      </c>
      <c r="C1" s="3" t="s">
        <v>640</v>
      </c>
      <c r="D1" s="3" t="s">
        <v>136</v>
      </c>
      <c r="E1" s="3" t="s">
        <v>641</v>
      </c>
      <c r="F1" s="3" t="s">
        <v>581</v>
      </c>
      <c r="G1" s="3" t="s">
        <v>642</v>
      </c>
      <c r="H1" s="3" t="s">
        <v>643</v>
      </c>
    </row>
    <row r="2">
      <c r="A2" s="3">
        <v>113.0</v>
      </c>
      <c r="B2" s="8">
        <f>Data!C5</f>
        <v>43621.3451</v>
      </c>
      <c r="C2" s="3">
        <v>0.0</v>
      </c>
      <c r="D2" s="3"/>
      <c r="E2" s="3" t="s">
        <v>645</v>
      </c>
      <c r="F2" s="3" t="s">
        <v>570</v>
      </c>
      <c r="G2" s="3"/>
      <c r="H2" s="3"/>
    </row>
    <row r="3">
      <c r="A3" s="3">
        <v>114.0</v>
      </c>
      <c r="B3" s="8">
        <f>Data!C5</f>
        <v>43621.3451</v>
      </c>
      <c r="C3" s="3">
        <v>0.0</v>
      </c>
      <c r="D3" s="3"/>
      <c r="E3" s="3" t="s">
        <v>645</v>
      </c>
      <c r="F3" s="3" t="s">
        <v>570</v>
      </c>
      <c r="G3" s="3"/>
      <c r="H3" s="3"/>
    </row>
    <row r="4">
      <c r="A4" s="3" t="s">
        <v>647</v>
      </c>
      <c r="B4" s="8">
        <f>Data!C5</f>
        <v>43621.3451</v>
      </c>
      <c r="C4" s="3">
        <v>1.0</v>
      </c>
      <c r="D4" s="3" t="s">
        <v>648</v>
      </c>
      <c r="E4" s="3" t="s">
        <v>649</v>
      </c>
      <c r="F4" s="3" t="s">
        <v>572</v>
      </c>
      <c r="G4" s="3"/>
      <c r="H4" s="3"/>
    </row>
    <row r="5">
      <c r="A5" s="3">
        <v>112.0</v>
      </c>
      <c r="B5" s="8">
        <f>Data!C5</f>
        <v>43621.3451</v>
      </c>
      <c r="C5" s="3">
        <v>0.0</v>
      </c>
      <c r="D5" s="3"/>
      <c r="E5" s="3" t="s">
        <v>645</v>
      </c>
      <c r="F5" s="3" t="s">
        <v>572</v>
      </c>
      <c r="G5" s="3"/>
      <c r="H5" s="3"/>
    </row>
    <row r="6">
      <c r="A6" s="3">
        <v>115.0</v>
      </c>
      <c r="B6" s="3" t="s">
        <v>651</v>
      </c>
      <c r="C6" s="3">
        <v>0.0</v>
      </c>
      <c r="D6" s="3"/>
      <c r="E6" s="3" t="s">
        <v>645</v>
      </c>
      <c r="F6" s="3" t="s">
        <v>572</v>
      </c>
      <c r="G6" s="3"/>
      <c r="H6" s="3"/>
    </row>
    <row r="7">
      <c r="A7" s="3">
        <v>117.0</v>
      </c>
      <c r="B7" s="3" t="s">
        <v>652</v>
      </c>
      <c r="C7" s="3">
        <v>0.0</v>
      </c>
      <c r="D7" s="3"/>
      <c r="E7" s="3" t="s">
        <v>649</v>
      </c>
      <c r="F7" s="3" t="s">
        <v>576</v>
      </c>
      <c r="G7" s="3"/>
      <c r="H7" s="3"/>
    </row>
    <row r="8">
      <c r="A8" s="3">
        <v>118.0</v>
      </c>
      <c r="B8" s="3" t="s">
        <v>653</v>
      </c>
      <c r="C8" s="3">
        <v>0.0</v>
      </c>
      <c r="D8" s="3"/>
      <c r="E8" s="3" t="s">
        <v>649</v>
      </c>
      <c r="F8" s="3" t="s">
        <v>576</v>
      </c>
      <c r="G8" s="3"/>
      <c r="H8" s="3"/>
    </row>
    <row r="9">
      <c r="A9" s="3">
        <v>118.0</v>
      </c>
      <c r="B9" s="3" t="s">
        <v>654</v>
      </c>
      <c r="C9" s="3">
        <v>0.0</v>
      </c>
      <c r="D9" s="3"/>
      <c r="E9" s="3" t="s">
        <v>645</v>
      </c>
      <c r="F9" s="3" t="s">
        <v>578</v>
      </c>
      <c r="G9" s="3"/>
      <c r="H9" s="3"/>
    </row>
    <row r="10">
      <c r="A10" s="3">
        <v>119.0</v>
      </c>
      <c r="B10" s="3" t="s">
        <v>656</v>
      </c>
      <c r="C10" s="3">
        <v>0.0</v>
      </c>
      <c r="D10" s="3"/>
      <c r="E10" s="3" t="s">
        <v>645</v>
      </c>
      <c r="F10" s="3" t="s">
        <v>578</v>
      </c>
      <c r="G10" s="3"/>
      <c r="H10" s="3"/>
    </row>
    <row r="11">
      <c r="A11" s="3">
        <v>113.0</v>
      </c>
      <c r="B11" s="8">
        <f>Data!C5</f>
        <v>43621.3451</v>
      </c>
      <c r="C11" s="3">
        <v>0.0</v>
      </c>
      <c r="D11" s="3"/>
      <c r="E11" s="3" t="s">
        <v>645</v>
      </c>
      <c r="F11" s="3" t="s">
        <v>592</v>
      </c>
      <c r="G11" s="3"/>
      <c r="H11" s="3"/>
    </row>
    <row r="12">
      <c r="A12" s="3">
        <v>114.0</v>
      </c>
      <c r="B12" s="3" t="s">
        <v>652</v>
      </c>
      <c r="C12" s="3">
        <v>0.0</v>
      </c>
      <c r="D12" s="3"/>
      <c r="E12" s="3" t="s">
        <v>645</v>
      </c>
      <c r="F12" s="3" t="s">
        <v>592</v>
      </c>
      <c r="G12" s="3"/>
      <c r="H12" s="3"/>
    </row>
    <row r="13">
      <c r="A13" s="3">
        <v>115.0</v>
      </c>
      <c r="B13" s="3" t="s">
        <v>653</v>
      </c>
      <c r="C13" s="3">
        <v>0.0</v>
      </c>
      <c r="D13" s="3"/>
      <c r="E13" s="3" t="s">
        <v>645</v>
      </c>
      <c r="F13" s="3" t="s">
        <v>592</v>
      </c>
      <c r="G13" s="3"/>
      <c r="H13" s="3"/>
    </row>
    <row r="14">
      <c r="A14" s="3">
        <v>113.0</v>
      </c>
      <c r="B14" s="8">
        <f>Data!C5</f>
        <v>43621.3451</v>
      </c>
      <c r="C14" s="3">
        <v>0.0</v>
      </c>
      <c r="D14" s="3"/>
      <c r="E14" s="3" t="s">
        <v>645</v>
      </c>
      <c r="F14" s="3" t="s">
        <v>598</v>
      </c>
      <c r="G14" s="3"/>
      <c r="H14" s="3"/>
    </row>
    <row r="15">
      <c r="A15" s="3">
        <v>114.0</v>
      </c>
      <c r="B15" s="3" t="s">
        <v>660</v>
      </c>
      <c r="C15" s="3">
        <v>0.0</v>
      </c>
      <c r="D15" s="3"/>
      <c r="E15" s="3" t="s">
        <v>645</v>
      </c>
      <c r="F15" s="3" t="s">
        <v>598</v>
      </c>
      <c r="G15" s="3"/>
      <c r="H15" s="3"/>
    </row>
    <row r="16">
      <c r="A16" s="3">
        <v>115.0</v>
      </c>
      <c r="B16" s="3" t="s">
        <v>662</v>
      </c>
      <c r="C16" s="3">
        <v>0.0</v>
      </c>
      <c r="D16" s="3"/>
      <c r="E16" s="3" t="s">
        <v>649</v>
      </c>
      <c r="F16" s="3" t="s">
        <v>598</v>
      </c>
      <c r="G16" s="3"/>
      <c r="H16" s="3"/>
    </row>
    <row r="17">
      <c r="A17" s="3">
        <v>113.0</v>
      </c>
      <c r="B17" s="8">
        <f>Data!C5</f>
        <v>43621.3451</v>
      </c>
      <c r="C17" s="3">
        <v>0.0</v>
      </c>
      <c r="D17" s="3"/>
      <c r="E17" s="3" t="s">
        <v>645</v>
      </c>
      <c r="F17" s="3" t="s">
        <v>605</v>
      </c>
      <c r="G17" s="3"/>
      <c r="H17" s="3"/>
    </row>
    <row r="18">
      <c r="A18" s="3">
        <v>114.0</v>
      </c>
      <c r="B18" s="3" t="s">
        <v>663</v>
      </c>
      <c r="C18" s="3">
        <v>0.0</v>
      </c>
      <c r="D18" s="3"/>
      <c r="E18" s="3" t="s">
        <v>645</v>
      </c>
      <c r="F18" s="3" t="s">
        <v>605</v>
      </c>
      <c r="G18" s="3"/>
      <c r="H18" s="3"/>
    </row>
    <row r="19">
      <c r="A19" s="3">
        <v>115.0</v>
      </c>
      <c r="B19" s="3" t="s">
        <v>664</v>
      </c>
      <c r="C19" s="3">
        <v>0.0</v>
      </c>
      <c r="D19" s="3"/>
      <c r="E19" s="3" t="s">
        <v>649</v>
      </c>
      <c r="F19" s="3" t="s">
        <v>605</v>
      </c>
      <c r="G19" s="3"/>
      <c r="H19" s="3"/>
    </row>
    <row r="20">
      <c r="A20" s="3" t="s">
        <v>647</v>
      </c>
      <c r="B20" s="8">
        <f>Data!C5</f>
        <v>43621.3451</v>
      </c>
      <c r="C20" s="3">
        <v>2.0</v>
      </c>
      <c r="D20" s="3"/>
      <c r="E20" s="3" t="s">
        <v>645</v>
      </c>
      <c r="F20" s="3" t="s">
        <v>514</v>
      </c>
      <c r="G20" s="3"/>
      <c r="H20" s="3"/>
    </row>
    <row r="21" ht="15.75" customHeight="1">
      <c r="A21" s="3">
        <v>112.0</v>
      </c>
      <c r="B21" s="8">
        <f>Data!C5</f>
        <v>43621.3451</v>
      </c>
      <c r="C21" s="3">
        <v>0.0</v>
      </c>
      <c r="D21" s="3"/>
      <c r="E21" s="3" t="s">
        <v>649</v>
      </c>
      <c r="F21" s="3" t="s">
        <v>514</v>
      </c>
      <c r="G21" s="3"/>
      <c r="H21" s="3"/>
    </row>
    <row r="22" ht="15.75" customHeight="1">
      <c r="A22" s="3">
        <v>113.0</v>
      </c>
      <c r="B22" s="8">
        <f>Data!C5</f>
        <v>43621.3451</v>
      </c>
      <c r="C22" s="3">
        <v>0.0</v>
      </c>
      <c r="D22" s="3"/>
      <c r="E22" s="3" t="s">
        <v>645</v>
      </c>
      <c r="F22" s="3" t="s">
        <v>514</v>
      </c>
      <c r="G22" s="3"/>
      <c r="H22" s="3"/>
    </row>
    <row r="23" ht="15.75" customHeight="1">
      <c r="A23" s="3">
        <v>114.0</v>
      </c>
      <c r="B23" s="8">
        <f>Data!C5</f>
        <v>43621.3451</v>
      </c>
      <c r="C23" s="3">
        <v>0.0</v>
      </c>
      <c r="D23" s="3"/>
      <c r="E23" s="3" t="s">
        <v>645</v>
      </c>
      <c r="F23" s="3" t="s">
        <v>514</v>
      </c>
      <c r="G23" s="3"/>
      <c r="H23" s="3"/>
    </row>
    <row r="24" ht="15.75" customHeight="1">
      <c r="A24" s="3" t="s">
        <v>647</v>
      </c>
      <c r="B24" s="8">
        <f>Data!C5</f>
        <v>43621.3451</v>
      </c>
      <c r="C24" s="3">
        <v>1.0</v>
      </c>
      <c r="D24" s="3"/>
      <c r="E24" s="3" t="s">
        <v>645</v>
      </c>
      <c r="F24" s="3" t="s">
        <v>516</v>
      </c>
      <c r="G24" s="3"/>
      <c r="H24" s="3"/>
    </row>
    <row r="25" ht="15.75" customHeight="1">
      <c r="A25" s="3">
        <v>112.0</v>
      </c>
      <c r="B25" s="8">
        <f>Data!C5</f>
        <v>43621.3451</v>
      </c>
      <c r="C25" s="3">
        <v>0.0</v>
      </c>
      <c r="D25" s="3"/>
      <c r="E25" s="3" t="s">
        <v>649</v>
      </c>
      <c r="F25" s="3" t="s">
        <v>516</v>
      </c>
      <c r="G25" s="3"/>
      <c r="H25" s="3"/>
    </row>
    <row r="26" ht="15.75" customHeight="1">
      <c r="A26" s="3">
        <v>115.0</v>
      </c>
      <c r="B26" s="3" t="s">
        <v>665</v>
      </c>
      <c r="C26" s="3">
        <v>0.0</v>
      </c>
      <c r="D26" s="3"/>
      <c r="E26" s="3" t="s">
        <v>645</v>
      </c>
      <c r="F26" s="3" t="s">
        <v>516</v>
      </c>
      <c r="G26" s="3"/>
      <c r="H26" s="3"/>
    </row>
    <row r="27" ht="15.75" customHeight="1">
      <c r="A27" s="3">
        <v>113.0</v>
      </c>
      <c r="B27" s="8">
        <f>Data!C5</f>
        <v>43621.3451</v>
      </c>
      <c r="C27" s="3">
        <v>0.0</v>
      </c>
      <c r="D27" s="3"/>
      <c r="E27" s="3" t="s">
        <v>645</v>
      </c>
      <c r="F27" s="3" t="s">
        <v>618</v>
      </c>
      <c r="G27" s="3"/>
      <c r="H27" s="3"/>
    </row>
    <row r="28" ht="15.75" customHeight="1">
      <c r="A28" s="3">
        <v>114.0</v>
      </c>
      <c r="B28" s="3" t="s">
        <v>660</v>
      </c>
      <c r="C28" s="3">
        <v>0.0</v>
      </c>
      <c r="D28" s="3"/>
      <c r="E28" s="3" t="s">
        <v>645</v>
      </c>
      <c r="F28" s="3" t="s">
        <v>618</v>
      </c>
      <c r="G28" s="3"/>
      <c r="H28" s="3"/>
    </row>
    <row r="29" ht="15.75" customHeight="1">
      <c r="A29" s="3">
        <v>115.0</v>
      </c>
      <c r="B29" s="3" t="s">
        <v>666</v>
      </c>
      <c r="C29" s="3">
        <v>0.0</v>
      </c>
      <c r="D29" s="3"/>
      <c r="E29" s="3" t="s">
        <v>649</v>
      </c>
      <c r="F29" s="3" t="s">
        <v>618</v>
      </c>
      <c r="G29" s="3"/>
      <c r="H29" s="3"/>
    </row>
    <row r="30" ht="15.75" customHeight="1">
      <c r="A30" s="3">
        <v>113.0</v>
      </c>
      <c r="B30" s="8">
        <f>Data!C5</f>
        <v>43621.3451</v>
      </c>
      <c r="C30" s="3">
        <v>0.0</v>
      </c>
      <c r="D30" s="3"/>
      <c r="E30" s="3" t="s">
        <v>645</v>
      </c>
      <c r="F30" s="3" t="s">
        <v>619</v>
      </c>
      <c r="G30" s="3"/>
      <c r="H30" s="3"/>
    </row>
    <row r="31" ht="15.75" customHeight="1">
      <c r="A31" s="3">
        <v>114.0</v>
      </c>
      <c r="B31" s="8">
        <f>Data!C5</f>
        <v>43621.3451</v>
      </c>
      <c r="C31" s="3">
        <v>0.0</v>
      </c>
      <c r="D31" s="3"/>
      <c r="E31" s="3" t="s">
        <v>645</v>
      </c>
      <c r="F31" s="3" t="s">
        <v>619</v>
      </c>
      <c r="G31" s="3"/>
      <c r="H31" s="3"/>
    </row>
    <row r="32" ht="15.75" customHeight="1">
      <c r="A32" s="3">
        <v>115.0</v>
      </c>
      <c r="B32" s="3" t="s">
        <v>667</v>
      </c>
      <c r="C32" s="3">
        <v>0.0</v>
      </c>
      <c r="D32" s="3"/>
      <c r="E32" s="3" t="s">
        <v>645</v>
      </c>
      <c r="F32" s="3" t="s">
        <v>619</v>
      </c>
      <c r="G32" s="3"/>
      <c r="H32" s="3"/>
    </row>
    <row r="33" ht="15.75" customHeight="1">
      <c r="A33" s="3">
        <v>113.0</v>
      </c>
      <c r="B33" s="8">
        <f>Data!C5</f>
        <v>43621.3451</v>
      </c>
      <c r="C33" s="3">
        <v>0.0</v>
      </c>
      <c r="D33" s="3"/>
      <c r="E33" s="3" t="s">
        <v>645</v>
      </c>
      <c r="F33" s="3" t="s">
        <v>620</v>
      </c>
      <c r="G33" s="3"/>
      <c r="H33" s="3"/>
    </row>
    <row r="34" ht="15.75" customHeight="1">
      <c r="A34" s="3">
        <v>114.0</v>
      </c>
      <c r="B34" s="3" t="s">
        <v>660</v>
      </c>
      <c r="C34" s="3">
        <v>0.0</v>
      </c>
      <c r="D34" s="3"/>
      <c r="E34" s="3" t="s">
        <v>645</v>
      </c>
      <c r="F34" s="3" t="s">
        <v>620</v>
      </c>
      <c r="G34" s="3"/>
      <c r="H34" s="3"/>
    </row>
    <row r="35" ht="15.75" customHeight="1">
      <c r="A35" s="3">
        <v>115.0</v>
      </c>
      <c r="B35" s="3" t="s">
        <v>666</v>
      </c>
      <c r="C35" s="3">
        <v>0.0</v>
      </c>
      <c r="D35" s="3"/>
      <c r="E35" s="3" t="s">
        <v>649</v>
      </c>
      <c r="F35" s="3" t="s">
        <v>620</v>
      </c>
      <c r="G35" s="3"/>
      <c r="H35" s="3"/>
    </row>
    <row r="36" ht="15.75" customHeight="1">
      <c r="A36" s="3">
        <v>113.0</v>
      </c>
      <c r="B36" s="8">
        <f>Data!C5</f>
        <v>43621.3451</v>
      </c>
      <c r="C36" s="3">
        <v>0.0</v>
      </c>
      <c r="D36" s="3"/>
      <c r="E36" s="3" t="s">
        <v>645</v>
      </c>
      <c r="F36" s="3" t="s">
        <v>621</v>
      </c>
      <c r="G36" s="3"/>
      <c r="H36" s="3"/>
    </row>
    <row r="37" ht="15.75" customHeight="1">
      <c r="A37" s="3">
        <v>114.0</v>
      </c>
      <c r="B37" s="8">
        <f>Data!C5</f>
        <v>43621.3451</v>
      </c>
      <c r="C37" s="3">
        <v>0.0</v>
      </c>
      <c r="D37" s="3"/>
      <c r="E37" s="3" t="s">
        <v>645</v>
      </c>
      <c r="F37" s="3" t="s">
        <v>621</v>
      </c>
      <c r="G37" s="3"/>
      <c r="H37" s="3"/>
    </row>
    <row r="38" ht="15.75" customHeight="1">
      <c r="A38" s="3">
        <v>113.0</v>
      </c>
      <c r="B38" s="8">
        <f>Data!C5</f>
        <v>43621.3451</v>
      </c>
      <c r="C38" s="3">
        <v>0.0</v>
      </c>
      <c r="D38" s="3"/>
      <c r="E38" s="3" t="s">
        <v>649</v>
      </c>
      <c r="F38" s="3" t="s">
        <v>622</v>
      </c>
      <c r="G38" s="3"/>
      <c r="H38" s="3"/>
    </row>
    <row r="39" ht="15.75" customHeight="1">
      <c r="A39" s="3">
        <v>114.0</v>
      </c>
      <c r="B39" s="8">
        <f>Data!C5</f>
        <v>43621.3451</v>
      </c>
      <c r="C39" s="3">
        <v>0.0</v>
      </c>
      <c r="D39" s="3"/>
      <c r="E39" s="3" t="s">
        <v>649</v>
      </c>
      <c r="F39" s="3" t="s">
        <v>622</v>
      </c>
      <c r="G39" s="3"/>
      <c r="H39" s="3"/>
    </row>
    <row r="40" ht="15.75" customHeight="1">
      <c r="A40" s="3">
        <v>113.0</v>
      </c>
      <c r="B40" s="8">
        <f>Data!C5</f>
        <v>43621.3451</v>
      </c>
      <c r="C40" s="3">
        <v>0.0</v>
      </c>
      <c r="D40" s="3"/>
      <c r="E40" s="3" t="s">
        <v>649</v>
      </c>
      <c r="F40" s="3" t="s">
        <v>623</v>
      </c>
      <c r="G40" s="3"/>
      <c r="H40" s="3"/>
    </row>
    <row r="41" ht="15.75" customHeight="1">
      <c r="A41" s="3">
        <v>114.0</v>
      </c>
      <c r="B41" s="8">
        <f>Data!C5</f>
        <v>43621.3451</v>
      </c>
      <c r="C41" s="3">
        <v>0.0</v>
      </c>
      <c r="D41" s="3"/>
      <c r="E41" s="3" t="s">
        <v>649</v>
      </c>
      <c r="F41" s="3" t="s">
        <v>623</v>
      </c>
      <c r="G41" s="3"/>
      <c r="H41" s="3"/>
    </row>
    <row r="42" ht="15.75" customHeight="1">
      <c r="A42" s="3">
        <v>113.0</v>
      </c>
      <c r="B42" s="8">
        <f>Data!C5</f>
        <v>43621.3451</v>
      </c>
      <c r="C42" s="3">
        <v>0.0</v>
      </c>
      <c r="D42" s="3"/>
      <c r="E42" s="3" t="s">
        <v>645</v>
      </c>
      <c r="F42" s="3" t="s">
        <v>624</v>
      </c>
      <c r="G42" s="3"/>
      <c r="H42" s="3"/>
    </row>
    <row r="43" ht="15.75" customHeight="1">
      <c r="A43" s="3">
        <v>114.0</v>
      </c>
      <c r="B43" s="3" t="s">
        <v>652</v>
      </c>
      <c r="C43" s="3">
        <v>0.0</v>
      </c>
      <c r="D43" s="3"/>
      <c r="E43" s="3" t="s">
        <v>645</v>
      </c>
      <c r="F43" s="3" t="s">
        <v>624</v>
      </c>
      <c r="G43" s="3"/>
      <c r="H43" s="3"/>
    </row>
    <row r="44" ht="15.75" customHeight="1">
      <c r="A44" s="3">
        <v>115.0</v>
      </c>
      <c r="B44" s="3" t="s">
        <v>653</v>
      </c>
      <c r="C44" s="3">
        <v>0.0</v>
      </c>
      <c r="D44" s="3"/>
      <c r="E44" s="3" t="s">
        <v>645</v>
      </c>
      <c r="F44" s="3" t="s">
        <v>624</v>
      </c>
      <c r="G44" s="3"/>
      <c r="H44" s="3"/>
    </row>
    <row r="45" ht="15.75" customHeight="1">
      <c r="A45" s="3">
        <v>117.0</v>
      </c>
      <c r="B45" s="3" t="s">
        <v>666</v>
      </c>
      <c r="C45" s="3">
        <v>0.0</v>
      </c>
      <c r="D45" s="3"/>
      <c r="E45" s="3" t="s">
        <v>645</v>
      </c>
      <c r="F45" s="3" t="s">
        <v>625</v>
      </c>
      <c r="G45" s="3"/>
      <c r="H45" s="3"/>
    </row>
    <row r="46" ht="15.75" customHeight="1">
      <c r="A46" s="3">
        <v>118.0</v>
      </c>
      <c r="B46" s="3" t="s">
        <v>668</v>
      </c>
      <c r="C46" s="3">
        <v>0.0</v>
      </c>
      <c r="D46" s="3"/>
      <c r="E46" s="3" t="s">
        <v>645</v>
      </c>
      <c r="F46" s="3" t="s">
        <v>625</v>
      </c>
      <c r="G46" s="3"/>
      <c r="H46" s="3"/>
    </row>
    <row r="47" ht="15.75" customHeight="1">
      <c r="A47" s="3">
        <v>113.0</v>
      </c>
      <c r="B47" s="8">
        <f>Data!C5</f>
        <v>43621.3451</v>
      </c>
      <c r="C47" s="3">
        <v>0.0</v>
      </c>
      <c r="D47" s="3"/>
      <c r="E47" s="3" t="s">
        <v>645</v>
      </c>
      <c r="F47" s="3" t="s">
        <v>626</v>
      </c>
      <c r="G47" s="3"/>
      <c r="H47" s="3"/>
    </row>
    <row r="48" ht="15.75" customHeight="1">
      <c r="A48" s="3">
        <v>114.0</v>
      </c>
      <c r="B48" s="3" t="s">
        <v>663</v>
      </c>
      <c r="C48" s="3">
        <v>0.0</v>
      </c>
      <c r="D48" s="3"/>
      <c r="E48" s="3" t="s">
        <v>645</v>
      </c>
      <c r="F48" s="3" t="s">
        <v>626</v>
      </c>
      <c r="G48" s="3"/>
      <c r="H48" s="3"/>
    </row>
    <row r="49" ht="15.75" customHeight="1">
      <c r="A49" s="3">
        <v>115.0</v>
      </c>
      <c r="B49" s="3" t="s">
        <v>664</v>
      </c>
      <c r="C49" s="3">
        <v>0.0</v>
      </c>
      <c r="D49" s="3"/>
      <c r="E49" s="3" t="s">
        <v>649</v>
      </c>
      <c r="F49" s="3" t="s">
        <v>626</v>
      </c>
      <c r="G49" s="3"/>
      <c r="H49" s="3"/>
    </row>
    <row r="50" ht="15.75" customHeight="1">
      <c r="A50" s="3">
        <v>117.0</v>
      </c>
      <c r="B50" s="3" t="s">
        <v>669</v>
      </c>
      <c r="C50" s="3">
        <v>2.0</v>
      </c>
      <c r="D50" s="3" t="s">
        <v>670</v>
      </c>
      <c r="E50" s="3" t="s">
        <v>649</v>
      </c>
      <c r="F50" s="3" t="s">
        <v>604</v>
      </c>
      <c r="G50" s="3"/>
      <c r="H50" s="3"/>
    </row>
    <row r="51" ht="15.75" customHeight="1">
      <c r="A51" s="3">
        <v>118.0</v>
      </c>
      <c r="B51" s="3" t="s">
        <v>671</v>
      </c>
      <c r="C51" s="3">
        <v>1.5</v>
      </c>
      <c r="D51" s="3" t="s">
        <v>672</v>
      </c>
      <c r="E51" s="3" t="s">
        <v>649</v>
      </c>
      <c r="F51" s="3" t="s">
        <v>604</v>
      </c>
      <c r="G51" s="3"/>
      <c r="H51" s="3"/>
    </row>
    <row r="52" ht="15.75" customHeight="1">
      <c r="A52" s="3">
        <v>113.0</v>
      </c>
      <c r="B52" s="8">
        <f>Data!C5</f>
        <v>43621.3451</v>
      </c>
      <c r="C52" s="3">
        <v>4.0</v>
      </c>
      <c r="D52" s="3" t="s">
        <v>673</v>
      </c>
      <c r="E52" s="3" t="s">
        <v>649</v>
      </c>
      <c r="F52" s="3" t="s">
        <v>245</v>
      </c>
      <c r="G52" s="3"/>
      <c r="H52" s="3"/>
    </row>
    <row r="53" ht="15.75" customHeight="1">
      <c r="A53" s="3">
        <v>114.0</v>
      </c>
      <c r="B53" s="3" t="s">
        <v>669</v>
      </c>
      <c r="C53" s="3">
        <v>4.5</v>
      </c>
      <c r="D53" s="3" t="s">
        <v>674</v>
      </c>
      <c r="E53" s="3" t="s">
        <v>649</v>
      </c>
      <c r="F53" s="3" t="s">
        <v>245</v>
      </c>
      <c r="G53" s="3"/>
      <c r="H53" s="3"/>
    </row>
    <row r="54" ht="15.75" customHeight="1">
      <c r="A54" s="3">
        <v>113.0</v>
      </c>
      <c r="B54" s="8">
        <f>Data!C5</f>
        <v>43621.3451</v>
      </c>
      <c r="C54" s="3">
        <v>0.5</v>
      </c>
      <c r="D54" s="3" t="s">
        <v>675</v>
      </c>
      <c r="E54" s="3" t="s">
        <v>649</v>
      </c>
      <c r="F54" s="3" t="s">
        <v>584</v>
      </c>
      <c r="G54" s="3"/>
      <c r="H54" s="3"/>
    </row>
    <row r="55" ht="15.75" customHeight="1">
      <c r="A55" s="3">
        <v>114.0</v>
      </c>
      <c r="B55" s="3" t="s">
        <v>676</v>
      </c>
      <c r="C55" s="3">
        <v>1.5</v>
      </c>
      <c r="D55" s="3" t="s">
        <v>677</v>
      </c>
      <c r="E55" s="3" t="s">
        <v>649</v>
      </c>
      <c r="F55" s="3" t="s">
        <v>584</v>
      </c>
      <c r="G55" s="3"/>
      <c r="H55" s="3"/>
    </row>
    <row r="56" ht="15.75" customHeight="1">
      <c r="A56" s="3">
        <v>113.0</v>
      </c>
      <c r="B56" s="8">
        <f>Data!C5</f>
        <v>43621.3451</v>
      </c>
      <c r="C56" s="3">
        <v>0.0</v>
      </c>
      <c r="D56" s="3"/>
      <c r="E56" s="3" t="s">
        <v>649</v>
      </c>
      <c r="F56" s="3" t="s">
        <v>331</v>
      </c>
      <c r="G56" s="3"/>
      <c r="H56" s="3"/>
    </row>
    <row r="57" ht="15.75" customHeight="1">
      <c r="A57" s="3">
        <v>114.0</v>
      </c>
      <c r="B57" s="3" t="s">
        <v>678</v>
      </c>
      <c r="C57" s="3">
        <v>0.0</v>
      </c>
      <c r="D57" s="3"/>
      <c r="E57" s="3" t="s">
        <v>645</v>
      </c>
      <c r="F57" s="3" t="s">
        <v>331</v>
      </c>
      <c r="G57" s="3"/>
      <c r="H57" s="3"/>
    </row>
    <row r="58" ht="15.75" customHeight="1">
      <c r="A58" s="3">
        <v>117.0</v>
      </c>
      <c r="B58" s="3" t="s">
        <v>679</v>
      </c>
      <c r="C58" s="3">
        <v>1.5</v>
      </c>
      <c r="D58" s="3" t="s">
        <v>680</v>
      </c>
      <c r="E58" s="3" t="s">
        <v>649</v>
      </c>
      <c r="F58" s="3" t="s">
        <v>609</v>
      </c>
      <c r="G58" s="3"/>
      <c r="H58" s="3"/>
    </row>
    <row r="59" ht="15.75" customHeight="1">
      <c r="A59" s="3">
        <v>118.0</v>
      </c>
      <c r="B59" s="3" t="s">
        <v>671</v>
      </c>
      <c r="C59" s="3">
        <v>1.5</v>
      </c>
      <c r="D59" s="3" t="s">
        <v>680</v>
      </c>
      <c r="E59" s="3" t="s">
        <v>649</v>
      </c>
      <c r="F59" s="3" t="s">
        <v>609</v>
      </c>
      <c r="G59" s="3"/>
      <c r="H59" s="3"/>
    </row>
    <row r="60" ht="15.75" customHeight="1">
      <c r="A60" s="3">
        <v>113.0</v>
      </c>
      <c r="B60" s="8">
        <f>Data!C5</f>
        <v>43621.3451</v>
      </c>
      <c r="C60" s="3">
        <v>0.0</v>
      </c>
      <c r="D60" s="3"/>
      <c r="E60" s="3" t="s">
        <v>645</v>
      </c>
      <c r="F60" s="3" t="s">
        <v>634</v>
      </c>
      <c r="G60" s="3"/>
      <c r="H60" s="3"/>
    </row>
    <row r="61" ht="15.75" customHeight="1">
      <c r="A61" s="3">
        <v>114.0</v>
      </c>
      <c r="B61" s="8">
        <f>Data!C5</f>
        <v>43621.3451</v>
      </c>
      <c r="C61" s="3">
        <v>0.0</v>
      </c>
      <c r="D61" s="3"/>
      <c r="E61" s="3" t="s">
        <v>645</v>
      </c>
      <c r="F61" s="3" t="s">
        <v>634</v>
      </c>
      <c r="G61" s="3"/>
      <c r="H61" s="3"/>
    </row>
    <row r="62" ht="15.75" customHeight="1">
      <c r="A62" s="3">
        <v>115.0</v>
      </c>
      <c r="B62" s="3" t="s">
        <v>667</v>
      </c>
      <c r="C62" s="3">
        <v>0.0</v>
      </c>
      <c r="D62" s="3"/>
      <c r="E62" s="3" t="s">
        <v>645</v>
      </c>
      <c r="F62" s="3" t="s">
        <v>634</v>
      </c>
      <c r="G62" s="3"/>
      <c r="H62" s="3"/>
    </row>
    <row r="63" ht="15.75" customHeight="1">
      <c r="A63" s="3">
        <v>113.0</v>
      </c>
      <c r="B63" s="8">
        <f>Data!C5</f>
        <v>43621.3451</v>
      </c>
      <c r="C63" s="3">
        <v>0.0</v>
      </c>
      <c r="D63" s="3"/>
      <c r="E63" s="3" t="s">
        <v>645</v>
      </c>
      <c r="F63" s="3" t="s">
        <v>437</v>
      </c>
      <c r="G63" s="3"/>
      <c r="H63" s="3"/>
    </row>
    <row r="64" ht="15.75" customHeight="1">
      <c r="A64" s="3">
        <v>114.0</v>
      </c>
      <c r="B64" s="8">
        <f>Data!C5</f>
        <v>43621.3451</v>
      </c>
      <c r="C64" s="3">
        <v>0.0</v>
      </c>
      <c r="D64" s="3"/>
      <c r="E64" s="3" t="s">
        <v>645</v>
      </c>
      <c r="F64" s="3" t="s">
        <v>437</v>
      </c>
      <c r="G64" s="3"/>
      <c r="H64" s="3"/>
    </row>
    <row r="65" ht="15.75" customHeight="1">
      <c r="A65" s="3">
        <v>115.0</v>
      </c>
      <c r="B65" s="3" t="s">
        <v>681</v>
      </c>
      <c r="C65" s="3">
        <v>0.0</v>
      </c>
      <c r="D65" s="3"/>
      <c r="E65" s="3" t="s">
        <v>645</v>
      </c>
      <c r="F65" s="3" t="s">
        <v>437</v>
      </c>
      <c r="G65" s="3"/>
      <c r="H65" s="3"/>
    </row>
    <row r="66" ht="15.75" customHeight="1">
      <c r="A66" s="3" t="s">
        <v>647</v>
      </c>
      <c r="B66" s="8">
        <f>Data!C5</f>
        <v>43621.3451</v>
      </c>
      <c r="C66" s="3">
        <v>1.0</v>
      </c>
      <c r="D66" s="3"/>
      <c r="E66" s="3" t="s">
        <v>645</v>
      </c>
      <c r="F66" s="3" t="s">
        <v>636</v>
      </c>
      <c r="G66" s="3"/>
      <c r="H66" s="3"/>
    </row>
    <row r="67" ht="15.75" customHeight="1">
      <c r="A67" s="3">
        <v>113.0</v>
      </c>
      <c r="B67" s="8">
        <f>Data!C5</f>
        <v>43621.3451</v>
      </c>
      <c r="C67" s="3">
        <v>0.0</v>
      </c>
      <c r="D67" s="3"/>
      <c r="E67" s="3" t="s">
        <v>645</v>
      </c>
      <c r="F67" s="3" t="s">
        <v>636</v>
      </c>
      <c r="G67" s="3"/>
      <c r="H67" s="3"/>
    </row>
    <row r="68" ht="15.75" customHeight="1">
      <c r="A68" s="3">
        <v>114.0</v>
      </c>
      <c r="B68" s="8">
        <f>Data!C5</f>
        <v>43621.3451</v>
      </c>
      <c r="C68" s="3">
        <v>0.0</v>
      </c>
      <c r="D68" s="3"/>
      <c r="E68" s="3" t="s">
        <v>649</v>
      </c>
      <c r="F68" s="3" t="s">
        <v>636</v>
      </c>
      <c r="G68" s="3"/>
      <c r="H68" s="3"/>
    </row>
    <row r="69" ht="15.75" customHeight="1">
      <c r="A69" s="3">
        <v>113.0</v>
      </c>
      <c r="B69" s="8">
        <f>Data!C5</f>
        <v>43621.3451</v>
      </c>
      <c r="C69" s="3">
        <v>0.0</v>
      </c>
      <c r="D69" s="3"/>
      <c r="E69" s="3" t="s">
        <v>649</v>
      </c>
      <c r="F69" s="3" t="s">
        <v>639</v>
      </c>
      <c r="G69" s="3"/>
      <c r="H69" s="3"/>
    </row>
    <row r="70" ht="15.75" customHeight="1">
      <c r="A70" s="3">
        <v>114.0</v>
      </c>
      <c r="B70" s="3" t="s">
        <v>668</v>
      </c>
      <c r="C70" s="3">
        <v>0.0</v>
      </c>
      <c r="D70" s="3"/>
      <c r="E70" s="3" t="s">
        <v>645</v>
      </c>
      <c r="F70" s="3" t="s">
        <v>639</v>
      </c>
      <c r="G70" s="3"/>
      <c r="H70" s="3"/>
    </row>
    <row r="71" ht="15.75" customHeight="1">
      <c r="A71" s="3">
        <v>113.0</v>
      </c>
      <c r="B71" s="8">
        <f>Data!C5</f>
        <v>43621.3451</v>
      </c>
      <c r="C71" s="3">
        <v>0.0</v>
      </c>
      <c r="D71" s="3"/>
      <c r="E71" s="3" t="s">
        <v>649</v>
      </c>
      <c r="F71" s="3" t="s">
        <v>644</v>
      </c>
      <c r="G71" s="3"/>
      <c r="H71" s="3"/>
    </row>
    <row r="72" ht="15.75" customHeight="1">
      <c r="A72" s="3">
        <v>114.0</v>
      </c>
      <c r="B72" s="3" t="s">
        <v>682</v>
      </c>
      <c r="C72" s="3">
        <v>0.0</v>
      </c>
      <c r="D72" s="3"/>
      <c r="E72" s="3" t="s">
        <v>645</v>
      </c>
      <c r="F72" s="3" t="s">
        <v>644</v>
      </c>
      <c r="G72" s="3"/>
      <c r="H72" s="3"/>
    </row>
    <row r="73" ht="15.75" customHeight="1">
      <c r="A73" s="3">
        <v>113.0</v>
      </c>
      <c r="B73" s="8">
        <f>Data!C5</f>
        <v>43621.3451</v>
      </c>
      <c r="C73" s="3">
        <v>0.0</v>
      </c>
      <c r="D73" s="3"/>
      <c r="E73" s="3" t="s">
        <v>649</v>
      </c>
      <c r="F73" s="3" t="s">
        <v>646</v>
      </c>
      <c r="G73" s="3"/>
      <c r="H73" s="3"/>
    </row>
    <row r="74" ht="15.75" customHeight="1">
      <c r="A74" s="3">
        <v>114.0</v>
      </c>
      <c r="B74" s="3" t="s">
        <v>678</v>
      </c>
      <c r="C74" s="3">
        <v>0.0</v>
      </c>
      <c r="D74" s="3"/>
      <c r="E74" s="3" t="s">
        <v>645</v>
      </c>
      <c r="F74" s="3" t="s">
        <v>646</v>
      </c>
      <c r="G74" s="3"/>
      <c r="H74" s="3"/>
    </row>
    <row r="75" ht="15.75" customHeight="1">
      <c r="A75" s="3">
        <v>113.0</v>
      </c>
      <c r="B75" s="8">
        <f>Data!C5</f>
        <v>43621.3451</v>
      </c>
      <c r="C75" s="3">
        <v>0.0</v>
      </c>
      <c r="D75" s="3"/>
      <c r="E75" s="3" t="s">
        <v>645</v>
      </c>
      <c r="F75" s="3" t="s">
        <v>650</v>
      </c>
      <c r="G75" s="3"/>
      <c r="H75" s="3"/>
    </row>
    <row r="76" ht="15.75" customHeight="1">
      <c r="A76" s="3">
        <v>114.0</v>
      </c>
      <c r="B76" s="8">
        <f>Data!C5</f>
        <v>43621.3451</v>
      </c>
      <c r="C76" s="3">
        <v>0.0</v>
      </c>
      <c r="D76" s="3"/>
      <c r="E76" s="3" t="s">
        <v>645</v>
      </c>
      <c r="F76" s="3" t="s">
        <v>650</v>
      </c>
      <c r="G76" s="3"/>
      <c r="H76" s="3"/>
    </row>
    <row r="77" ht="15.75" customHeight="1">
      <c r="A77" s="3">
        <v>115.0</v>
      </c>
      <c r="B77" s="3" t="s">
        <v>681</v>
      </c>
      <c r="C77" s="3">
        <v>0.0</v>
      </c>
      <c r="D77" s="3"/>
      <c r="E77" s="3" t="s">
        <v>649</v>
      </c>
      <c r="F77" s="3" t="s">
        <v>650</v>
      </c>
      <c r="G77" s="3"/>
      <c r="H77" s="3"/>
    </row>
    <row r="78" ht="15.75" customHeight="1">
      <c r="A78" s="3">
        <v>200.0</v>
      </c>
      <c r="B78" s="8">
        <f>Data!C5</f>
        <v>43621.3451</v>
      </c>
      <c r="C78" s="3">
        <v>1.0</v>
      </c>
      <c r="D78" s="3"/>
      <c r="E78" s="3" t="s">
        <v>649</v>
      </c>
      <c r="F78" s="3" t="s">
        <v>655</v>
      </c>
      <c r="G78" s="3"/>
      <c r="H78" s="3"/>
    </row>
    <row r="79" ht="15.75" customHeight="1">
      <c r="A79" s="3">
        <v>201.0</v>
      </c>
      <c r="B79" s="8">
        <f>Data!C5</f>
        <v>43621.3451</v>
      </c>
      <c r="C79" s="3">
        <v>1.0</v>
      </c>
      <c r="D79" s="3"/>
      <c r="E79" s="3" t="s">
        <v>645</v>
      </c>
      <c r="F79" s="3" t="s">
        <v>659</v>
      </c>
      <c r="G79" s="3"/>
      <c r="H79" s="3"/>
    </row>
    <row r="80" ht="15.75" customHeight="1">
      <c r="A80" s="3">
        <v>202.0</v>
      </c>
      <c r="B80" s="27">
        <f>Data!C5</f>
        <v>43621.3451</v>
      </c>
      <c r="C80" s="3">
        <v>1.0</v>
      </c>
      <c r="D80" s="3"/>
      <c r="E80" s="3" t="s">
        <v>645</v>
      </c>
      <c r="F80" s="3" t="s">
        <v>661</v>
      </c>
      <c r="G80" s="3"/>
      <c r="H80" s="3"/>
    </row>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1.14"/>
    <col customWidth="1" min="2" max="2" width="33.71"/>
    <col customWidth="1" min="3" max="3" width="7.71"/>
    <col customWidth="1" min="4" max="4" width="15.43"/>
    <col customWidth="1" min="5" max="5" width="10.29"/>
    <col customWidth="1" min="6" max="6" width="7.86"/>
    <col customWidth="1" min="7" max="7" width="14.29"/>
    <col customWidth="1" min="8" max="8" width="9.86"/>
    <col customWidth="1" min="9" max="9" width="20.43"/>
    <col customWidth="1" min="10" max="10" width="19.14"/>
    <col customWidth="1" min="11" max="11" width="13.14"/>
    <col customWidth="1" min="12" max="12" width="8.86"/>
    <col customWidth="1" min="13" max="13" width="11.14"/>
    <col customWidth="1" min="14" max="26" width="8.86"/>
  </cols>
  <sheetData>
    <row r="1">
      <c r="A1" s="34" t="s">
        <v>5</v>
      </c>
      <c r="B1" s="34" t="s">
        <v>557</v>
      </c>
      <c r="C1" s="34" t="s">
        <v>9</v>
      </c>
      <c r="D1" s="34" t="s">
        <v>157</v>
      </c>
      <c r="E1" s="34" t="s">
        <v>683</v>
      </c>
      <c r="F1" s="34" t="s">
        <v>684</v>
      </c>
      <c r="G1" s="34" t="s">
        <v>685</v>
      </c>
      <c r="H1" s="34" t="s">
        <v>226</v>
      </c>
      <c r="I1" s="34" t="s">
        <v>227</v>
      </c>
      <c r="J1" s="34" t="s">
        <v>160</v>
      </c>
      <c r="K1" s="34" t="s">
        <v>161</v>
      </c>
      <c r="L1" s="34" t="s">
        <v>163</v>
      </c>
      <c r="M1" s="34" t="s">
        <v>686</v>
      </c>
    </row>
    <row r="2">
      <c r="A2" s="34" t="s">
        <v>687</v>
      </c>
      <c r="B2" s="34" t="s">
        <v>357</v>
      </c>
      <c r="C2" s="34" t="s">
        <v>229</v>
      </c>
      <c r="D2" s="34" t="str">
        <f>VLOOKUP("dudley",Data!I$8:Data!J$30,2,0)</f>
        <v>dudley@acme.com</v>
      </c>
      <c r="E2" s="34">
        <v>6.0</v>
      </c>
      <c r="F2" s="34">
        <f t="shared" ref="F2:F69" si="1">E2</f>
        <v>6</v>
      </c>
      <c r="G2" s="34"/>
      <c r="H2" s="34" t="b">
        <v>0</v>
      </c>
      <c r="I2" s="34"/>
      <c r="J2" s="34"/>
      <c r="K2" s="34"/>
      <c r="L2" s="34" t="b">
        <v>0</v>
      </c>
      <c r="M2" s="34">
        <v>0.0</v>
      </c>
    </row>
    <row r="3">
      <c r="A3" s="34" t="s">
        <v>688</v>
      </c>
      <c r="B3" s="34" t="s">
        <v>357</v>
      </c>
      <c r="C3" s="34" t="s">
        <v>229</v>
      </c>
      <c r="D3" s="34" t="str">
        <f>VLOOKUP("tara",Data!I$8:Data!J$30,2,0)</f>
        <v>tara@acme.com</v>
      </c>
      <c r="E3" s="34">
        <v>5.0</v>
      </c>
      <c r="F3" s="34">
        <f t="shared" si="1"/>
        <v>5</v>
      </c>
      <c r="G3" s="34"/>
      <c r="H3" s="34" t="b">
        <v>0</v>
      </c>
      <c r="I3" s="34"/>
      <c r="J3" s="34"/>
      <c r="K3" s="34"/>
      <c r="L3" s="34" t="b">
        <v>0</v>
      </c>
      <c r="M3" s="34">
        <v>1.0</v>
      </c>
    </row>
    <row r="4">
      <c r="A4" s="34" t="s">
        <v>689</v>
      </c>
      <c r="B4" s="34" t="s">
        <v>357</v>
      </c>
      <c r="C4" s="34" t="s">
        <v>229</v>
      </c>
      <c r="D4" s="34" t="str">
        <f>VLOOKUP("daniel",Data!I$8:Data!J$30,2,0)</f>
        <v>daniel@acme.com</v>
      </c>
      <c r="E4" s="34">
        <v>15.0</v>
      </c>
      <c r="F4" s="34">
        <f t="shared" si="1"/>
        <v>15</v>
      </c>
      <c r="G4" s="34"/>
      <c r="H4" s="34" t="b">
        <v>0</v>
      </c>
      <c r="I4" s="34"/>
      <c r="J4" s="34"/>
      <c r="K4" s="34"/>
      <c r="L4" s="34" t="b">
        <v>0</v>
      </c>
      <c r="M4" s="34">
        <v>2.0</v>
      </c>
    </row>
    <row r="5">
      <c r="A5" s="34" t="s">
        <v>690</v>
      </c>
      <c r="B5" s="34" t="s">
        <v>228</v>
      </c>
      <c r="C5" s="34" t="s">
        <v>229</v>
      </c>
      <c r="D5" s="34" t="str">
        <f>VLOOKUP("diane",Data!I$8:Data!J$30,2,0)</f>
        <v>diane@acme.com</v>
      </c>
      <c r="E5" s="34">
        <v>12.0</v>
      </c>
      <c r="F5" s="34">
        <f t="shared" si="1"/>
        <v>12</v>
      </c>
      <c r="G5" s="34"/>
      <c r="H5" s="34" t="b">
        <v>0</v>
      </c>
      <c r="I5" s="34"/>
      <c r="J5" s="34"/>
      <c r="K5" s="34"/>
      <c r="L5" s="34" t="b">
        <v>0</v>
      </c>
      <c r="M5" s="34">
        <v>0.0</v>
      </c>
    </row>
    <row r="6">
      <c r="A6" s="34" t="s">
        <v>691</v>
      </c>
      <c r="B6" s="34" t="s">
        <v>228</v>
      </c>
      <c r="C6" s="34" t="s">
        <v>229</v>
      </c>
      <c r="D6" s="34" t="str">
        <f>VLOOKUP("diane",Data!I$8:Data!J$30,2,0)</f>
        <v>diane@acme.com</v>
      </c>
      <c r="E6" s="34">
        <v>8.0</v>
      </c>
      <c r="F6" s="34">
        <f t="shared" si="1"/>
        <v>8</v>
      </c>
      <c r="G6" s="34"/>
      <c r="H6" s="34" t="b">
        <v>0</v>
      </c>
      <c r="I6" s="34"/>
      <c r="J6" s="34"/>
      <c r="K6" s="34"/>
      <c r="L6" s="34" t="b">
        <v>0</v>
      </c>
      <c r="M6" s="34">
        <v>1.0</v>
      </c>
    </row>
    <row r="7">
      <c r="A7" s="34" t="s">
        <v>692</v>
      </c>
      <c r="B7" s="34" t="s">
        <v>228</v>
      </c>
      <c r="C7" s="34" t="s">
        <v>229</v>
      </c>
      <c r="D7" s="34" t="str">
        <f>VLOOKUP("tara",Data!I$8:Data!J$30,2,0)</f>
        <v>tara@acme.com</v>
      </c>
      <c r="E7" s="34">
        <v>12.0</v>
      </c>
      <c r="F7" s="34">
        <f t="shared" si="1"/>
        <v>12</v>
      </c>
      <c r="G7" s="34"/>
      <c r="H7" s="34" t="b">
        <v>0</v>
      </c>
      <c r="I7" s="34"/>
      <c r="J7" s="34"/>
      <c r="K7" s="34"/>
      <c r="L7" s="34" t="b">
        <v>0</v>
      </c>
      <c r="M7" s="34">
        <v>2.0</v>
      </c>
    </row>
    <row r="8">
      <c r="A8" s="34" t="s">
        <v>689</v>
      </c>
      <c r="B8" s="34" t="s">
        <v>228</v>
      </c>
      <c r="C8" s="34" t="s">
        <v>229</v>
      </c>
      <c r="D8" s="34" t="str">
        <f>VLOOKUP("dudley",Data!I$8:Data!J$30,2,0)</f>
        <v>dudley@acme.com</v>
      </c>
      <c r="E8" s="34">
        <v>0.0</v>
      </c>
      <c r="F8" s="34">
        <f t="shared" si="1"/>
        <v>0</v>
      </c>
      <c r="G8" s="34"/>
      <c r="H8" s="34" t="b">
        <v>0</v>
      </c>
      <c r="I8" s="34"/>
      <c r="J8" s="34"/>
      <c r="K8" s="34"/>
      <c r="L8" s="34" t="b">
        <v>0</v>
      </c>
      <c r="M8" s="34">
        <v>3.0</v>
      </c>
    </row>
    <row r="9">
      <c r="A9" s="34" t="s">
        <v>690</v>
      </c>
      <c r="B9" s="34" t="s">
        <v>233</v>
      </c>
      <c r="C9" s="34" t="s">
        <v>229</v>
      </c>
      <c r="D9" s="34" t="str">
        <f>VLOOKUP("dudley",Data!I$8:Data!J$30,2,0)</f>
        <v>dudley@acme.com</v>
      </c>
      <c r="E9" s="34">
        <v>8.0</v>
      </c>
      <c r="F9" s="34">
        <f t="shared" si="1"/>
        <v>8</v>
      </c>
      <c r="G9" s="34"/>
      <c r="H9" s="34" t="b">
        <v>0</v>
      </c>
      <c r="I9" s="34"/>
      <c r="J9" s="34"/>
      <c r="K9" s="34"/>
      <c r="L9" s="34" t="b">
        <v>0</v>
      </c>
      <c r="M9" s="34">
        <v>0.0</v>
      </c>
    </row>
    <row r="10">
      <c r="A10" s="34" t="s">
        <v>691</v>
      </c>
      <c r="B10" s="34" t="s">
        <v>233</v>
      </c>
      <c r="C10" s="34" t="s">
        <v>229</v>
      </c>
      <c r="D10" s="34" t="str">
        <f>VLOOKUP("diane",Data!I$8:Data!J$30,2,0)</f>
        <v>diane@acme.com</v>
      </c>
      <c r="E10" s="34">
        <v>12.0</v>
      </c>
      <c r="F10" s="34">
        <f t="shared" si="1"/>
        <v>12</v>
      </c>
      <c r="G10" s="34"/>
      <c r="H10" s="34" t="b">
        <v>0</v>
      </c>
      <c r="I10" s="34"/>
      <c r="J10" s="34"/>
      <c r="K10" s="34"/>
      <c r="L10" s="34" t="b">
        <v>0</v>
      </c>
      <c r="M10" s="34">
        <v>1.0</v>
      </c>
    </row>
    <row r="11">
      <c r="A11" s="34" t="s">
        <v>689</v>
      </c>
      <c r="B11" s="34" t="s">
        <v>233</v>
      </c>
      <c r="C11" s="34" t="s">
        <v>229</v>
      </c>
      <c r="D11" s="34" t="str">
        <f>VLOOKUP("tara",Data!I$8:Data!J$30,2,0)</f>
        <v>tara@acme.com</v>
      </c>
      <c r="E11" s="34">
        <v>12.0</v>
      </c>
      <c r="F11" s="34">
        <f t="shared" si="1"/>
        <v>12</v>
      </c>
      <c r="G11" s="34"/>
      <c r="H11" s="34" t="b">
        <v>0</v>
      </c>
      <c r="I11" s="34"/>
      <c r="J11" s="34"/>
      <c r="K11" s="34"/>
      <c r="L11" s="34" t="b">
        <v>0</v>
      </c>
      <c r="M11" s="34">
        <v>2.0</v>
      </c>
    </row>
    <row r="12">
      <c r="A12" s="34" t="s">
        <v>693</v>
      </c>
      <c r="B12" s="34" t="s">
        <v>233</v>
      </c>
      <c r="C12" s="34" t="s">
        <v>229</v>
      </c>
      <c r="D12" s="34" t="str">
        <f>VLOOKUP("dudley",Data!I$8:Data!J$30,2,0)</f>
        <v>dudley@acme.com</v>
      </c>
      <c r="E12" s="34">
        <v>13.0</v>
      </c>
      <c r="F12" s="34">
        <f t="shared" si="1"/>
        <v>13</v>
      </c>
      <c r="G12" s="34"/>
      <c r="H12" s="34" t="b">
        <v>0</v>
      </c>
      <c r="I12" s="34"/>
      <c r="J12" s="34"/>
      <c r="K12" s="34"/>
      <c r="L12" s="34" t="b">
        <v>0</v>
      </c>
      <c r="M12" s="34">
        <v>3.0</v>
      </c>
    </row>
    <row r="13">
      <c r="A13" s="34" t="s">
        <v>694</v>
      </c>
      <c r="B13" s="34" t="s">
        <v>362</v>
      </c>
      <c r="C13" s="34" t="s">
        <v>229</v>
      </c>
      <c r="D13" s="34" t="str">
        <f>VLOOKUP("tara",Data!I$8:Data!J$30,2,0)</f>
        <v>tara@acme.com</v>
      </c>
      <c r="E13" s="34">
        <v>5.0</v>
      </c>
      <c r="F13" s="34">
        <f t="shared" si="1"/>
        <v>5</v>
      </c>
      <c r="G13" s="34"/>
      <c r="H13" s="34" t="b">
        <v>0</v>
      </c>
      <c r="I13" s="34"/>
      <c r="J13" s="34"/>
      <c r="K13" s="34"/>
      <c r="L13" s="34" t="b">
        <v>0</v>
      </c>
      <c r="M13" s="34">
        <v>0.0</v>
      </c>
    </row>
    <row r="14">
      <c r="A14" s="34" t="s">
        <v>695</v>
      </c>
      <c r="B14" s="34" t="s">
        <v>362</v>
      </c>
      <c r="C14" s="34" t="s">
        <v>229</v>
      </c>
      <c r="D14" s="34" t="str">
        <f>VLOOKUP("daniel",Data!I$8:Data!J$30,2,0)</f>
        <v>daniel@acme.com</v>
      </c>
      <c r="E14" s="34">
        <v>3.0</v>
      </c>
      <c r="F14" s="34">
        <f t="shared" si="1"/>
        <v>3</v>
      </c>
      <c r="G14" s="34"/>
      <c r="H14" s="34" t="b">
        <v>0</v>
      </c>
      <c r="I14" s="34"/>
      <c r="J14" s="34"/>
      <c r="K14" s="34"/>
      <c r="L14" s="34" t="b">
        <v>0</v>
      </c>
      <c r="M14" s="34">
        <v>1.0</v>
      </c>
    </row>
    <row r="15">
      <c r="A15" s="34" t="s">
        <v>696</v>
      </c>
      <c r="B15" s="34" t="s">
        <v>362</v>
      </c>
      <c r="C15" s="34" t="s">
        <v>229</v>
      </c>
      <c r="D15" s="34" t="str">
        <f>VLOOKUP("diane",Data!I$8:Data!J$30,2,0)</f>
        <v>diane@acme.com</v>
      </c>
      <c r="E15" s="34">
        <v>13.0</v>
      </c>
      <c r="F15" s="34">
        <f t="shared" si="1"/>
        <v>13</v>
      </c>
      <c r="G15" s="34"/>
      <c r="H15" s="34" t="b">
        <v>0</v>
      </c>
      <c r="I15" s="34"/>
      <c r="J15" s="34"/>
      <c r="K15" s="34"/>
      <c r="L15" s="34" t="b">
        <v>0</v>
      </c>
      <c r="M15" s="34">
        <v>2.0</v>
      </c>
    </row>
    <row r="16">
      <c r="A16" s="34" t="s">
        <v>697</v>
      </c>
      <c r="B16" s="34" t="s">
        <v>512</v>
      </c>
      <c r="C16" s="34" t="s">
        <v>229</v>
      </c>
      <c r="D16" s="34" t="str">
        <f>VLOOKUP("diane",Data!I$8:Data!J$30,2,0)</f>
        <v>diane@acme.com</v>
      </c>
      <c r="E16" s="34">
        <v>10.0</v>
      </c>
      <c r="F16" s="34">
        <f t="shared" si="1"/>
        <v>10</v>
      </c>
      <c r="G16" s="34"/>
      <c r="H16" s="34" t="b">
        <v>0</v>
      </c>
      <c r="I16" s="34"/>
      <c r="J16" s="34"/>
      <c r="K16" s="34"/>
      <c r="L16" s="34" t="b">
        <v>0</v>
      </c>
      <c r="M16" s="34">
        <v>0.0</v>
      </c>
    </row>
    <row r="17">
      <c r="A17" s="34" t="s">
        <v>698</v>
      </c>
      <c r="B17" s="34" t="s">
        <v>512</v>
      </c>
      <c r="C17" s="34" t="s">
        <v>229</v>
      </c>
      <c r="D17" s="34" t="str">
        <f>VLOOKUP("tara",Data!I$8:Data!J$30,2,0)</f>
        <v>tara@acme.com</v>
      </c>
      <c r="E17" s="34">
        <v>12.0</v>
      </c>
      <c r="F17" s="34">
        <f t="shared" si="1"/>
        <v>12</v>
      </c>
      <c r="G17" s="34"/>
      <c r="H17" s="34" t="b">
        <v>0</v>
      </c>
      <c r="I17" s="34"/>
      <c r="J17" s="34"/>
      <c r="K17" s="34"/>
      <c r="L17" s="34" t="b">
        <v>0</v>
      </c>
      <c r="M17" s="34">
        <v>1.0</v>
      </c>
    </row>
    <row r="18">
      <c r="A18" s="34" t="s">
        <v>697</v>
      </c>
      <c r="B18" s="34" t="s">
        <v>366</v>
      </c>
      <c r="C18" s="34" t="s">
        <v>229</v>
      </c>
      <c r="D18" s="34" t="str">
        <f>VLOOKUP("dudley",Data!I$8:Data!J$30,2,0)</f>
        <v>dudley@acme.com</v>
      </c>
      <c r="E18" s="34">
        <v>4.0</v>
      </c>
      <c r="F18" s="34">
        <f t="shared" si="1"/>
        <v>4</v>
      </c>
      <c r="G18" s="34"/>
      <c r="H18" s="34" t="b">
        <v>0</v>
      </c>
      <c r="I18" s="34"/>
      <c r="J18" s="34"/>
      <c r="K18" s="34"/>
      <c r="L18" s="34" t="b">
        <v>0</v>
      </c>
      <c r="M18" s="34">
        <v>0.0</v>
      </c>
    </row>
    <row r="19">
      <c r="A19" s="34" t="s">
        <v>698</v>
      </c>
      <c r="B19" s="34" t="s">
        <v>366</v>
      </c>
      <c r="C19" s="34" t="s">
        <v>229</v>
      </c>
      <c r="D19" s="34" t="str">
        <f>VLOOKUP("dudley",Data!I$8:Data!J$30,2,0)</f>
        <v>dudley@acme.com</v>
      </c>
      <c r="E19" s="34">
        <v>11.0</v>
      </c>
      <c r="F19" s="34">
        <f t="shared" si="1"/>
        <v>11</v>
      </c>
      <c r="G19" s="34"/>
      <c r="H19" s="34" t="b">
        <v>0</v>
      </c>
      <c r="I19" s="34"/>
      <c r="J19" s="34"/>
      <c r="K19" s="34"/>
      <c r="L19" s="34" t="b">
        <v>0</v>
      </c>
      <c r="M19" s="34">
        <v>1.0</v>
      </c>
    </row>
    <row r="20">
      <c r="A20" s="34" t="s">
        <v>699</v>
      </c>
      <c r="B20" s="34" t="s">
        <v>366</v>
      </c>
      <c r="C20" s="34" t="s">
        <v>229</v>
      </c>
      <c r="D20" s="34" t="str">
        <f>VLOOKUP("diane",Data!I$8:Data!J$30,2,0)</f>
        <v>diane@acme.com</v>
      </c>
      <c r="E20" s="34">
        <v>6.0</v>
      </c>
      <c r="F20" s="34">
        <f t="shared" si="1"/>
        <v>6</v>
      </c>
      <c r="G20" s="34"/>
      <c r="H20" s="34" t="b">
        <v>0</v>
      </c>
      <c r="I20" s="34"/>
      <c r="J20" s="34"/>
      <c r="K20" s="34"/>
      <c r="L20" s="34" t="b">
        <v>0</v>
      </c>
      <c r="M20" s="34">
        <v>2.0</v>
      </c>
    </row>
    <row r="21" ht="15.75" customHeight="1">
      <c r="A21" s="34" t="s">
        <v>700</v>
      </c>
      <c r="B21" s="34" t="s">
        <v>429</v>
      </c>
      <c r="C21" s="34" t="s">
        <v>229</v>
      </c>
      <c r="D21" s="34" t="str">
        <f>VLOOKUP("tara",Data!I$8:Data!J$30,2,0)</f>
        <v>tara@acme.com</v>
      </c>
      <c r="E21" s="34">
        <v>8.0</v>
      </c>
      <c r="F21" s="34">
        <f t="shared" si="1"/>
        <v>8</v>
      </c>
      <c r="G21" s="34"/>
      <c r="H21" s="34" t="b">
        <v>0</v>
      </c>
      <c r="I21" s="34"/>
      <c r="J21" s="34"/>
      <c r="K21" s="34"/>
      <c r="L21" s="34" t="b">
        <v>0</v>
      </c>
      <c r="M21" s="34">
        <v>0.0</v>
      </c>
    </row>
    <row r="22" ht="15.75" customHeight="1">
      <c r="A22" s="34" t="s">
        <v>701</v>
      </c>
      <c r="B22" s="34" t="s">
        <v>429</v>
      </c>
      <c r="C22" s="34" t="s">
        <v>229</v>
      </c>
      <c r="D22" s="34" t="str">
        <f>VLOOKUP("diane",Data!I$8:Data!J$30,2,0)</f>
        <v>diane@acme.com</v>
      </c>
      <c r="E22" s="34">
        <v>3.0</v>
      </c>
      <c r="F22" s="34">
        <f t="shared" si="1"/>
        <v>3</v>
      </c>
      <c r="G22" s="34"/>
      <c r="H22" s="34" t="b">
        <v>0</v>
      </c>
      <c r="I22" s="34"/>
      <c r="J22" s="34"/>
      <c r="K22" s="34"/>
      <c r="L22" s="34" t="b">
        <v>0</v>
      </c>
      <c r="M22" s="34">
        <v>1.0</v>
      </c>
    </row>
    <row r="23" ht="15.75" customHeight="1">
      <c r="A23" s="34" t="s">
        <v>697</v>
      </c>
      <c r="B23" s="34" t="s">
        <v>322</v>
      </c>
      <c r="C23" s="34" t="s">
        <v>229</v>
      </c>
      <c r="D23" s="34" t="str">
        <f>VLOOKUP("diane",Data!I$8:Data!J$30,2,0)</f>
        <v>diane@acme.com</v>
      </c>
      <c r="E23" s="34">
        <v>10.0</v>
      </c>
      <c r="F23" s="34">
        <f t="shared" si="1"/>
        <v>10</v>
      </c>
      <c r="G23" s="34"/>
      <c r="H23" s="34" t="b">
        <v>0</v>
      </c>
      <c r="I23" s="34"/>
      <c r="J23" s="34"/>
      <c r="K23" s="34"/>
      <c r="L23" s="34" t="b">
        <v>0</v>
      </c>
      <c r="M23" s="34">
        <v>0.0</v>
      </c>
    </row>
    <row r="24" ht="15.75" customHeight="1">
      <c r="A24" s="34" t="s">
        <v>702</v>
      </c>
      <c r="B24" s="34" t="s">
        <v>322</v>
      </c>
      <c r="C24" s="34" t="s">
        <v>229</v>
      </c>
      <c r="D24" s="34" t="str">
        <f>VLOOKUP("diane",Data!I$8:Data!J$30,2,0)</f>
        <v>diane@acme.com</v>
      </c>
      <c r="E24" s="34">
        <v>15.0</v>
      </c>
      <c r="F24" s="34">
        <f t="shared" si="1"/>
        <v>15</v>
      </c>
      <c r="G24" s="34"/>
      <c r="H24" s="34" t="b">
        <v>0</v>
      </c>
      <c r="I24" s="34"/>
      <c r="J24" s="34"/>
      <c r="K24" s="34"/>
      <c r="L24" s="34" t="b">
        <v>0</v>
      </c>
      <c r="M24" s="34">
        <v>1.0</v>
      </c>
    </row>
    <row r="25" ht="15.75" customHeight="1">
      <c r="A25" s="34" t="s">
        <v>703</v>
      </c>
      <c r="B25" s="34" t="s">
        <v>426</v>
      </c>
      <c r="C25" s="34" t="s">
        <v>229</v>
      </c>
      <c r="D25" s="34"/>
      <c r="E25" s="34">
        <v>14.0</v>
      </c>
      <c r="F25" s="34">
        <f t="shared" si="1"/>
        <v>14</v>
      </c>
      <c r="G25" s="34"/>
      <c r="H25" s="34" t="b">
        <v>0</v>
      </c>
      <c r="I25" s="34"/>
      <c r="J25" s="34"/>
      <c r="K25" s="34"/>
      <c r="L25" s="34" t="b">
        <v>0</v>
      </c>
      <c r="M25" s="34">
        <v>0.0</v>
      </c>
    </row>
    <row r="26" ht="15.75" customHeight="1">
      <c r="A26" s="34" t="s">
        <v>704</v>
      </c>
      <c r="B26" s="34" t="s">
        <v>426</v>
      </c>
      <c r="C26" s="34" t="s">
        <v>229</v>
      </c>
      <c r="D26" s="34" t="str">
        <f>VLOOKUP("dudley",Data!I$8:Data!J$30,2,0)</f>
        <v>dudley@acme.com</v>
      </c>
      <c r="E26" s="34">
        <v>3.0</v>
      </c>
      <c r="F26" s="34">
        <f t="shared" si="1"/>
        <v>3</v>
      </c>
      <c r="G26" s="34"/>
      <c r="H26" s="34" t="b">
        <v>0</v>
      </c>
      <c r="I26" s="34"/>
      <c r="J26" s="34"/>
      <c r="K26" s="34"/>
      <c r="L26" s="34" t="b">
        <v>0</v>
      </c>
      <c r="M26" s="34">
        <v>1.0</v>
      </c>
    </row>
    <row r="27" ht="15.75" customHeight="1">
      <c r="A27" s="34" t="s">
        <v>705</v>
      </c>
      <c r="B27" s="34" t="s">
        <v>430</v>
      </c>
      <c r="C27" s="34" t="s">
        <v>229</v>
      </c>
      <c r="D27" s="34" t="str">
        <f>VLOOKUP("tara",Data!I$8:Data!J$30,2,0)</f>
        <v>tara@acme.com</v>
      </c>
      <c r="E27" s="34">
        <v>3.0</v>
      </c>
      <c r="F27" s="34">
        <f t="shared" si="1"/>
        <v>3</v>
      </c>
      <c r="G27" s="34"/>
      <c r="H27" s="34" t="b">
        <v>0</v>
      </c>
      <c r="I27" s="34"/>
      <c r="J27" s="34"/>
      <c r="K27" s="34"/>
      <c r="L27" s="34" t="b">
        <v>0</v>
      </c>
      <c r="M27" s="34">
        <v>0.0</v>
      </c>
    </row>
    <row r="28" ht="15.75" customHeight="1">
      <c r="A28" s="34" t="s">
        <v>706</v>
      </c>
      <c r="B28" s="34" t="s">
        <v>430</v>
      </c>
      <c r="C28" s="34" t="s">
        <v>229</v>
      </c>
      <c r="D28" s="34" t="str">
        <f>VLOOKUP("daniel",Data!I$8:Data!J$30,2,0)</f>
        <v>daniel@acme.com</v>
      </c>
      <c r="E28" s="34">
        <v>1.0</v>
      </c>
      <c r="F28" s="34">
        <f t="shared" si="1"/>
        <v>1</v>
      </c>
      <c r="G28" s="34"/>
      <c r="H28" s="34" t="b">
        <v>0</v>
      </c>
      <c r="I28" s="34"/>
      <c r="J28" s="34"/>
      <c r="K28" s="34"/>
      <c r="L28" s="34" t="b">
        <v>0</v>
      </c>
      <c r="M28" s="34">
        <v>1.0</v>
      </c>
    </row>
    <row r="29" ht="15.75" customHeight="1">
      <c r="A29" s="34" t="s">
        <v>687</v>
      </c>
      <c r="B29" s="34" t="s">
        <v>369</v>
      </c>
      <c r="C29" s="34" t="s">
        <v>229</v>
      </c>
      <c r="D29" s="34" t="str">
        <f>VLOOKUP("diane",Data!I$8:Data!J$30,2,0)</f>
        <v>diane@acme.com</v>
      </c>
      <c r="E29" s="34">
        <v>7.0</v>
      </c>
      <c r="F29" s="34">
        <f t="shared" si="1"/>
        <v>7</v>
      </c>
      <c r="G29" s="34"/>
      <c r="H29" s="34" t="b">
        <v>0</v>
      </c>
      <c r="I29" s="34"/>
      <c r="J29" s="34"/>
      <c r="K29" s="34"/>
      <c r="L29" s="34" t="b">
        <v>0</v>
      </c>
      <c r="M29" s="34">
        <v>0.0</v>
      </c>
    </row>
    <row r="30" ht="15.75" customHeight="1">
      <c r="A30" s="34" t="s">
        <v>688</v>
      </c>
      <c r="B30" s="34" t="s">
        <v>369</v>
      </c>
      <c r="C30" s="34" t="s">
        <v>229</v>
      </c>
      <c r="D30" s="34" t="str">
        <f>VLOOKUP("diane",Data!I$8:Data!J$30,2,0)</f>
        <v>diane@acme.com</v>
      </c>
      <c r="E30" s="34">
        <v>4.0</v>
      </c>
      <c r="F30" s="34">
        <f t="shared" si="1"/>
        <v>4</v>
      </c>
      <c r="G30" s="34"/>
      <c r="H30" s="34" t="b">
        <v>0</v>
      </c>
      <c r="I30" s="34"/>
      <c r="J30" s="34"/>
      <c r="K30" s="34"/>
      <c r="L30" s="34" t="b">
        <v>0</v>
      </c>
      <c r="M30" s="34">
        <v>1.0</v>
      </c>
    </row>
    <row r="31" ht="15.75" customHeight="1">
      <c r="A31" s="34" t="s">
        <v>689</v>
      </c>
      <c r="B31" s="34" t="s">
        <v>369</v>
      </c>
      <c r="C31" s="34" t="s">
        <v>229</v>
      </c>
      <c r="D31" s="34" t="str">
        <f>VLOOKUP("tara",Data!I$8:Data!J$30,2,0)</f>
        <v>tara@acme.com</v>
      </c>
      <c r="E31" s="34">
        <v>14.0</v>
      </c>
      <c r="F31" s="34">
        <f t="shared" si="1"/>
        <v>14</v>
      </c>
      <c r="G31" s="34"/>
      <c r="H31" s="34" t="b">
        <v>0</v>
      </c>
      <c r="I31" s="34"/>
      <c r="J31" s="34"/>
      <c r="K31" s="34"/>
      <c r="L31" s="34" t="b">
        <v>0</v>
      </c>
      <c r="M31" s="34">
        <v>2.0</v>
      </c>
    </row>
    <row r="32" ht="15.75" customHeight="1">
      <c r="A32" s="34" t="s">
        <v>707</v>
      </c>
      <c r="B32" s="34" t="s">
        <v>520</v>
      </c>
      <c r="C32" s="34" t="s">
        <v>229</v>
      </c>
      <c r="D32" s="34" t="str">
        <f>VLOOKUP("dudley",Data!I$8:Data!J$30,2,0)</f>
        <v>dudley@acme.com</v>
      </c>
      <c r="E32" s="34">
        <v>2.0</v>
      </c>
      <c r="F32" s="34">
        <f t="shared" si="1"/>
        <v>2</v>
      </c>
      <c r="G32" s="34"/>
      <c r="H32" s="34" t="b">
        <v>0</v>
      </c>
      <c r="I32" s="34"/>
      <c r="J32" s="34"/>
      <c r="K32" s="34"/>
      <c r="L32" s="34" t="b">
        <v>0</v>
      </c>
      <c r="M32" s="34">
        <v>0.0</v>
      </c>
    </row>
    <row r="33" ht="15.75" customHeight="1">
      <c r="A33" s="34" t="s">
        <v>708</v>
      </c>
      <c r="B33" s="34" t="s">
        <v>520</v>
      </c>
      <c r="C33" s="34" t="s">
        <v>229</v>
      </c>
      <c r="D33" s="34" t="str">
        <f>VLOOKUP("dudley",Data!I$8:Data!J$30,2,0)</f>
        <v>dudley@acme.com</v>
      </c>
      <c r="E33" s="34">
        <v>8.0</v>
      </c>
      <c r="F33" s="34">
        <f t="shared" si="1"/>
        <v>8</v>
      </c>
      <c r="G33" s="34"/>
      <c r="H33" s="34" t="b">
        <v>0</v>
      </c>
      <c r="I33" s="34"/>
      <c r="J33" s="34"/>
      <c r="K33" s="34"/>
      <c r="L33" s="34" t="b">
        <v>0</v>
      </c>
      <c r="M33" s="34">
        <v>1.0</v>
      </c>
    </row>
    <row r="34" ht="15.75" customHeight="1">
      <c r="A34" s="34" t="s">
        <v>689</v>
      </c>
      <c r="B34" s="34" t="s">
        <v>520</v>
      </c>
      <c r="C34" s="34" t="s">
        <v>229</v>
      </c>
      <c r="D34" s="34" t="str">
        <f>VLOOKUP("diane",Data!I$8:Data!J$30,2,0)</f>
        <v>diane@acme.com</v>
      </c>
      <c r="E34" s="34">
        <v>11.0</v>
      </c>
      <c r="F34" s="34">
        <f t="shared" si="1"/>
        <v>11</v>
      </c>
      <c r="G34" s="34"/>
      <c r="H34" s="34" t="b">
        <v>0</v>
      </c>
      <c r="I34" s="34"/>
      <c r="J34" s="34"/>
      <c r="K34" s="34"/>
      <c r="L34" s="34" t="b">
        <v>0</v>
      </c>
      <c r="M34" s="34">
        <v>2.0</v>
      </c>
    </row>
    <row r="35" ht="15.75" customHeight="1">
      <c r="A35" s="34" t="s">
        <v>693</v>
      </c>
      <c r="B35" s="34" t="s">
        <v>520</v>
      </c>
      <c r="C35" s="34" t="s">
        <v>229</v>
      </c>
      <c r="D35" s="34" t="str">
        <f>VLOOKUP("tara",Data!I$8:Data!J$30,2,0)</f>
        <v>tara@acme.com</v>
      </c>
      <c r="E35" s="34">
        <v>2.0</v>
      </c>
      <c r="F35" s="34">
        <f t="shared" si="1"/>
        <v>2</v>
      </c>
      <c r="G35" s="34"/>
      <c r="H35" s="34" t="b">
        <v>1</v>
      </c>
      <c r="I35" s="34" t="s">
        <v>709</v>
      </c>
      <c r="J35" s="34" t="s">
        <v>710</v>
      </c>
      <c r="K35" s="34"/>
      <c r="L35" s="34" t="b">
        <v>0</v>
      </c>
      <c r="M35" s="34">
        <v>3.0</v>
      </c>
    </row>
    <row r="36" ht="15.75" customHeight="1">
      <c r="A36" s="34" t="s">
        <v>711</v>
      </c>
      <c r="B36" s="34" t="s">
        <v>404</v>
      </c>
      <c r="C36" s="34" t="s">
        <v>229</v>
      </c>
      <c r="D36" s="34" t="str">
        <f>VLOOKUP("dudley",Data!I$8:Data!J$30,2,0)</f>
        <v>dudley@acme.com</v>
      </c>
      <c r="E36" s="34">
        <v>11.0</v>
      </c>
      <c r="F36" s="34">
        <f t="shared" si="1"/>
        <v>11</v>
      </c>
      <c r="G36" s="34"/>
      <c r="H36" s="34" t="b">
        <v>0</v>
      </c>
      <c r="I36" s="34"/>
      <c r="J36" s="34"/>
      <c r="K36" s="34"/>
      <c r="L36" s="34" t="b">
        <v>0</v>
      </c>
      <c r="M36" s="34">
        <v>1.0</v>
      </c>
    </row>
    <row r="37" ht="15.75" customHeight="1">
      <c r="A37" s="34" t="s">
        <v>698</v>
      </c>
      <c r="B37" s="34" t="s">
        <v>404</v>
      </c>
      <c r="C37" s="34" t="s">
        <v>229</v>
      </c>
      <c r="D37" s="34" t="str">
        <f>VLOOKUP("tara",Data!I$8:Data!J$30,2,0)</f>
        <v>tara@acme.com</v>
      </c>
      <c r="E37" s="34">
        <v>13.0</v>
      </c>
      <c r="F37" s="34">
        <f t="shared" si="1"/>
        <v>13</v>
      </c>
      <c r="G37" s="34"/>
      <c r="H37" s="34" t="b">
        <v>0</v>
      </c>
      <c r="I37" s="34"/>
      <c r="J37" s="34"/>
      <c r="K37" s="34"/>
      <c r="L37" s="34" t="b">
        <v>0</v>
      </c>
      <c r="M37" s="34">
        <v>2.0</v>
      </c>
    </row>
    <row r="38" ht="15.75" customHeight="1">
      <c r="A38" s="34" t="s">
        <v>712</v>
      </c>
      <c r="B38" s="34" t="s">
        <v>404</v>
      </c>
      <c r="C38" s="34" t="s">
        <v>229</v>
      </c>
      <c r="D38" s="34" t="str">
        <f>VLOOKUP("daniel",Data!I$8:Data!J$30,2,0)</f>
        <v>daniel@acme.com</v>
      </c>
      <c r="E38" s="34">
        <v>8.0</v>
      </c>
      <c r="F38" s="34">
        <f t="shared" si="1"/>
        <v>8</v>
      </c>
      <c r="G38" s="34"/>
      <c r="H38" s="34" t="b">
        <v>0</v>
      </c>
      <c r="I38" s="34"/>
      <c r="J38" s="34"/>
      <c r="K38" s="34"/>
      <c r="L38" s="34" t="b">
        <v>0</v>
      </c>
      <c r="M38" s="34">
        <v>3.0</v>
      </c>
    </row>
    <row r="39" ht="15.75" customHeight="1">
      <c r="A39" s="34" t="s">
        <v>713</v>
      </c>
      <c r="B39" s="34" t="s">
        <v>404</v>
      </c>
      <c r="C39" s="34" t="s">
        <v>229</v>
      </c>
      <c r="D39" s="34" t="str">
        <f>VLOOKUP("diane",Data!I$8:Data!J$30,2,0)</f>
        <v>diane@acme.com</v>
      </c>
      <c r="E39" s="34">
        <v>5.0</v>
      </c>
      <c r="F39" s="34">
        <f t="shared" si="1"/>
        <v>5</v>
      </c>
      <c r="G39" s="34"/>
      <c r="H39" s="34" t="b">
        <v>0</v>
      </c>
      <c r="I39" s="34"/>
      <c r="J39" s="34"/>
      <c r="K39" s="34"/>
      <c r="L39" s="34" t="b">
        <v>0</v>
      </c>
      <c r="M39" s="34">
        <v>4.0</v>
      </c>
    </row>
    <row r="40" ht="15.75" customHeight="1">
      <c r="A40" s="34" t="s">
        <v>714</v>
      </c>
      <c r="B40" s="34" t="s">
        <v>404</v>
      </c>
      <c r="C40" s="34" t="s">
        <v>229</v>
      </c>
      <c r="D40" s="34" t="str">
        <f>VLOOKUP("diane",Data!I$8:Data!J$30,2,0)</f>
        <v>diane@acme.com</v>
      </c>
      <c r="E40" s="34">
        <v>9.0</v>
      </c>
      <c r="F40" s="34">
        <f t="shared" si="1"/>
        <v>9</v>
      </c>
      <c r="G40" s="34"/>
      <c r="H40" s="34" t="b">
        <v>0</v>
      </c>
      <c r="I40" s="34"/>
      <c r="J40" s="34"/>
      <c r="K40" s="34"/>
      <c r="L40" s="34" t="b">
        <v>0</v>
      </c>
      <c r="M40" s="34">
        <v>5.0</v>
      </c>
    </row>
    <row r="41" ht="15.75" customHeight="1">
      <c r="A41" s="34" t="s">
        <v>715</v>
      </c>
      <c r="B41" s="34" t="s">
        <v>404</v>
      </c>
      <c r="C41" s="34" t="s">
        <v>229</v>
      </c>
      <c r="D41" s="34" t="str">
        <f>VLOOKUP("tara",Data!I$8:Data!J$30,2,0)</f>
        <v>tara@acme.com</v>
      </c>
      <c r="E41" s="34">
        <v>3.0</v>
      </c>
      <c r="F41" s="34">
        <f t="shared" si="1"/>
        <v>3</v>
      </c>
      <c r="G41" s="34"/>
      <c r="H41" s="34" t="b">
        <v>1</v>
      </c>
      <c r="I41" s="34" t="s">
        <v>716</v>
      </c>
      <c r="J41" s="34" t="s">
        <v>717</v>
      </c>
      <c r="K41" s="34"/>
      <c r="L41" s="34" t="b">
        <v>0</v>
      </c>
      <c r="M41" s="34">
        <v>0.0</v>
      </c>
    </row>
    <row r="42" ht="15.75" customHeight="1">
      <c r="A42" s="34" t="s">
        <v>718</v>
      </c>
      <c r="B42" s="34" t="s">
        <v>480</v>
      </c>
      <c r="C42" s="34" t="s">
        <v>229</v>
      </c>
      <c r="D42" s="34" t="str">
        <f>VLOOKUP("dudley",Data!I$8:Data!J$30,2,0)</f>
        <v>dudley@acme.com</v>
      </c>
      <c r="E42" s="34">
        <v>10.0</v>
      </c>
      <c r="F42" s="34">
        <f t="shared" si="1"/>
        <v>10</v>
      </c>
      <c r="G42" s="34"/>
      <c r="H42" s="34" t="b">
        <v>0</v>
      </c>
      <c r="I42" s="34"/>
      <c r="J42" s="34"/>
      <c r="K42" s="34"/>
      <c r="L42" s="34" t="b">
        <v>0</v>
      </c>
      <c r="M42" s="34">
        <v>0.0</v>
      </c>
    </row>
    <row r="43" ht="15.75" customHeight="1">
      <c r="A43" s="34" t="s">
        <v>719</v>
      </c>
      <c r="B43" s="34" t="s">
        <v>480</v>
      </c>
      <c r="C43" s="34" t="s">
        <v>229</v>
      </c>
      <c r="D43" s="34" t="str">
        <f>VLOOKUP("dudley",Data!I$8:Data!J$30,2,0)</f>
        <v>dudley@acme.com</v>
      </c>
      <c r="E43" s="34">
        <v>13.0</v>
      </c>
      <c r="F43" s="34">
        <f t="shared" si="1"/>
        <v>13</v>
      </c>
      <c r="G43" s="34"/>
      <c r="H43" s="34" t="b">
        <v>0</v>
      </c>
      <c r="I43" s="34"/>
      <c r="J43" s="34"/>
      <c r="K43" s="34"/>
      <c r="L43" s="34" t="b">
        <v>0</v>
      </c>
      <c r="M43" s="34">
        <v>1.0</v>
      </c>
    </row>
    <row r="44" ht="15.75" customHeight="1">
      <c r="A44" s="34" t="s">
        <v>720</v>
      </c>
      <c r="B44" s="34" t="s">
        <v>480</v>
      </c>
      <c r="C44" s="34" t="s">
        <v>229</v>
      </c>
      <c r="D44" s="34" t="str">
        <f>VLOOKUP("diane",Data!I$8:Data!J$30,2,0)</f>
        <v>diane@acme.com</v>
      </c>
      <c r="E44" s="34">
        <v>5.0</v>
      </c>
      <c r="F44" s="34">
        <f t="shared" si="1"/>
        <v>5</v>
      </c>
      <c r="G44" s="34"/>
      <c r="H44" s="34" t="b">
        <v>0</v>
      </c>
      <c r="I44" s="34"/>
      <c r="J44" s="34"/>
      <c r="K44" s="34"/>
      <c r="L44" s="34" t="b">
        <v>0</v>
      </c>
      <c r="M44" s="34">
        <v>2.0</v>
      </c>
    </row>
    <row r="45" ht="15.75" customHeight="1">
      <c r="A45" s="34" t="s">
        <v>689</v>
      </c>
      <c r="B45" s="34" t="s">
        <v>480</v>
      </c>
      <c r="C45" s="34" t="s">
        <v>229</v>
      </c>
      <c r="D45" s="34" t="str">
        <f>VLOOKUP("tara",Data!I$8:Data!J$30,2,0)</f>
        <v>tara@acme.com</v>
      </c>
      <c r="E45" s="34">
        <v>14.0</v>
      </c>
      <c r="F45" s="34">
        <f t="shared" si="1"/>
        <v>14</v>
      </c>
      <c r="G45" s="34"/>
      <c r="H45" s="34" t="b">
        <v>0</v>
      </c>
      <c r="I45" s="34"/>
      <c r="J45" s="34"/>
      <c r="K45" s="34"/>
      <c r="L45" s="34" t="b">
        <v>0</v>
      </c>
      <c r="M45" s="34">
        <v>3.0</v>
      </c>
    </row>
    <row r="46" ht="15.75" customHeight="1">
      <c r="A46" s="34" t="s">
        <v>721</v>
      </c>
      <c r="B46" s="34" t="s">
        <v>372</v>
      </c>
      <c r="C46" s="34" t="s">
        <v>229</v>
      </c>
      <c r="D46" s="34"/>
      <c r="E46" s="34">
        <v>9.0</v>
      </c>
      <c r="F46" s="34">
        <f t="shared" si="1"/>
        <v>9</v>
      </c>
      <c r="G46" s="34"/>
      <c r="H46" s="34" t="b">
        <v>0</v>
      </c>
      <c r="I46" s="34"/>
      <c r="J46" s="34"/>
      <c r="K46" s="34"/>
      <c r="L46" s="34" t="b">
        <v>0</v>
      </c>
      <c r="M46" s="34">
        <v>0.0</v>
      </c>
    </row>
    <row r="47" ht="15.75" customHeight="1">
      <c r="A47" s="34" t="s">
        <v>693</v>
      </c>
      <c r="B47" s="34" t="s">
        <v>372</v>
      </c>
      <c r="C47" s="34" t="s">
        <v>229</v>
      </c>
      <c r="D47" s="34"/>
      <c r="E47" s="34">
        <v>6.0</v>
      </c>
      <c r="F47" s="34">
        <f t="shared" si="1"/>
        <v>6</v>
      </c>
      <c r="G47" s="34"/>
      <c r="H47" s="34" t="b">
        <v>1</v>
      </c>
      <c r="I47" s="34" t="s">
        <v>722</v>
      </c>
      <c r="J47" s="34" t="s">
        <v>710</v>
      </c>
      <c r="K47" s="34"/>
      <c r="L47" s="34" t="b">
        <v>0</v>
      </c>
      <c r="M47" s="34">
        <v>1.0</v>
      </c>
    </row>
    <row r="48" ht="15.75" customHeight="1">
      <c r="A48" s="34" t="s">
        <v>723</v>
      </c>
      <c r="B48" s="34" t="s">
        <v>372</v>
      </c>
      <c r="C48" s="34" t="s">
        <v>229</v>
      </c>
      <c r="D48" s="34"/>
      <c r="E48" s="34">
        <v>2.0</v>
      </c>
      <c r="F48" s="34">
        <f t="shared" si="1"/>
        <v>2</v>
      </c>
      <c r="G48" s="34"/>
      <c r="H48" s="34" t="b">
        <v>0</v>
      </c>
      <c r="I48" s="34"/>
      <c r="J48" s="34"/>
      <c r="K48" s="34"/>
      <c r="L48" s="34" t="b">
        <v>0</v>
      </c>
      <c r="M48" s="34">
        <v>2.0</v>
      </c>
    </row>
    <row r="49" ht="15.75" customHeight="1">
      <c r="A49" s="34" t="s">
        <v>697</v>
      </c>
      <c r="B49" s="34" t="s">
        <v>377</v>
      </c>
      <c r="C49" s="34" t="s">
        <v>229</v>
      </c>
      <c r="D49" s="34"/>
      <c r="E49" s="34">
        <v>5.0</v>
      </c>
      <c r="F49" s="34">
        <f t="shared" si="1"/>
        <v>5</v>
      </c>
      <c r="G49" s="34"/>
      <c r="H49" s="34" t="b">
        <v>0</v>
      </c>
      <c r="I49" s="34"/>
      <c r="J49" s="34"/>
      <c r="K49" s="34"/>
      <c r="L49" s="34" t="b">
        <v>0</v>
      </c>
      <c r="M49" s="34">
        <v>0.0</v>
      </c>
    </row>
    <row r="50" ht="15.75" customHeight="1">
      <c r="A50" s="34" t="s">
        <v>698</v>
      </c>
      <c r="B50" s="34" t="s">
        <v>377</v>
      </c>
      <c r="C50" s="34" t="s">
        <v>229</v>
      </c>
      <c r="D50" s="34"/>
      <c r="E50" s="34">
        <v>0.0</v>
      </c>
      <c r="F50" s="34">
        <f t="shared" si="1"/>
        <v>0</v>
      </c>
      <c r="G50" s="34"/>
      <c r="H50" s="34" t="b">
        <v>0</v>
      </c>
      <c r="I50" s="34"/>
      <c r="J50" s="34"/>
      <c r="K50" s="34"/>
      <c r="L50" s="34" t="b">
        <v>0</v>
      </c>
      <c r="M50" s="34">
        <v>1.0</v>
      </c>
    </row>
    <row r="51" ht="15.75" customHeight="1">
      <c r="A51" s="34" t="s">
        <v>699</v>
      </c>
      <c r="B51" s="34" t="s">
        <v>377</v>
      </c>
      <c r="C51" s="34" t="s">
        <v>229</v>
      </c>
      <c r="D51" s="34"/>
      <c r="E51" s="34">
        <v>7.0</v>
      </c>
      <c r="F51" s="34">
        <f t="shared" si="1"/>
        <v>7</v>
      </c>
      <c r="G51" s="34"/>
      <c r="H51" s="34" t="b">
        <v>0</v>
      </c>
      <c r="I51" s="34"/>
      <c r="J51" s="34"/>
      <c r="K51" s="34"/>
      <c r="L51" s="34" t="b">
        <v>0</v>
      </c>
      <c r="M51" s="34">
        <v>2.0</v>
      </c>
    </row>
    <row r="52" ht="15.75" customHeight="1">
      <c r="A52" s="34" t="s">
        <v>724</v>
      </c>
      <c r="B52" s="34" t="s">
        <v>341</v>
      </c>
      <c r="C52" s="34" t="s">
        <v>229</v>
      </c>
      <c r="D52" s="34"/>
      <c r="E52" s="34">
        <v>1.0</v>
      </c>
      <c r="F52" s="34">
        <f t="shared" si="1"/>
        <v>1</v>
      </c>
      <c r="G52" s="34"/>
      <c r="H52" s="34" t="b">
        <v>0</v>
      </c>
      <c r="I52" s="34"/>
      <c r="J52" s="34"/>
      <c r="K52" s="34"/>
      <c r="L52" s="34" t="b">
        <v>0</v>
      </c>
      <c r="M52" s="34">
        <v>0.0</v>
      </c>
    </row>
    <row r="53" ht="15.75" customHeight="1">
      <c r="A53" s="34" t="s">
        <v>725</v>
      </c>
      <c r="B53" s="34" t="s">
        <v>341</v>
      </c>
      <c r="C53" s="34" t="s">
        <v>229</v>
      </c>
      <c r="D53" s="34"/>
      <c r="E53" s="34">
        <v>3.0</v>
      </c>
      <c r="F53" s="34">
        <f t="shared" si="1"/>
        <v>3</v>
      </c>
      <c r="G53" s="34"/>
      <c r="H53" s="34" t="b">
        <v>0</v>
      </c>
      <c r="I53" s="34"/>
      <c r="J53" s="34"/>
      <c r="K53" s="34"/>
      <c r="L53" s="34" t="b">
        <v>0</v>
      </c>
      <c r="M53" s="34">
        <v>1.0</v>
      </c>
    </row>
    <row r="54" ht="15.75" customHeight="1">
      <c r="A54" s="34" t="s">
        <v>726</v>
      </c>
      <c r="B54" s="34" t="s">
        <v>415</v>
      </c>
      <c r="C54" s="34" t="s">
        <v>229</v>
      </c>
      <c r="D54" s="34" t="str">
        <f>VLOOKUP("dudley",Data!I$8:Data!J$30,2,0)</f>
        <v>dudley@acme.com</v>
      </c>
      <c r="E54" s="34">
        <v>4.0</v>
      </c>
      <c r="F54" s="34">
        <f t="shared" si="1"/>
        <v>4</v>
      </c>
      <c r="G54" s="34"/>
      <c r="H54" s="34" t="b">
        <v>0</v>
      </c>
      <c r="I54" s="34"/>
      <c r="J54" s="34"/>
      <c r="K54" s="34"/>
      <c r="L54" s="34" t="b">
        <v>0</v>
      </c>
      <c r="M54" s="34">
        <v>0.0</v>
      </c>
    </row>
    <row r="55" ht="15.75" customHeight="1">
      <c r="A55" s="34" t="s">
        <v>727</v>
      </c>
      <c r="B55" s="34" t="s">
        <v>415</v>
      </c>
      <c r="C55" s="34" t="s">
        <v>229</v>
      </c>
      <c r="D55" s="34" t="str">
        <f>VLOOKUP("dudley",Data!I$8:Data!J$30,2,0)</f>
        <v>dudley@acme.com</v>
      </c>
      <c r="E55" s="34">
        <v>13.0</v>
      </c>
      <c r="F55" s="34">
        <f t="shared" si="1"/>
        <v>13</v>
      </c>
      <c r="G55" s="34"/>
      <c r="H55" s="34" t="b">
        <v>0</v>
      </c>
      <c r="I55" s="34"/>
      <c r="J55" s="34"/>
      <c r="K55" s="34"/>
      <c r="L55" s="34" t="b">
        <v>0</v>
      </c>
      <c r="M55" s="34">
        <v>1.0</v>
      </c>
    </row>
    <row r="56" ht="15.75" customHeight="1">
      <c r="A56" s="34" t="s">
        <v>728</v>
      </c>
      <c r="B56" s="34" t="s">
        <v>379</v>
      </c>
      <c r="C56" s="34" t="s">
        <v>229</v>
      </c>
      <c r="D56" s="34"/>
      <c r="E56" s="34">
        <v>9.0</v>
      </c>
      <c r="F56" s="34">
        <f t="shared" si="1"/>
        <v>9</v>
      </c>
      <c r="G56" s="34"/>
      <c r="H56" s="34" t="b">
        <v>0</v>
      </c>
      <c r="I56" s="34"/>
      <c r="J56" s="34"/>
      <c r="K56" s="34"/>
      <c r="L56" s="34" t="b">
        <v>0</v>
      </c>
      <c r="M56" s="34">
        <v>0.0</v>
      </c>
    </row>
    <row r="57" ht="15.75" customHeight="1">
      <c r="A57" s="34" t="s">
        <v>729</v>
      </c>
      <c r="B57" s="34" t="s">
        <v>379</v>
      </c>
      <c r="C57" s="34" t="s">
        <v>229</v>
      </c>
      <c r="D57" s="34"/>
      <c r="E57" s="34">
        <v>14.0</v>
      </c>
      <c r="F57" s="34">
        <f t="shared" si="1"/>
        <v>14</v>
      </c>
      <c r="G57" s="34"/>
      <c r="H57" s="34" t="b">
        <v>0</v>
      </c>
      <c r="I57" s="34"/>
      <c r="J57" s="34"/>
      <c r="K57" s="34"/>
      <c r="L57" s="34" t="b">
        <v>0</v>
      </c>
      <c r="M57" s="34">
        <v>1.0</v>
      </c>
    </row>
    <row r="58" ht="15.75" customHeight="1">
      <c r="A58" s="34" t="s">
        <v>692</v>
      </c>
      <c r="B58" s="34" t="s">
        <v>379</v>
      </c>
      <c r="C58" s="34" t="s">
        <v>229</v>
      </c>
      <c r="D58" s="34"/>
      <c r="E58" s="34">
        <v>4.0</v>
      </c>
      <c r="F58" s="34">
        <f t="shared" si="1"/>
        <v>4</v>
      </c>
      <c r="G58" s="34"/>
      <c r="H58" s="34" t="b">
        <v>0</v>
      </c>
      <c r="I58" s="34"/>
      <c r="J58" s="34"/>
      <c r="K58" s="34"/>
      <c r="L58" s="34" t="b">
        <v>0</v>
      </c>
      <c r="M58" s="34">
        <v>2.0</v>
      </c>
    </row>
    <row r="59" ht="15.75" customHeight="1">
      <c r="A59" s="34" t="s">
        <v>730</v>
      </c>
      <c r="B59" s="34" t="s">
        <v>518</v>
      </c>
      <c r="C59" s="34" t="s">
        <v>229</v>
      </c>
      <c r="D59" s="34" t="str">
        <f>VLOOKUP("daniel",Data!I$8:Data!J$30,2,0)</f>
        <v>daniel@acme.com</v>
      </c>
      <c r="E59" s="34">
        <v>12.0</v>
      </c>
      <c r="F59" s="34">
        <f t="shared" si="1"/>
        <v>12</v>
      </c>
      <c r="G59" s="34"/>
      <c r="H59" s="34" t="b">
        <v>0</v>
      </c>
      <c r="I59" s="34"/>
      <c r="J59" s="34"/>
      <c r="K59" s="34"/>
      <c r="L59" s="34" t="b">
        <v>0</v>
      </c>
      <c r="M59" s="34">
        <v>0.0</v>
      </c>
    </row>
    <row r="60" ht="15.75" customHeight="1">
      <c r="A60" s="34" t="s">
        <v>731</v>
      </c>
      <c r="B60" s="34" t="s">
        <v>518</v>
      </c>
      <c r="C60" s="34" t="s">
        <v>229</v>
      </c>
      <c r="D60" s="34" t="str">
        <f>VLOOKUP("dudley",Data!I$8:Data!J$30,2,0)</f>
        <v>dudley@acme.com</v>
      </c>
      <c r="E60" s="34">
        <v>8.0</v>
      </c>
      <c r="F60" s="34">
        <f t="shared" si="1"/>
        <v>8</v>
      </c>
      <c r="G60" s="34"/>
      <c r="H60" s="34" t="b">
        <v>0</v>
      </c>
      <c r="I60" s="34"/>
      <c r="J60" s="34"/>
      <c r="K60" s="34"/>
      <c r="L60" s="34" t="b">
        <v>0</v>
      </c>
      <c r="M60" s="34">
        <v>1.0</v>
      </c>
    </row>
    <row r="61" ht="15.75" customHeight="1">
      <c r="A61" s="34" t="s">
        <v>732</v>
      </c>
      <c r="B61" s="34" t="s">
        <v>518</v>
      </c>
      <c r="C61" s="34" t="s">
        <v>229</v>
      </c>
      <c r="D61" s="34" t="str">
        <f>VLOOKUP("daniel",Data!I$8:Data!J$30,2,0)</f>
        <v>daniel@acme.com</v>
      </c>
      <c r="E61" s="34">
        <v>10.0</v>
      </c>
      <c r="F61" s="34">
        <f t="shared" si="1"/>
        <v>10</v>
      </c>
      <c r="G61" s="34"/>
      <c r="H61" s="34" t="b">
        <v>0</v>
      </c>
      <c r="I61" s="34"/>
      <c r="J61" s="34"/>
      <c r="K61" s="34"/>
      <c r="L61" s="34" t="b">
        <v>0</v>
      </c>
      <c r="M61" s="34">
        <v>2.0</v>
      </c>
    </row>
    <row r="62" ht="15.75" customHeight="1">
      <c r="A62" s="34" t="s">
        <v>697</v>
      </c>
      <c r="B62" s="34" t="s">
        <v>440</v>
      </c>
      <c r="C62" s="34" t="s">
        <v>229</v>
      </c>
      <c r="D62" s="34"/>
      <c r="E62" s="34">
        <v>11.0</v>
      </c>
      <c r="F62" s="34">
        <f t="shared" si="1"/>
        <v>11</v>
      </c>
      <c r="G62" s="34"/>
      <c r="H62" s="34" t="b">
        <v>0</v>
      </c>
      <c r="I62" s="34"/>
      <c r="J62" s="34"/>
      <c r="K62" s="34"/>
      <c r="L62" s="34" t="b">
        <v>0</v>
      </c>
      <c r="M62" s="34">
        <v>0.0</v>
      </c>
    </row>
    <row r="63" ht="15.75" customHeight="1">
      <c r="A63" s="34" t="s">
        <v>698</v>
      </c>
      <c r="B63" s="34" t="s">
        <v>440</v>
      </c>
      <c r="C63" s="34" t="s">
        <v>229</v>
      </c>
      <c r="D63" s="34"/>
      <c r="E63" s="34">
        <v>6.0</v>
      </c>
      <c r="F63" s="34">
        <f t="shared" si="1"/>
        <v>6</v>
      </c>
      <c r="G63" s="34"/>
      <c r="H63" s="34" t="b">
        <v>0</v>
      </c>
      <c r="I63" s="34"/>
      <c r="J63" s="34"/>
      <c r="K63" s="34"/>
      <c r="L63" s="34" t="b">
        <v>0</v>
      </c>
      <c r="M63" s="34">
        <v>1.0</v>
      </c>
    </row>
    <row r="64" ht="15.75" customHeight="1">
      <c r="A64" s="34" t="s">
        <v>698</v>
      </c>
      <c r="B64" s="34" t="s">
        <v>464</v>
      </c>
      <c r="C64" s="34" t="s">
        <v>229</v>
      </c>
      <c r="D64" s="34" t="str">
        <f>VLOOKUP("tara",Data!I$8:Data!J$30,2,0)</f>
        <v>tara@acme.com</v>
      </c>
      <c r="E64" s="34">
        <v>14.0</v>
      </c>
      <c r="F64" s="34">
        <f t="shared" si="1"/>
        <v>14</v>
      </c>
      <c r="G64" s="34"/>
      <c r="H64" s="34" t="b">
        <v>0</v>
      </c>
      <c r="I64" s="34"/>
      <c r="J64" s="34"/>
      <c r="K64" s="34"/>
      <c r="L64" s="34" t="b">
        <v>0</v>
      </c>
      <c r="M64" s="34">
        <v>1.0</v>
      </c>
    </row>
    <row r="65" ht="15.75" customHeight="1">
      <c r="A65" s="34" t="s">
        <v>733</v>
      </c>
      <c r="B65" s="34" t="s">
        <v>464</v>
      </c>
      <c r="C65" s="34" t="s">
        <v>229</v>
      </c>
      <c r="D65" s="34" t="str">
        <f>VLOOKUP("dudley",Data!I$8:Data!J$30,2,0)</f>
        <v>dudley@acme.com</v>
      </c>
      <c r="E65" s="34">
        <v>14.0</v>
      </c>
      <c r="F65" s="34">
        <f t="shared" si="1"/>
        <v>14</v>
      </c>
      <c r="G65" s="34"/>
      <c r="H65" s="34" t="b">
        <v>0</v>
      </c>
      <c r="I65" s="34"/>
      <c r="J65" s="34"/>
      <c r="K65" s="34"/>
      <c r="L65" s="34" t="b">
        <v>0</v>
      </c>
      <c r="M65" s="34">
        <v>1.0</v>
      </c>
    </row>
    <row r="66" ht="15.75" customHeight="1">
      <c r="A66" s="34" t="s">
        <v>734</v>
      </c>
      <c r="B66" s="34" t="s">
        <v>555</v>
      </c>
      <c r="C66" s="34" t="s">
        <v>229</v>
      </c>
      <c r="D66" s="34" t="str">
        <f>VLOOKUP("tara",Data!I$8:Data!J$30,2,0)</f>
        <v>tara@acme.com</v>
      </c>
      <c r="E66" s="34">
        <v>10.0</v>
      </c>
      <c r="F66" s="34">
        <f t="shared" si="1"/>
        <v>10</v>
      </c>
      <c r="G66" s="34"/>
      <c r="H66" s="34" t="b">
        <v>0</v>
      </c>
      <c r="I66" s="34"/>
      <c r="J66" s="34"/>
      <c r="K66" s="34"/>
      <c r="L66" s="34" t="b">
        <v>0</v>
      </c>
      <c r="M66" s="34">
        <v>0.0</v>
      </c>
    </row>
    <row r="67" ht="15.75" customHeight="1">
      <c r="A67" s="34" t="s">
        <v>735</v>
      </c>
      <c r="B67" s="34" t="s">
        <v>555</v>
      </c>
      <c r="C67" s="34" t="s">
        <v>229</v>
      </c>
      <c r="D67" s="34" t="str">
        <f>VLOOKUP("tara",Data!I$8:Data!J$30,2,0)</f>
        <v>tara@acme.com</v>
      </c>
      <c r="E67" s="34">
        <v>5.0</v>
      </c>
      <c r="F67" s="34">
        <f t="shared" si="1"/>
        <v>5</v>
      </c>
      <c r="G67" s="34"/>
      <c r="H67" s="34" t="b">
        <v>0</v>
      </c>
      <c r="I67" s="34"/>
      <c r="J67" s="34"/>
      <c r="K67" s="34"/>
      <c r="L67" s="34" t="b">
        <v>0</v>
      </c>
      <c r="M67" s="34">
        <v>1.0</v>
      </c>
    </row>
    <row r="68" ht="15.75" customHeight="1">
      <c r="A68" s="34" t="s">
        <v>736</v>
      </c>
      <c r="B68" s="34" t="s">
        <v>553</v>
      </c>
      <c r="C68" s="34" t="s">
        <v>229</v>
      </c>
      <c r="D68" s="34" t="str">
        <f>VLOOKUP("tara",Data!I$8:Data!J$30,2,0)</f>
        <v>tara@acme.com</v>
      </c>
      <c r="E68" s="34">
        <v>13.0</v>
      </c>
      <c r="F68" s="34">
        <f t="shared" si="1"/>
        <v>13</v>
      </c>
      <c r="G68" s="34"/>
      <c r="H68" s="34" t="b">
        <v>0</v>
      </c>
      <c r="I68" s="34"/>
      <c r="J68" s="34"/>
      <c r="K68" s="34"/>
      <c r="L68" s="34" t="b">
        <v>0</v>
      </c>
      <c r="M68" s="34">
        <v>0.0</v>
      </c>
    </row>
    <row r="69" ht="15.75" customHeight="1">
      <c r="A69" s="34" t="s">
        <v>737</v>
      </c>
      <c r="B69" s="34" t="s">
        <v>553</v>
      </c>
      <c r="C69" s="34" t="s">
        <v>229</v>
      </c>
      <c r="D69" s="34" t="str">
        <f>VLOOKUP("tara",Data!I$8:Data!J$30,2,0)</f>
        <v>tara@acme.com</v>
      </c>
      <c r="E69" s="34">
        <v>5.0</v>
      </c>
      <c r="F69" s="34">
        <f t="shared" si="1"/>
        <v>5</v>
      </c>
      <c r="G69" s="34"/>
      <c r="H69" s="34" t="b">
        <v>0</v>
      </c>
      <c r="I69" s="34"/>
      <c r="J69" s="34"/>
      <c r="K69" s="34"/>
      <c r="L69" s="34" t="b">
        <v>0</v>
      </c>
      <c r="M69" s="34">
        <v>1.0</v>
      </c>
    </row>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43"/>
    <col customWidth="1" min="2" max="3" width="15.86"/>
    <col customWidth="1" min="4" max="4" width="22.14"/>
    <col customWidth="1" min="5" max="5" width="8.86"/>
    <col customWidth="1" min="6" max="6" width="28.43"/>
    <col customWidth="1" min="7" max="7" width="14.86"/>
    <col customWidth="1" min="8" max="8" width="8.86"/>
    <col customWidth="1" min="9" max="9" width="16.0"/>
    <col customWidth="1" min="10" max="10" width="22.0"/>
    <col customWidth="1" min="11" max="26" width="8.86"/>
  </cols>
  <sheetData>
    <row r="2">
      <c r="I2" t="str">
        <f>VLOOKUP("paul",Data!I$8:Data!J$30,2,0)</f>
        <v>paul@acme.com</v>
      </c>
    </row>
    <row r="3">
      <c r="D3" s="2" t="s">
        <v>2</v>
      </c>
    </row>
    <row r="4">
      <c r="B4" s="4" t="s">
        <v>4</v>
      </c>
      <c r="D4" s="5" t="s">
        <v>14</v>
      </c>
    </row>
    <row r="5">
      <c r="B5" s="6" t="s">
        <v>15</v>
      </c>
      <c r="C5" s="9">
        <f>NOW()</f>
        <v>43621.3451</v>
      </c>
      <c r="I5" s="6" t="s">
        <v>24</v>
      </c>
      <c r="J5" s="11" t="s">
        <v>26</v>
      </c>
    </row>
    <row r="7">
      <c r="B7" s="6" t="s">
        <v>5</v>
      </c>
      <c r="C7" s="6" t="s">
        <v>39</v>
      </c>
      <c r="D7" s="6" t="s">
        <v>41</v>
      </c>
      <c r="F7" s="6" t="s">
        <v>43</v>
      </c>
      <c r="G7" s="6" t="s">
        <v>44</v>
      </c>
      <c r="I7" s="6" t="s">
        <v>45</v>
      </c>
      <c r="J7" s="6" t="s">
        <v>47</v>
      </c>
    </row>
    <row r="8">
      <c r="A8" t="s">
        <v>12</v>
      </c>
      <c r="B8" s="5" t="s">
        <v>13</v>
      </c>
      <c r="C8" s="9">
        <f>Data!C5-70</f>
        <v>43551.3451</v>
      </c>
      <c r="D8" s="9">
        <f>Data!C5-15</f>
        <v>43606.3451</v>
      </c>
      <c r="F8" t="s">
        <v>75</v>
      </c>
      <c r="G8" s="9">
        <f>C5+21</f>
        <v>43642.3451</v>
      </c>
      <c r="I8" t="s">
        <v>77</v>
      </c>
      <c r="J8" t="str">
        <f t="shared" ref="J8:J29" si="1">IF(INDIRECT("C4")="", I8&amp;"@"&amp;INDIRECT("J5"), I8&amp;"@"&amp;INDIRECT("C4")&amp;"."&amp;INDIRECT("J5"))</f>
        <v>eric@acme.com</v>
      </c>
    </row>
    <row r="9">
      <c r="B9" s="5" t="s">
        <v>91</v>
      </c>
      <c r="C9" s="9">
        <f>Data!C5-14</f>
        <v>43607.3451</v>
      </c>
      <c r="D9" s="9">
        <f>Data!C5+41</f>
        <v>43662.3451</v>
      </c>
      <c r="F9" t="s">
        <v>99</v>
      </c>
      <c r="G9" s="9">
        <f>C5+1*30+14</f>
        <v>43665.3451</v>
      </c>
      <c r="I9" s="14" t="s">
        <v>100</v>
      </c>
      <c r="J9" t="str">
        <f t="shared" si="1"/>
        <v>pam@acme.com</v>
      </c>
    </row>
    <row r="10">
      <c r="B10" s="5" t="s">
        <v>101</v>
      </c>
      <c r="C10" s="9">
        <f>Data!C5+42</f>
        <v>43663.3451</v>
      </c>
      <c r="D10" s="9">
        <f>Data!C5+97</f>
        <v>43718.3451</v>
      </c>
      <c r="F10" t="s">
        <v>102</v>
      </c>
      <c r="G10" s="9">
        <f>C5+2*30+12</f>
        <v>43693.3451</v>
      </c>
      <c r="I10" t="s">
        <v>103</v>
      </c>
      <c r="J10" t="str">
        <f t="shared" si="1"/>
        <v>patricia@acme.com</v>
      </c>
    </row>
    <row r="11">
      <c r="B11" s="5" t="s">
        <v>104</v>
      </c>
      <c r="C11" s="9">
        <f>Data!C5+98</f>
        <v>43719.3451</v>
      </c>
      <c r="D11" s="9">
        <f>Data!C5+153</f>
        <v>43774.3451</v>
      </c>
      <c r="I11" t="s">
        <v>106</v>
      </c>
      <c r="J11" t="str">
        <f t="shared" si="1"/>
        <v>peter@acme.com</v>
      </c>
    </row>
    <row r="12">
      <c r="B12" s="5" t="s">
        <v>107</v>
      </c>
      <c r="C12" s="9">
        <f>Data!C5-70</f>
        <v>43551.3451</v>
      </c>
      <c r="D12" s="9">
        <f>Data!C5-57</f>
        <v>43564.3451</v>
      </c>
      <c r="I12" t="s">
        <v>108</v>
      </c>
      <c r="J12" t="str">
        <f t="shared" si="1"/>
        <v>rachel@acme.com</v>
      </c>
    </row>
    <row r="13">
      <c r="B13" s="5" t="s">
        <v>109</v>
      </c>
      <c r="C13" s="9">
        <f>Data!C5-56</f>
        <v>43565.3451</v>
      </c>
      <c r="D13" s="9">
        <f>Data!C5-43</f>
        <v>43578.3451</v>
      </c>
      <c r="I13" t="s">
        <v>110</v>
      </c>
      <c r="J13" t="str">
        <f t="shared" si="1"/>
        <v>dora@acme.com</v>
      </c>
    </row>
    <row r="14">
      <c r="B14" s="5" t="s">
        <v>111</v>
      </c>
      <c r="C14" s="9">
        <f>Data!C5-42</f>
        <v>43579.3451</v>
      </c>
      <c r="D14" s="9">
        <f>Data!C5-29</f>
        <v>43592.3451</v>
      </c>
      <c r="I14" t="s">
        <v>112</v>
      </c>
      <c r="J14" t="str">
        <f t="shared" si="1"/>
        <v>paul@acme.com</v>
      </c>
    </row>
    <row r="15">
      <c r="B15" s="5" t="s">
        <v>113</v>
      </c>
      <c r="C15" s="9">
        <f>Data!C5-28</f>
        <v>43593.3451</v>
      </c>
      <c r="D15" s="9">
        <f>Data!C5-15</f>
        <v>43606.3451</v>
      </c>
      <c r="I15" t="s">
        <v>114</v>
      </c>
      <c r="J15" t="str">
        <f t="shared" si="1"/>
        <v>sara@acme.com</v>
      </c>
    </row>
    <row r="16">
      <c r="B16" s="5" t="s">
        <v>115</v>
      </c>
      <c r="C16" s="9">
        <f>Data!C5-14</f>
        <v>43607.3451</v>
      </c>
      <c r="D16" s="9">
        <f>Data!C5-1</f>
        <v>43620.3451</v>
      </c>
      <c r="I16" t="s">
        <v>116</v>
      </c>
      <c r="J16" t="str">
        <f t="shared" si="1"/>
        <v>daniel@acme.com</v>
      </c>
    </row>
    <row r="17">
      <c r="B17" s="5" t="s">
        <v>117</v>
      </c>
      <c r="C17" s="9">
        <f>Data!C5</f>
        <v>43621.3451</v>
      </c>
      <c r="D17" s="9">
        <f>Data!C5+13</f>
        <v>43634.3451</v>
      </c>
      <c r="I17" t="s">
        <v>118</v>
      </c>
      <c r="J17" t="str">
        <f t="shared" si="1"/>
        <v>dudley@acme.com</v>
      </c>
    </row>
    <row r="18">
      <c r="B18" s="5" t="s">
        <v>119</v>
      </c>
      <c r="C18" s="9">
        <f>Data!C5 +14</f>
        <v>43635.3451</v>
      </c>
      <c r="D18" s="9">
        <f>Data!C5+27</f>
        <v>43648.3451</v>
      </c>
      <c r="I18" t="s">
        <v>120</v>
      </c>
      <c r="J18" t="str">
        <f t="shared" si="1"/>
        <v>diane@acme.com</v>
      </c>
    </row>
    <row r="19">
      <c r="B19" s="5" t="s">
        <v>121</v>
      </c>
      <c r="C19" s="9">
        <f>Data!C5+28</f>
        <v>43649.3451</v>
      </c>
      <c r="D19" s="9">
        <f>Data!C5+41</f>
        <v>43662.3451</v>
      </c>
      <c r="I19" t="s">
        <v>124</v>
      </c>
      <c r="J19" t="str">
        <f t="shared" si="1"/>
        <v>tara@acme.com</v>
      </c>
    </row>
    <row r="20">
      <c r="B20" s="5" t="s">
        <v>125</v>
      </c>
      <c r="C20" s="9">
        <f>Data!C5+42</f>
        <v>43663.3451</v>
      </c>
      <c r="D20" s="9">
        <f>Data!C5+55</f>
        <v>43676.3451</v>
      </c>
      <c r="I20" t="s">
        <v>126</v>
      </c>
      <c r="J20" t="str">
        <f t="shared" si="1"/>
        <v>piper@acme.com</v>
      </c>
    </row>
    <row r="21" ht="15.75" customHeight="1">
      <c r="B21" s="5" t="s">
        <v>127</v>
      </c>
      <c r="C21" s="9">
        <f>Data!C5+56</f>
        <v>43677.3451</v>
      </c>
      <c r="D21" s="9">
        <f>Data!C5+69</f>
        <v>43690.3451</v>
      </c>
      <c r="I21" t="s">
        <v>128</v>
      </c>
      <c r="J21" t="str">
        <f t="shared" si="1"/>
        <v>dave@acme.com</v>
      </c>
    </row>
    <row r="22" ht="15.75" customHeight="1">
      <c r="B22" s="5" t="s">
        <v>129</v>
      </c>
      <c r="C22" s="9">
        <f>Data!C5+70</f>
        <v>43691.3451</v>
      </c>
      <c r="D22" s="9">
        <f>Data!C5+83</f>
        <v>43704.3451</v>
      </c>
      <c r="I22" t="s">
        <v>130</v>
      </c>
      <c r="J22" t="str">
        <f t="shared" si="1"/>
        <v>deb@acme.com</v>
      </c>
    </row>
    <row r="23" ht="15.75" customHeight="1">
      <c r="B23" s="5" t="s">
        <v>131</v>
      </c>
      <c r="C23" s="9">
        <f>Data!C5+84</f>
        <v>43705.3451</v>
      </c>
      <c r="D23" s="9">
        <f>Data!C5+97</f>
        <v>43718.3451</v>
      </c>
      <c r="I23" t="s">
        <v>132</v>
      </c>
      <c r="J23" t="str">
        <f t="shared" si="1"/>
        <v>daphne@acme.com</v>
      </c>
    </row>
    <row r="24" ht="15.75" customHeight="1">
      <c r="A24" t="s">
        <v>133</v>
      </c>
      <c r="B24" s="15">
        <v>2.3</v>
      </c>
      <c r="C24" s="9">
        <f>Data!C5-70</f>
        <v>43551.3451</v>
      </c>
      <c r="D24" s="9">
        <f>Data!C5-15</f>
        <v>43606.3451</v>
      </c>
      <c r="I24" t="s">
        <v>137</v>
      </c>
      <c r="J24" t="str">
        <f t="shared" si="1"/>
        <v>tina@acme.com</v>
      </c>
    </row>
    <row r="25" ht="15.75" customHeight="1">
      <c r="B25" s="15">
        <v>2.5</v>
      </c>
      <c r="C25" s="9">
        <f>Data!C5-14</f>
        <v>43607.3451</v>
      </c>
      <c r="D25" s="9">
        <f>Data!C5+41</f>
        <v>43662.3451</v>
      </c>
      <c r="I25" t="s">
        <v>140</v>
      </c>
      <c r="J25" t="str">
        <f t="shared" si="1"/>
        <v>phil@acme.com</v>
      </c>
    </row>
    <row r="26" ht="15.75" customHeight="1">
      <c r="B26" s="15">
        <v>2.7</v>
      </c>
      <c r="C26" s="9">
        <f>Data!C5+42</f>
        <v>43663.3451</v>
      </c>
      <c r="D26" s="9">
        <f>Data!C5+97</f>
        <v>43718.3451</v>
      </c>
      <c r="I26" t="s">
        <v>141</v>
      </c>
      <c r="J26" t="str">
        <f t="shared" si="1"/>
        <v>dawn@acme.com</v>
      </c>
    </row>
    <row r="27" ht="15.75" customHeight="1">
      <c r="B27" s="15">
        <v>2.9</v>
      </c>
      <c r="C27" s="9">
        <f>Data!C5+98</f>
        <v>43719.3451</v>
      </c>
      <c r="D27" s="9">
        <f>Data!C5+153</f>
        <v>43774.3451</v>
      </c>
      <c r="I27" t="s">
        <v>142</v>
      </c>
      <c r="J27" t="str">
        <f t="shared" si="1"/>
        <v>drew@acme.com</v>
      </c>
    </row>
    <row r="28" ht="15.75" customHeight="1">
      <c r="B28" t="s">
        <v>143</v>
      </c>
      <c r="C28" s="9">
        <f>Data!C5</f>
        <v>43621.3451</v>
      </c>
      <c r="D28" s="9">
        <f>Data!C5+13</f>
        <v>43634.3451</v>
      </c>
      <c r="I28" t="s">
        <v>144</v>
      </c>
      <c r="J28" t="str">
        <f t="shared" si="1"/>
        <v>tony@acme.com</v>
      </c>
    </row>
    <row r="29" ht="15.75" customHeight="1">
      <c r="B29" t="s">
        <v>145</v>
      </c>
      <c r="C29" s="9">
        <f>Data!C5 +14</f>
        <v>43635.3451</v>
      </c>
      <c r="D29" s="9">
        <f>Data!C5+27</f>
        <v>43648.3451</v>
      </c>
      <c r="I29" t="s">
        <v>146</v>
      </c>
      <c r="J29" t="str">
        <f t="shared" si="1"/>
        <v>aaron@acme.com</v>
      </c>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c r="A49" t="b">
        <f>Data!D16=Data!C5-1</f>
        <v>1</v>
      </c>
    </row>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43"/>
    <col customWidth="1" min="2" max="2" width="8.29"/>
    <col customWidth="1" min="3" max="3" width="16.14"/>
    <col customWidth="1" min="4" max="4" width="13.29"/>
    <col customWidth="1" min="5" max="5" width="17.0"/>
    <col customWidth="1" min="6" max="6" width="8.0"/>
    <col customWidth="1" min="7" max="7" width="125.43"/>
    <col customWidth="1" min="8" max="8" width="27.14"/>
    <col customWidth="1" min="9" max="26" width="8.86"/>
  </cols>
  <sheetData>
    <row r="1">
      <c r="A1" s="3" t="s">
        <v>1</v>
      </c>
      <c r="B1" s="3" t="s">
        <v>5</v>
      </c>
      <c r="C1" s="3" t="s">
        <v>6</v>
      </c>
      <c r="D1" s="3" t="s">
        <v>7</v>
      </c>
      <c r="E1" s="3" t="s">
        <v>8</v>
      </c>
      <c r="F1" s="3" t="s">
        <v>9</v>
      </c>
      <c r="G1" s="3" t="s">
        <v>10</v>
      </c>
      <c r="H1" s="3" t="s">
        <v>11</v>
      </c>
    </row>
    <row r="2">
      <c r="A2" s="3" t="s">
        <v>12</v>
      </c>
      <c r="B2" s="3" t="s">
        <v>13</v>
      </c>
      <c r="C2" s="3"/>
      <c r="D2" s="8">
        <f>Data!D8</f>
        <v>43606.3451</v>
      </c>
      <c r="E2" s="8">
        <f>Data!C8</f>
        <v>43551.3451</v>
      </c>
      <c r="F2" s="3" t="s">
        <v>25</v>
      </c>
      <c r="G2" s="3" t="s">
        <v>27</v>
      </c>
      <c r="H2" s="3">
        <v>1.0</v>
      </c>
    </row>
    <row r="3">
      <c r="A3" s="3" t="s">
        <v>28</v>
      </c>
      <c r="B3" s="3" t="s">
        <v>13</v>
      </c>
      <c r="C3" s="3">
        <v>40.0</v>
      </c>
      <c r="D3" s="8">
        <f>Data!D8</f>
        <v>43606.3451</v>
      </c>
      <c r="E3" s="8">
        <f>Data!C8</f>
        <v>43551.3451</v>
      </c>
      <c r="F3" s="3" t="s">
        <v>25</v>
      </c>
      <c r="G3" s="3" t="s">
        <v>27</v>
      </c>
      <c r="H3" s="3">
        <v>1.0</v>
      </c>
    </row>
    <row r="4">
      <c r="A4" s="3" t="s">
        <v>31</v>
      </c>
      <c r="B4" s="3" t="s">
        <v>13</v>
      </c>
      <c r="C4" s="3"/>
      <c r="D4" s="8">
        <f>Data!D8</f>
        <v>43606.3451</v>
      </c>
      <c r="E4" s="8">
        <f>Data!C8</f>
        <v>43551.3451</v>
      </c>
      <c r="F4" s="3" t="s">
        <v>25</v>
      </c>
      <c r="G4" s="3" t="s">
        <v>27</v>
      </c>
      <c r="H4" s="3">
        <v>1.0</v>
      </c>
    </row>
    <row r="5">
      <c r="A5" s="3" t="s">
        <v>55</v>
      </c>
      <c r="B5" s="3" t="s">
        <v>13</v>
      </c>
      <c r="C5" s="3"/>
      <c r="D5" s="8">
        <f>Data!D8</f>
        <v>43606.3451</v>
      </c>
      <c r="E5" s="8">
        <f>Data!C8</f>
        <v>43551.3451</v>
      </c>
      <c r="F5" s="3" t="s">
        <v>25</v>
      </c>
      <c r="G5" s="3" t="s">
        <v>27</v>
      </c>
      <c r="H5" s="3">
        <v>1.0</v>
      </c>
    </row>
    <row r="6">
      <c r="A6" s="3" t="s">
        <v>61</v>
      </c>
      <c r="B6" s="3" t="s">
        <v>13</v>
      </c>
      <c r="C6" s="3"/>
      <c r="D6" s="8">
        <f>Data!D8</f>
        <v>43606.3451</v>
      </c>
      <c r="E6" s="8">
        <f>Data!C8</f>
        <v>43551.3451</v>
      </c>
      <c r="F6" s="3" t="s">
        <v>25</v>
      </c>
      <c r="G6" s="3" t="s">
        <v>27</v>
      </c>
      <c r="H6" s="3">
        <v>1.0</v>
      </c>
    </row>
    <row r="7">
      <c r="A7" s="3" t="s">
        <v>38</v>
      </c>
      <c r="B7" s="3" t="s">
        <v>13</v>
      </c>
      <c r="C7" s="3">
        <v>10.0</v>
      </c>
      <c r="D7" s="8">
        <f>Data!D8</f>
        <v>43606.3451</v>
      </c>
      <c r="E7" s="8">
        <f>Data!C8</f>
        <v>43551.3451</v>
      </c>
      <c r="F7" s="3" t="s">
        <v>25</v>
      </c>
      <c r="G7" s="3" t="s">
        <v>27</v>
      </c>
      <c r="H7" s="3">
        <v>1.0</v>
      </c>
    </row>
    <row r="8">
      <c r="A8" s="3" t="s">
        <v>51</v>
      </c>
      <c r="B8" s="3" t="s">
        <v>13</v>
      </c>
      <c r="C8" s="3"/>
      <c r="D8" s="8">
        <f>Data!D8</f>
        <v>43606.3451</v>
      </c>
      <c r="E8" s="8">
        <f>Data!C8</f>
        <v>43551.3451</v>
      </c>
      <c r="F8" s="3" t="s">
        <v>25</v>
      </c>
      <c r="G8" s="3" t="s">
        <v>27</v>
      </c>
      <c r="H8" s="3">
        <v>1.0</v>
      </c>
    </row>
    <row r="9">
      <c r="A9" s="3" t="s">
        <v>48</v>
      </c>
      <c r="B9" s="3" t="s">
        <v>13</v>
      </c>
      <c r="C9" s="3"/>
      <c r="D9" s="8">
        <f>Data!D8</f>
        <v>43606.3451</v>
      </c>
      <c r="E9" s="8">
        <f>Data!C8</f>
        <v>43551.3451</v>
      </c>
      <c r="F9" s="3" t="s">
        <v>25</v>
      </c>
      <c r="G9" s="3" t="s">
        <v>27</v>
      </c>
      <c r="H9" s="3">
        <v>1.0</v>
      </c>
    </row>
    <row r="10">
      <c r="A10" s="3" t="s">
        <v>58</v>
      </c>
      <c r="B10" s="3" t="s">
        <v>13</v>
      </c>
      <c r="C10" s="3"/>
      <c r="D10" s="8">
        <f>Data!D8</f>
        <v>43606.3451</v>
      </c>
      <c r="E10" s="8">
        <f>Data!C8</f>
        <v>43551.3451</v>
      </c>
      <c r="F10" s="3" t="s">
        <v>25</v>
      </c>
      <c r="G10" s="3" t="s">
        <v>27</v>
      </c>
      <c r="H10" s="3">
        <v>1.0</v>
      </c>
    </row>
    <row r="11">
      <c r="A11" s="3" t="s">
        <v>59</v>
      </c>
      <c r="B11" s="3" t="s">
        <v>13</v>
      </c>
      <c r="C11" s="3"/>
      <c r="D11" s="8">
        <f>Data!D8</f>
        <v>43606.3451</v>
      </c>
      <c r="E11" s="8">
        <f>Data!C8</f>
        <v>43551.3451</v>
      </c>
      <c r="F11" s="3" t="s">
        <v>25</v>
      </c>
      <c r="G11" s="3" t="s">
        <v>27</v>
      </c>
      <c r="H11" s="3">
        <v>1.0</v>
      </c>
    </row>
    <row r="12">
      <c r="A12" s="3" t="s">
        <v>12</v>
      </c>
      <c r="B12" s="3" t="s">
        <v>91</v>
      </c>
      <c r="C12" s="3"/>
      <c r="D12" s="8">
        <f>Data!D9</f>
        <v>43662.3451</v>
      </c>
      <c r="E12" s="8">
        <f>Data!C9</f>
        <v>43607.3451</v>
      </c>
      <c r="F12" s="3" t="s">
        <v>25</v>
      </c>
      <c r="G12" s="3" t="s">
        <v>105</v>
      </c>
      <c r="H12" s="3">
        <v>1.0</v>
      </c>
    </row>
    <row r="13">
      <c r="A13" s="3" t="s">
        <v>28</v>
      </c>
      <c r="B13" s="3" t="s">
        <v>91</v>
      </c>
      <c r="C13" s="3">
        <v>32.0</v>
      </c>
      <c r="D13" s="8">
        <f>Data!D9</f>
        <v>43662.3451</v>
      </c>
      <c r="E13" s="8">
        <f>Data!C9</f>
        <v>43607.3451</v>
      </c>
      <c r="F13" s="3" t="s">
        <v>25</v>
      </c>
      <c r="G13" s="3" t="s">
        <v>105</v>
      </c>
      <c r="H13" s="3">
        <v>1.0</v>
      </c>
    </row>
    <row r="14">
      <c r="A14" s="3" t="s">
        <v>31</v>
      </c>
      <c r="B14" s="3" t="s">
        <v>91</v>
      </c>
      <c r="C14" s="3"/>
      <c r="D14" s="8">
        <f>Data!D9</f>
        <v>43662.3451</v>
      </c>
      <c r="E14" s="8">
        <f>Data!C9</f>
        <v>43607.3451</v>
      </c>
      <c r="F14" s="3" t="s">
        <v>25</v>
      </c>
      <c r="G14" s="3" t="s">
        <v>105</v>
      </c>
      <c r="H14" s="3">
        <v>1.0</v>
      </c>
    </row>
    <row r="15">
      <c r="A15" s="3" t="s">
        <v>55</v>
      </c>
      <c r="B15" s="3" t="s">
        <v>91</v>
      </c>
      <c r="C15" s="3"/>
      <c r="D15" s="8">
        <f>Data!D9</f>
        <v>43662.3451</v>
      </c>
      <c r="E15" s="8">
        <f>Data!C9</f>
        <v>43607.3451</v>
      </c>
      <c r="F15" s="3" t="s">
        <v>25</v>
      </c>
      <c r="G15" s="3" t="s">
        <v>105</v>
      </c>
      <c r="H15" s="3">
        <v>1.0</v>
      </c>
    </row>
    <row r="16">
      <c r="A16" s="3" t="s">
        <v>61</v>
      </c>
      <c r="B16" s="3" t="s">
        <v>91</v>
      </c>
      <c r="C16" s="3">
        <v>35.0</v>
      </c>
      <c r="D16" s="8">
        <f>Data!D9</f>
        <v>43662.3451</v>
      </c>
      <c r="E16" s="8">
        <f>Data!C9</f>
        <v>43607.3451</v>
      </c>
      <c r="F16" s="3" t="s">
        <v>25</v>
      </c>
      <c r="G16" s="3" t="s">
        <v>105</v>
      </c>
      <c r="H16" s="3">
        <v>1.0</v>
      </c>
    </row>
    <row r="17">
      <c r="A17" s="3" t="s">
        <v>38</v>
      </c>
      <c r="B17" s="3" t="s">
        <v>91</v>
      </c>
      <c r="C17" s="3">
        <v>25.0</v>
      </c>
      <c r="D17" s="8">
        <f>Data!D9</f>
        <v>43662.3451</v>
      </c>
      <c r="E17" s="8">
        <f>Data!C9</f>
        <v>43607.3451</v>
      </c>
      <c r="F17" s="3" t="s">
        <v>25</v>
      </c>
      <c r="G17" s="3" t="s">
        <v>105</v>
      </c>
      <c r="H17" s="3">
        <v>1.0</v>
      </c>
    </row>
    <row r="18">
      <c r="A18" s="3" t="s">
        <v>51</v>
      </c>
      <c r="B18" s="3" t="s">
        <v>91</v>
      </c>
      <c r="C18" s="3"/>
      <c r="D18" s="8">
        <f>Data!D9</f>
        <v>43662.3451</v>
      </c>
      <c r="E18" s="8">
        <f>Data!C9</f>
        <v>43607.3451</v>
      </c>
      <c r="F18" s="3" t="s">
        <v>25</v>
      </c>
      <c r="G18" s="3" t="s">
        <v>105</v>
      </c>
      <c r="H18" s="3">
        <v>1.0</v>
      </c>
    </row>
    <row r="19">
      <c r="A19" s="3" t="s">
        <v>48</v>
      </c>
      <c r="B19" s="3" t="s">
        <v>91</v>
      </c>
      <c r="C19" s="3">
        <v>25.0</v>
      </c>
      <c r="D19" s="8">
        <f>Data!D9</f>
        <v>43662.3451</v>
      </c>
      <c r="E19" s="8">
        <f>Data!C9</f>
        <v>43607.3451</v>
      </c>
      <c r="F19" s="3" t="s">
        <v>25</v>
      </c>
      <c r="G19" s="3" t="s">
        <v>105</v>
      </c>
      <c r="H19" s="3">
        <v>1.0</v>
      </c>
    </row>
    <row r="20">
      <c r="A20" s="3" t="s">
        <v>58</v>
      </c>
      <c r="B20" s="3" t="s">
        <v>91</v>
      </c>
      <c r="C20" s="3"/>
      <c r="D20" s="8">
        <f>Data!D9</f>
        <v>43662.3451</v>
      </c>
      <c r="E20" s="8">
        <f>Data!C9</f>
        <v>43607.3451</v>
      </c>
      <c r="F20" s="3" t="s">
        <v>25</v>
      </c>
      <c r="G20" s="3" t="s">
        <v>105</v>
      </c>
      <c r="H20" s="3">
        <v>1.0</v>
      </c>
    </row>
    <row r="21" ht="15.75" customHeight="1">
      <c r="A21" s="3" t="s">
        <v>59</v>
      </c>
      <c r="B21" s="3" t="s">
        <v>91</v>
      </c>
      <c r="C21" s="3"/>
      <c r="D21" s="8">
        <f>Data!D9</f>
        <v>43662.3451</v>
      </c>
      <c r="E21" s="8">
        <f>Data!C9</f>
        <v>43607.3451</v>
      </c>
      <c r="F21" s="3" t="s">
        <v>25</v>
      </c>
      <c r="G21" s="3" t="s">
        <v>105</v>
      </c>
      <c r="H21" s="3">
        <v>1.0</v>
      </c>
    </row>
    <row r="22" ht="15.75" customHeight="1">
      <c r="A22" s="3" t="s">
        <v>12</v>
      </c>
      <c r="B22" s="3" t="s">
        <v>101</v>
      </c>
      <c r="C22" s="3"/>
      <c r="D22" s="8">
        <f>Data!D10</f>
        <v>43718.3451</v>
      </c>
      <c r="E22" s="8">
        <f>Data!C10</f>
        <v>43663.3451</v>
      </c>
      <c r="F22" s="3" t="s">
        <v>122</v>
      </c>
      <c r="G22" s="3" t="s">
        <v>123</v>
      </c>
      <c r="H22" s="3">
        <v>1.0</v>
      </c>
    </row>
    <row r="23" ht="15.75" customHeight="1">
      <c r="A23" s="3" t="s">
        <v>28</v>
      </c>
      <c r="B23" s="3" t="s">
        <v>101</v>
      </c>
      <c r="C23" s="3">
        <v>36.0</v>
      </c>
      <c r="D23" s="8">
        <f>Data!D10</f>
        <v>43718.3451</v>
      </c>
      <c r="E23" s="8">
        <f>Data!C10</f>
        <v>43663.3451</v>
      </c>
      <c r="F23" s="3" t="s">
        <v>122</v>
      </c>
      <c r="G23" s="3" t="s">
        <v>123</v>
      </c>
      <c r="H23" s="3">
        <v>1.0</v>
      </c>
    </row>
    <row r="24" ht="15.75" customHeight="1">
      <c r="A24" s="3" t="s">
        <v>31</v>
      </c>
      <c r="B24" s="3" t="s">
        <v>101</v>
      </c>
      <c r="C24" s="3"/>
      <c r="D24" s="8">
        <f>Data!D10</f>
        <v>43718.3451</v>
      </c>
      <c r="E24" s="8">
        <f>Data!C10</f>
        <v>43663.3451</v>
      </c>
      <c r="F24" s="3" t="s">
        <v>122</v>
      </c>
      <c r="G24" s="3" t="s">
        <v>123</v>
      </c>
      <c r="H24" s="3">
        <v>1.0</v>
      </c>
    </row>
    <row r="25" ht="15.75" customHeight="1">
      <c r="A25" s="3" t="s">
        <v>55</v>
      </c>
      <c r="B25" s="3" t="s">
        <v>101</v>
      </c>
      <c r="C25" s="3"/>
      <c r="D25" s="8">
        <f>Data!D10</f>
        <v>43718.3451</v>
      </c>
      <c r="E25" s="8">
        <f>Data!C10</f>
        <v>43663.3451</v>
      </c>
      <c r="F25" s="3" t="s">
        <v>122</v>
      </c>
      <c r="G25" s="3" t="s">
        <v>123</v>
      </c>
      <c r="H25" s="3">
        <v>1.0</v>
      </c>
    </row>
    <row r="26" ht="15.75" customHeight="1">
      <c r="A26" s="3" t="s">
        <v>61</v>
      </c>
      <c r="B26" s="3" t="s">
        <v>101</v>
      </c>
      <c r="C26" s="3"/>
      <c r="D26" s="8">
        <f>Data!D10</f>
        <v>43718.3451</v>
      </c>
      <c r="E26" s="8">
        <f>Data!C10</f>
        <v>43663.3451</v>
      </c>
      <c r="F26" s="3" t="s">
        <v>122</v>
      </c>
      <c r="G26" s="3" t="s">
        <v>123</v>
      </c>
      <c r="H26" s="3">
        <v>1.0</v>
      </c>
    </row>
    <row r="27" ht="15.75" customHeight="1">
      <c r="A27" s="3" t="s">
        <v>38</v>
      </c>
      <c r="B27" s="3" t="s">
        <v>101</v>
      </c>
      <c r="C27" s="3">
        <v>25.0</v>
      </c>
      <c r="D27" s="8">
        <f>Data!D10</f>
        <v>43718.3451</v>
      </c>
      <c r="E27" s="8">
        <f>Data!C10</f>
        <v>43663.3451</v>
      </c>
      <c r="F27" s="3" t="s">
        <v>122</v>
      </c>
      <c r="G27" s="3" t="s">
        <v>123</v>
      </c>
      <c r="H27" s="3">
        <v>1.0</v>
      </c>
    </row>
    <row r="28" ht="15.75" customHeight="1">
      <c r="A28" s="3" t="s">
        <v>51</v>
      </c>
      <c r="B28" s="3" t="s">
        <v>101</v>
      </c>
      <c r="C28" s="3"/>
      <c r="D28" s="8">
        <f>Data!D10</f>
        <v>43718.3451</v>
      </c>
      <c r="E28" s="8">
        <f>Data!C10</f>
        <v>43663.3451</v>
      </c>
      <c r="F28" s="3" t="s">
        <v>122</v>
      </c>
      <c r="G28" s="3" t="s">
        <v>123</v>
      </c>
      <c r="H28" s="3">
        <v>1.0</v>
      </c>
    </row>
    <row r="29" ht="15.75" customHeight="1">
      <c r="A29" s="3" t="s">
        <v>48</v>
      </c>
      <c r="B29" s="3" t="s">
        <v>101</v>
      </c>
      <c r="C29" s="3">
        <v>20.0</v>
      </c>
      <c r="D29" s="8">
        <f>Data!D10</f>
        <v>43718.3451</v>
      </c>
      <c r="E29" s="8">
        <f>Data!C10</f>
        <v>43663.3451</v>
      </c>
      <c r="F29" s="3" t="s">
        <v>122</v>
      </c>
      <c r="G29" s="3" t="s">
        <v>123</v>
      </c>
      <c r="H29" s="3">
        <v>1.0</v>
      </c>
    </row>
    <row r="30" ht="15.75" customHeight="1">
      <c r="A30" s="3" t="s">
        <v>58</v>
      </c>
      <c r="B30" s="3" t="s">
        <v>101</v>
      </c>
      <c r="C30" s="3"/>
      <c r="D30" s="8">
        <f>Data!D10</f>
        <v>43718.3451</v>
      </c>
      <c r="E30" s="8">
        <f>Data!C10</f>
        <v>43663.3451</v>
      </c>
      <c r="F30" s="3" t="s">
        <v>122</v>
      </c>
      <c r="G30" s="3" t="s">
        <v>123</v>
      </c>
      <c r="H30" s="3">
        <v>1.0</v>
      </c>
    </row>
    <row r="31" ht="15.75" customHeight="1">
      <c r="A31" s="3" t="s">
        <v>59</v>
      </c>
      <c r="B31" s="3" t="s">
        <v>101</v>
      </c>
      <c r="C31" s="3"/>
      <c r="D31" s="8">
        <f>Data!D10</f>
        <v>43718.3451</v>
      </c>
      <c r="E31" s="8">
        <f>Data!C10</f>
        <v>43663.3451</v>
      </c>
      <c r="F31" s="3" t="s">
        <v>122</v>
      </c>
      <c r="G31" s="3" t="s">
        <v>123</v>
      </c>
      <c r="H31" s="3">
        <v>1.0</v>
      </c>
    </row>
    <row r="32" ht="15.75" customHeight="1">
      <c r="A32" s="3" t="s">
        <v>12</v>
      </c>
      <c r="B32" s="3" t="s">
        <v>104</v>
      </c>
      <c r="C32" s="3"/>
      <c r="D32" s="8">
        <f>Data!D11</f>
        <v>43774.3451</v>
      </c>
      <c r="E32" s="8">
        <f>Data!C11</f>
        <v>43719.3451</v>
      </c>
      <c r="F32" s="3" t="s">
        <v>122</v>
      </c>
      <c r="G32" s="3" t="s">
        <v>139</v>
      </c>
      <c r="H32" s="3">
        <v>1.0</v>
      </c>
    </row>
    <row r="33" ht="15.75" customHeight="1">
      <c r="A33" s="3" t="s">
        <v>28</v>
      </c>
      <c r="B33" s="3" t="s">
        <v>104</v>
      </c>
      <c r="C33" s="3">
        <v>36.0</v>
      </c>
      <c r="D33" s="8">
        <f>Data!D11</f>
        <v>43774.3451</v>
      </c>
      <c r="E33" s="8">
        <f>Data!C11</f>
        <v>43719.3451</v>
      </c>
      <c r="F33" s="3" t="s">
        <v>122</v>
      </c>
      <c r="G33" s="3" t="s">
        <v>139</v>
      </c>
      <c r="H33" s="3">
        <v>1.0</v>
      </c>
    </row>
    <row r="34" ht="15.75" customHeight="1">
      <c r="A34" s="3" t="s">
        <v>31</v>
      </c>
      <c r="B34" s="3" t="s">
        <v>104</v>
      </c>
      <c r="C34" s="3"/>
      <c r="D34" s="8">
        <f>Data!D11</f>
        <v>43774.3451</v>
      </c>
      <c r="E34" s="8">
        <f>Data!C11</f>
        <v>43719.3451</v>
      </c>
      <c r="F34" s="3" t="s">
        <v>122</v>
      </c>
      <c r="G34" s="3" t="s">
        <v>139</v>
      </c>
      <c r="H34" s="3">
        <v>1.0</v>
      </c>
    </row>
    <row r="35" ht="15.75" customHeight="1">
      <c r="A35" s="3" t="s">
        <v>55</v>
      </c>
      <c r="B35" s="3" t="s">
        <v>104</v>
      </c>
      <c r="C35" s="3"/>
      <c r="D35" s="8">
        <f>Data!D11</f>
        <v>43774.3451</v>
      </c>
      <c r="E35" s="8">
        <f>Data!C11</f>
        <v>43719.3451</v>
      </c>
      <c r="F35" s="3" t="s">
        <v>122</v>
      </c>
      <c r="G35" s="3" t="s">
        <v>139</v>
      </c>
      <c r="H35" s="3">
        <v>1.0</v>
      </c>
    </row>
    <row r="36" ht="15.75" customHeight="1">
      <c r="A36" s="3" t="s">
        <v>61</v>
      </c>
      <c r="B36" s="3" t="s">
        <v>104</v>
      </c>
      <c r="C36" s="3"/>
      <c r="D36" s="8">
        <f>Data!D11</f>
        <v>43774.3451</v>
      </c>
      <c r="E36" s="8">
        <f>Data!C11</f>
        <v>43719.3451</v>
      </c>
      <c r="F36" s="3" t="s">
        <v>122</v>
      </c>
      <c r="G36" s="3" t="s">
        <v>139</v>
      </c>
      <c r="H36" s="3">
        <v>1.0</v>
      </c>
    </row>
    <row r="37" ht="15.75" customHeight="1">
      <c r="A37" s="3" t="s">
        <v>38</v>
      </c>
      <c r="B37" s="3" t="s">
        <v>104</v>
      </c>
      <c r="C37" s="3">
        <v>25.0</v>
      </c>
      <c r="D37" s="8">
        <f>Data!D11</f>
        <v>43774.3451</v>
      </c>
      <c r="E37" s="8">
        <f>Data!C11</f>
        <v>43719.3451</v>
      </c>
      <c r="F37" s="3" t="s">
        <v>122</v>
      </c>
      <c r="G37" s="3" t="s">
        <v>139</v>
      </c>
      <c r="H37" s="3">
        <v>1.0</v>
      </c>
    </row>
    <row r="38" ht="15.75" customHeight="1">
      <c r="A38" s="3" t="s">
        <v>51</v>
      </c>
      <c r="B38" s="3" t="s">
        <v>104</v>
      </c>
      <c r="C38" s="3"/>
      <c r="D38" s="8">
        <f>Data!D11</f>
        <v>43774.3451</v>
      </c>
      <c r="E38" s="8">
        <f>Data!C11</f>
        <v>43719.3451</v>
      </c>
      <c r="F38" s="3" t="s">
        <v>122</v>
      </c>
      <c r="G38" s="3" t="s">
        <v>139</v>
      </c>
      <c r="H38" s="3">
        <v>1.0</v>
      </c>
    </row>
    <row r="39" ht="15.75" customHeight="1">
      <c r="A39" s="3" t="s">
        <v>48</v>
      </c>
      <c r="B39" s="3" t="s">
        <v>104</v>
      </c>
      <c r="C39" s="3">
        <v>20.0</v>
      </c>
      <c r="D39" s="8">
        <f>Data!D11</f>
        <v>43774.3451</v>
      </c>
      <c r="E39" s="8">
        <f>Data!C11</f>
        <v>43719.3451</v>
      </c>
      <c r="F39" s="3" t="s">
        <v>122</v>
      </c>
      <c r="G39" s="3" t="s">
        <v>139</v>
      </c>
      <c r="H39" s="3">
        <v>1.0</v>
      </c>
    </row>
    <row r="40" ht="15.75" customHeight="1">
      <c r="A40" s="3" t="s">
        <v>58</v>
      </c>
      <c r="B40" s="3" t="s">
        <v>104</v>
      </c>
      <c r="C40" s="3"/>
      <c r="D40" s="8">
        <f>Data!D11</f>
        <v>43774.3451</v>
      </c>
      <c r="E40" s="8">
        <f>Data!C11</f>
        <v>43719.3451</v>
      </c>
      <c r="F40" s="3" t="s">
        <v>122</v>
      </c>
      <c r="G40" s="3" t="s">
        <v>139</v>
      </c>
      <c r="H40" s="3">
        <v>1.0</v>
      </c>
    </row>
    <row r="41" ht="15.75" customHeight="1">
      <c r="A41" s="3" t="s">
        <v>59</v>
      </c>
      <c r="B41" s="3" t="s">
        <v>104</v>
      </c>
      <c r="C41" s="3"/>
      <c r="D41" s="8">
        <f>Data!D11</f>
        <v>43774.3451</v>
      </c>
      <c r="E41" s="8">
        <f>Data!C11</f>
        <v>43719.3451</v>
      </c>
      <c r="F41" s="3" t="s">
        <v>122</v>
      </c>
      <c r="G41" s="3" t="s">
        <v>139</v>
      </c>
      <c r="H41" s="3">
        <v>1.0</v>
      </c>
    </row>
    <row r="42" ht="15.75" customHeight="1">
      <c r="A42" s="3" t="s">
        <v>148</v>
      </c>
      <c r="B42" s="16">
        <v>2.3</v>
      </c>
      <c r="C42" s="17">
        <v>10.0</v>
      </c>
      <c r="D42" s="18">
        <f>Data!D24</f>
        <v>43606.3451</v>
      </c>
      <c r="E42" s="18">
        <f>Data!C24</f>
        <v>43551.3451</v>
      </c>
      <c r="F42" s="3" t="s">
        <v>92</v>
      </c>
      <c r="G42" s="3" t="s">
        <v>149</v>
      </c>
      <c r="H42" s="3">
        <v>1.0</v>
      </c>
    </row>
    <row r="43" ht="15.75" customHeight="1">
      <c r="A43" s="3" t="s">
        <v>148</v>
      </c>
      <c r="B43" s="16">
        <v>2.5</v>
      </c>
      <c r="C43" s="17">
        <v>8.0</v>
      </c>
      <c r="D43" s="18">
        <f>Data!D25</f>
        <v>43662.3451</v>
      </c>
      <c r="E43" s="18">
        <f>Data!C25</f>
        <v>43607.3451</v>
      </c>
      <c r="F43" s="3" t="s">
        <v>25</v>
      </c>
      <c r="G43" s="3" t="s">
        <v>150</v>
      </c>
      <c r="H43" s="3">
        <v>1.0</v>
      </c>
    </row>
    <row r="44" ht="15.75" customHeight="1">
      <c r="A44" s="3" t="s">
        <v>148</v>
      </c>
      <c r="B44" s="16">
        <v>2.7</v>
      </c>
      <c r="C44" s="3">
        <v>8.0</v>
      </c>
      <c r="D44" s="18">
        <f>Data!D26</f>
        <v>43718.3451</v>
      </c>
      <c r="E44" s="18">
        <f>Data!C26</f>
        <v>43663.3451</v>
      </c>
      <c r="F44" s="3" t="s">
        <v>122</v>
      </c>
      <c r="G44" s="3" t="s">
        <v>151</v>
      </c>
      <c r="H44" s="3">
        <v>1.0</v>
      </c>
    </row>
    <row r="45" ht="15.75" customHeight="1">
      <c r="A45" s="3" t="s">
        <v>148</v>
      </c>
      <c r="B45" s="16">
        <v>2.9</v>
      </c>
      <c r="C45" s="3">
        <v>8.0</v>
      </c>
      <c r="D45" s="18">
        <f>Data!D27</f>
        <v>43774.3451</v>
      </c>
      <c r="E45" s="18">
        <f>Data!C27</f>
        <v>43719.3451</v>
      </c>
      <c r="F45" s="3" t="s">
        <v>122</v>
      </c>
      <c r="G45" s="3" t="s">
        <v>154</v>
      </c>
      <c r="H45" s="3">
        <v>1.0</v>
      </c>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43"/>
    <col customWidth="1" min="2" max="2" width="12.0"/>
    <col customWidth="1" min="3" max="3" width="11.86"/>
    <col customWidth="1" min="4" max="4" width="10.86"/>
    <col customWidth="1" min="5" max="5" width="16.14"/>
    <col customWidth="1" min="6" max="6" width="11.0"/>
    <col customWidth="1" min="7" max="7" width="33.71"/>
    <col customWidth="1" min="8" max="8" width="24.0"/>
    <col customWidth="1" min="9" max="26" width="8.86"/>
  </cols>
  <sheetData>
    <row r="1">
      <c r="A1" s="3" t="s">
        <v>1</v>
      </c>
      <c r="B1" s="3" t="s">
        <v>5</v>
      </c>
      <c r="C1" s="3" t="s">
        <v>134</v>
      </c>
      <c r="D1" s="3" t="s">
        <v>135</v>
      </c>
      <c r="E1" s="3" t="s">
        <v>6</v>
      </c>
      <c r="F1" s="3" t="s">
        <v>9</v>
      </c>
      <c r="G1" s="3" t="s">
        <v>10</v>
      </c>
      <c r="H1" s="3" t="s">
        <v>136</v>
      </c>
    </row>
    <row r="2">
      <c r="A2" s="3" t="s">
        <v>55</v>
      </c>
      <c r="B2" s="8" t="s">
        <v>107</v>
      </c>
      <c r="C2" s="8">
        <f>Data!C12</f>
        <v>43551.3451</v>
      </c>
      <c r="D2" s="8">
        <f>Data!D12</f>
        <v>43564.3451</v>
      </c>
      <c r="E2" s="3">
        <v>10.0</v>
      </c>
      <c r="F2" s="3" t="s">
        <v>92</v>
      </c>
      <c r="G2" s="3" t="s">
        <v>138</v>
      </c>
      <c r="H2" s="3"/>
    </row>
    <row r="3">
      <c r="A3" s="3" t="s">
        <v>61</v>
      </c>
      <c r="B3" s="8" t="s">
        <v>107</v>
      </c>
      <c r="C3" s="8">
        <f>Data!C12</f>
        <v>43551.3451</v>
      </c>
      <c r="D3" s="8">
        <f>Data!D12</f>
        <v>43564.3451</v>
      </c>
      <c r="E3" s="3">
        <v>10.0</v>
      </c>
      <c r="F3" s="3" t="s">
        <v>92</v>
      </c>
      <c r="G3" s="3" t="s">
        <v>138</v>
      </c>
      <c r="H3" s="3"/>
    </row>
    <row r="4">
      <c r="A4" s="3" t="s">
        <v>31</v>
      </c>
      <c r="B4" s="8" t="s">
        <v>107</v>
      </c>
      <c r="C4" s="8">
        <f>Data!C12</f>
        <v>43551.3451</v>
      </c>
      <c r="D4" s="8">
        <f>Data!D12</f>
        <v>43564.3451</v>
      </c>
      <c r="E4" s="3">
        <v>10.0</v>
      </c>
      <c r="F4" s="3" t="s">
        <v>92</v>
      </c>
      <c r="G4" s="3" t="s">
        <v>138</v>
      </c>
      <c r="H4" s="3"/>
    </row>
    <row r="5">
      <c r="A5" s="3" t="s">
        <v>38</v>
      </c>
      <c r="B5" s="8" t="s">
        <v>107</v>
      </c>
      <c r="C5" s="8">
        <f>Data!C12</f>
        <v>43551.3451</v>
      </c>
      <c r="D5" s="8">
        <f>Data!D12</f>
        <v>43564.3451</v>
      </c>
      <c r="E5" s="3">
        <v>12.0</v>
      </c>
      <c r="F5" s="3" t="s">
        <v>92</v>
      </c>
      <c r="G5" s="3" t="s">
        <v>138</v>
      </c>
      <c r="H5" s="3"/>
    </row>
    <row r="6">
      <c r="A6" s="3" t="s">
        <v>12</v>
      </c>
      <c r="B6" s="8" t="s">
        <v>107</v>
      </c>
      <c r="C6" s="8">
        <f>Data!C12</f>
        <v>43551.3451</v>
      </c>
      <c r="D6" s="8">
        <f>Data!D12</f>
        <v>43564.3451</v>
      </c>
      <c r="E6" s="3">
        <v>10.0</v>
      </c>
      <c r="F6" s="3" t="s">
        <v>92</v>
      </c>
      <c r="G6" s="3" t="s">
        <v>138</v>
      </c>
      <c r="H6" s="3"/>
    </row>
    <row r="7">
      <c r="A7" s="3" t="s">
        <v>48</v>
      </c>
      <c r="B7" s="8" t="s">
        <v>107</v>
      </c>
      <c r="C7" s="8">
        <f>Data!C12</f>
        <v>43551.3451</v>
      </c>
      <c r="D7" s="8">
        <f>Data!D12</f>
        <v>43564.3451</v>
      </c>
      <c r="E7" s="3">
        <v>10.0</v>
      </c>
      <c r="F7" s="3" t="s">
        <v>92</v>
      </c>
      <c r="G7" s="3" t="s">
        <v>138</v>
      </c>
      <c r="H7" s="3"/>
    </row>
    <row r="8">
      <c r="A8" s="3" t="s">
        <v>58</v>
      </c>
      <c r="B8" s="8" t="s">
        <v>107</v>
      </c>
      <c r="C8" s="8">
        <f>Data!C12</f>
        <v>43551.3451</v>
      </c>
      <c r="D8" s="8">
        <f>Data!D12</f>
        <v>43564.3451</v>
      </c>
      <c r="E8" s="3">
        <v>10.0</v>
      </c>
      <c r="F8" s="3" t="s">
        <v>92</v>
      </c>
      <c r="G8" s="3" t="s">
        <v>138</v>
      </c>
      <c r="H8" s="3"/>
    </row>
    <row r="9">
      <c r="A9" s="3" t="s">
        <v>51</v>
      </c>
      <c r="B9" s="8" t="s">
        <v>107</v>
      </c>
      <c r="C9" s="8">
        <f>Data!C12</f>
        <v>43551.3451</v>
      </c>
      <c r="D9" s="8">
        <f>Data!D12</f>
        <v>43564.3451</v>
      </c>
      <c r="E9" s="3">
        <v>10.0</v>
      </c>
      <c r="F9" s="3" t="s">
        <v>92</v>
      </c>
      <c r="G9" s="3" t="s">
        <v>138</v>
      </c>
      <c r="H9" s="3"/>
    </row>
    <row r="10">
      <c r="A10" s="3" t="s">
        <v>28</v>
      </c>
      <c r="B10" s="8" t="s">
        <v>107</v>
      </c>
      <c r="C10" s="8">
        <f>Data!C12</f>
        <v>43551.3451</v>
      </c>
      <c r="D10" s="8">
        <f>Data!D12</f>
        <v>43564.3451</v>
      </c>
      <c r="E10" s="3">
        <v>12.0</v>
      </c>
      <c r="F10" s="3" t="s">
        <v>92</v>
      </c>
      <c r="G10" s="3" t="s">
        <v>138</v>
      </c>
      <c r="H10" s="3"/>
    </row>
    <row r="11">
      <c r="A11" s="3" t="s">
        <v>55</v>
      </c>
      <c r="B11" s="8" t="s">
        <v>109</v>
      </c>
      <c r="C11" s="8">
        <f>Data!C13</f>
        <v>43565.3451</v>
      </c>
      <c r="D11" s="8">
        <f>Data!D13</f>
        <v>43578.3451</v>
      </c>
      <c r="E11" s="3">
        <v>10.0</v>
      </c>
      <c r="F11" s="3" t="s">
        <v>92</v>
      </c>
      <c r="G11" s="3" t="s">
        <v>147</v>
      </c>
      <c r="H11" s="3"/>
    </row>
    <row r="12">
      <c r="A12" s="3" t="s">
        <v>61</v>
      </c>
      <c r="B12" s="8" t="s">
        <v>109</v>
      </c>
      <c r="C12" s="8">
        <f>Data!C13</f>
        <v>43565.3451</v>
      </c>
      <c r="D12" s="8">
        <f>Data!D13</f>
        <v>43578.3451</v>
      </c>
      <c r="E12" s="3">
        <v>10.0</v>
      </c>
      <c r="F12" s="3" t="s">
        <v>92</v>
      </c>
      <c r="G12" s="3" t="s">
        <v>147</v>
      </c>
      <c r="H12" s="3"/>
    </row>
    <row r="13">
      <c r="A13" s="3" t="s">
        <v>31</v>
      </c>
      <c r="B13" s="8" t="s">
        <v>109</v>
      </c>
      <c r="C13" s="8">
        <f>Data!C13</f>
        <v>43565.3451</v>
      </c>
      <c r="D13" s="8">
        <f>Data!D13</f>
        <v>43578.3451</v>
      </c>
      <c r="E13" s="3">
        <v>10.0</v>
      </c>
      <c r="F13" s="3" t="s">
        <v>92</v>
      </c>
      <c r="G13" s="3" t="s">
        <v>147</v>
      </c>
      <c r="H13" s="3"/>
    </row>
    <row r="14">
      <c r="A14" s="3" t="s">
        <v>38</v>
      </c>
      <c r="B14" s="8" t="s">
        <v>109</v>
      </c>
      <c r="C14" s="8">
        <f>Data!C13</f>
        <v>43565.3451</v>
      </c>
      <c r="D14" s="8">
        <f>Data!D13</f>
        <v>43578.3451</v>
      </c>
      <c r="E14" s="3">
        <v>12.0</v>
      </c>
      <c r="F14" s="3" t="s">
        <v>92</v>
      </c>
      <c r="G14" s="3" t="s">
        <v>147</v>
      </c>
      <c r="H14" s="3"/>
    </row>
    <row r="15">
      <c r="A15" s="3" t="s">
        <v>12</v>
      </c>
      <c r="B15" s="8" t="s">
        <v>109</v>
      </c>
      <c r="C15" s="8">
        <f>Data!C13</f>
        <v>43565.3451</v>
      </c>
      <c r="D15" s="8">
        <f>Data!D13</f>
        <v>43578.3451</v>
      </c>
      <c r="E15" s="3">
        <v>10.0</v>
      </c>
      <c r="F15" s="3" t="s">
        <v>92</v>
      </c>
      <c r="G15" s="3" t="s">
        <v>147</v>
      </c>
      <c r="H15" s="3"/>
    </row>
    <row r="16">
      <c r="A16" s="3" t="s">
        <v>48</v>
      </c>
      <c r="B16" s="8" t="s">
        <v>109</v>
      </c>
      <c r="C16" s="8">
        <f>Data!C13</f>
        <v>43565.3451</v>
      </c>
      <c r="D16" s="8">
        <f>Data!D13</f>
        <v>43578.3451</v>
      </c>
      <c r="E16" s="3">
        <v>10.0</v>
      </c>
      <c r="F16" s="3" t="s">
        <v>92</v>
      </c>
      <c r="G16" s="3" t="s">
        <v>147</v>
      </c>
      <c r="H16" s="3"/>
    </row>
    <row r="17">
      <c r="A17" s="3" t="s">
        <v>58</v>
      </c>
      <c r="B17" s="8" t="s">
        <v>109</v>
      </c>
      <c r="C17" s="8">
        <f>Data!C13</f>
        <v>43565.3451</v>
      </c>
      <c r="D17" s="8">
        <f>Data!D13</f>
        <v>43578.3451</v>
      </c>
      <c r="E17" s="3">
        <v>10.0</v>
      </c>
      <c r="F17" s="3" t="s">
        <v>92</v>
      </c>
      <c r="G17" s="3" t="s">
        <v>147</v>
      </c>
      <c r="H17" s="3"/>
    </row>
    <row r="18">
      <c r="A18" s="3" t="s">
        <v>51</v>
      </c>
      <c r="B18" s="8" t="s">
        <v>109</v>
      </c>
      <c r="C18" s="8">
        <f>Data!C13</f>
        <v>43565.3451</v>
      </c>
      <c r="D18" s="8">
        <f>Data!D13</f>
        <v>43578.3451</v>
      </c>
      <c r="E18" s="3">
        <v>10.0</v>
      </c>
      <c r="F18" s="3" t="s">
        <v>92</v>
      </c>
      <c r="G18" s="3" t="s">
        <v>147</v>
      </c>
      <c r="H18" s="3"/>
    </row>
    <row r="19">
      <c r="A19" s="3" t="s">
        <v>28</v>
      </c>
      <c r="B19" s="8" t="s">
        <v>109</v>
      </c>
      <c r="C19" s="8">
        <f>Data!C13</f>
        <v>43565.3451</v>
      </c>
      <c r="D19" s="8">
        <f>Data!D13</f>
        <v>43578.3451</v>
      </c>
      <c r="E19" s="3">
        <v>12.0</v>
      </c>
      <c r="F19" s="3" t="s">
        <v>92</v>
      </c>
      <c r="G19" s="3" t="s">
        <v>147</v>
      </c>
      <c r="H19" s="3"/>
    </row>
    <row r="20">
      <c r="A20" s="3" t="s">
        <v>55</v>
      </c>
      <c r="B20" s="8" t="s">
        <v>111</v>
      </c>
      <c r="C20" s="8">
        <f>Data!C14</f>
        <v>43579.3451</v>
      </c>
      <c r="D20" s="8">
        <f>Data!D14</f>
        <v>43592.3451</v>
      </c>
      <c r="E20" s="3">
        <v>12.0</v>
      </c>
      <c r="F20" s="3" t="s">
        <v>92</v>
      </c>
      <c r="G20" s="3" t="s">
        <v>152</v>
      </c>
      <c r="H20" s="3" t="s">
        <v>153</v>
      </c>
    </row>
    <row r="21" ht="15.75" customHeight="1">
      <c r="A21" s="3" t="s">
        <v>61</v>
      </c>
      <c r="B21" s="8" t="s">
        <v>111</v>
      </c>
      <c r="C21" s="8">
        <f>Data!C14</f>
        <v>43579.3451</v>
      </c>
      <c r="D21" s="8">
        <f>Data!D14</f>
        <v>43592.3451</v>
      </c>
      <c r="E21" s="3">
        <v>12.0</v>
      </c>
      <c r="F21" s="3" t="s">
        <v>92</v>
      </c>
      <c r="G21" s="3" t="s">
        <v>152</v>
      </c>
      <c r="H21" s="3" t="s">
        <v>153</v>
      </c>
    </row>
    <row r="22" ht="15.75" customHeight="1">
      <c r="A22" s="3" t="s">
        <v>31</v>
      </c>
      <c r="B22" s="8" t="s">
        <v>111</v>
      </c>
      <c r="C22" s="8">
        <f>Data!C14</f>
        <v>43579.3451</v>
      </c>
      <c r="D22" s="8">
        <f>Data!D14</f>
        <v>43592.3451</v>
      </c>
      <c r="E22" s="3">
        <v>12.0</v>
      </c>
      <c r="F22" s="3" t="s">
        <v>92</v>
      </c>
      <c r="G22" s="3" t="s">
        <v>152</v>
      </c>
      <c r="H22" s="3" t="s">
        <v>153</v>
      </c>
    </row>
    <row r="23" ht="15.75" customHeight="1">
      <c r="A23" s="3" t="s">
        <v>38</v>
      </c>
      <c r="B23" s="8" t="s">
        <v>111</v>
      </c>
      <c r="C23" s="8">
        <f>Data!C14</f>
        <v>43579.3451</v>
      </c>
      <c r="D23" s="8">
        <f>Data!D14</f>
        <v>43592.3451</v>
      </c>
      <c r="E23" s="3">
        <v>12.0</v>
      </c>
      <c r="F23" s="3" t="s">
        <v>92</v>
      </c>
      <c r="G23" s="3" t="s">
        <v>152</v>
      </c>
      <c r="H23" s="3" t="s">
        <v>153</v>
      </c>
    </row>
    <row r="24" ht="15.75" customHeight="1">
      <c r="A24" s="3" t="s">
        <v>12</v>
      </c>
      <c r="B24" s="8" t="s">
        <v>111</v>
      </c>
      <c r="C24" s="8">
        <f>Data!C14</f>
        <v>43579.3451</v>
      </c>
      <c r="D24" s="8">
        <f>Data!D14</f>
        <v>43592.3451</v>
      </c>
      <c r="E24" s="3">
        <v>12.0</v>
      </c>
      <c r="F24" s="3" t="s">
        <v>92</v>
      </c>
      <c r="G24" s="3" t="s">
        <v>152</v>
      </c>
      <c r="H24" s="3" t="s">
        <v>153</v>
      </c>
    </row>
    <row r="25" ht="15.75" customHeight="1">
      <c r="A25" s="3" t="s">
        <v>48</v>
      </c>
      <c r="B25" s="8" t="s">
        <v>111</v>
      </c>
      <c r="C25" s="8">
        <f>Data!C14</f>
        <v>43579.3451</v>
      </c>
      <c r="D25" s="8">
        <f>Data!D14</f>
        <v>43592.3451</v>
      </c>
      <c r="E25" s="3">
        <v>12.0</v>
      </c>
      <c r="F25" s="3" t="s">
        <v>92</v>
      </c>
      <c r="G25" s="3" t="s">
        <v>152</v>
      </c>
      <c r="H25" s="3" t="s">
        <v>153</v>
      </c>
    </row>
    <row r="26" ht="15.75" customHeight="1">
      <c r="A26" s="3" t="s">
        <v>58</v>
      </c>
      <c r="B26" s="8" t="s">
        <v>111</v>
      </c>
      <c r="C26" s="8">
        <f>Data!C14</f>
        <v>43579.3451</v>
      </c>
      <c r="D26" s="8">
        <f>Data!D14</f>
        <v>43592.3451</v>
      </c>
      <c r="E26" s="3">
        <v>12.0</v>
      </c>
      <c r="F26" s="3" t="s">
        <v>92</v>
      </c>
      <c r="G26" s="3" t="s">
        <v>152</v>
      </c>
      <c r="H26" s="3" t="s">
        <v>153</v>
      </c>
    </row>
    <row r="27" ht="15.75" customHeight="1">
      <c r="A27" s="3" t="s">
        <v>51</v>
      </c>
      <c r="B27" s="8" t="s">
        <v>111</v>
      </c>
      <c r="C27" s="8">
        <f>Data!C14</f>
        <v>43579.3451</v>
      </c>
      <c r="D27" s="8">
        <f>Data!D14</f>
        <v>43592.3451</v>
      </c>
      <c r="E27" s="3">
        <v>12.0</v>
      </c>
      <c r="F27" s="3" t="s">
        <v>92</v>
      </c>
      <c r="G27" s="3" t="s">
        <v>152</v>
      </c>
      <c r="H27" s="3" t="s">
        <v>153</v>
      </c>
    </row>
    <row r="28" ht="15.75" customHeight="1">
      <c r="A28" s="3" t="s">
        <v>28</v>
      </c>
      <c r="B28" s="8" t="s">
        <v>111</v>
      </c>
      <c r="C28" s="8">
        <f>Data!C14</f>
        <v>43579.3451</v>
      </c>
      <c r="D28" s="8">
        <f>Data!D14</f>
        <v>43592.3451</v>
      </c>
      <c r="E28" s="3">
        <v>25.0</v>
      </c>
      <c r="F28" s="3" t="s">
        <v>92</v>
      </c>
      <c r="G28" s="3" t="s">
        <v>152</v>
      </c>
      <c r="H28" s="3" t="s">
        <v>153</v>
      </c>
    </row>
    <row r="29" ht="15.75" customHeight="1">
      <c r="A29" s="3" t="s">
        <v>55</v>
      </c>
      <c r="B29" s="8" t="s">
        <v>113</v>
      </c>
      <c r="C29" s="8">
        <f>Data!C15</f>
        <v>43593.3451</v>
      </c>
      <c r="D29" s="8">
        <f>Data!D15</f>
        <v>43606.3451</v>
      </c>
      <c r="E29" s="3">
        <v>20.0</v>
      </c>
      <c r="F29" s="3" t="s">
        <v>92</v>
      </c>
      <c r="G29" s="3" t="s">
        <v>155</v>
      </c>
      <c r="H29" s="3" t="s">
        <v>156</v>
      </c>
    </row>
    <row r="30" ht="15.75" customHeight="1">
      <c r="A30" s="3" t="s">
        <v>61</v>
      </c>
      <c r="B30" s="8" t="s">
        <v>113</v>
      </c>
      <c r="C30" s="8">
        <f>Data!C15</f>
        <v>43593.3451</v>
      </c>
      <c r="D30" s="8">
        <f>Data!D15</f>
        <v>43606.3451</v>
      </c>
      <c r="E30" s="3">
        <v>20.0</v>
      </c>
      <c r="F30" s="3" t="s">
        <v>92</v>
      </c>
      <c r="G30" s="3" t="s">
        <v>155</v>
      </c>
      <c r="H30" s="3" t="s">
        <v>156</v>
      </c>
    </row>
    <row r="31" ht="15.75" customHeight="1">
      <c r="A31" s="3" t="s">
        <v>31</v>
      </c>
      <c r="B31" s="8" t="s">
        <v>113</v>
      </c>
      <c r="C31" s="8">
        <f>Data!C15</f>
        <v>43593.3451</v>
      </c>
      <c r="D31" s="8">
        <f>Data!D15</f>
        <v>43606.3451</v>
      </c>
      <c r="E31" s="3">
        <v>20.0</v>
      </c>
      <c r="F31" s="3" t="s">
        <v>92</v>
      </c>
      <c r="G31" s="3" t="s">
        <v>155</v>
      </c>
      <c r="H31" s="3" t="s">
        <v>156</v>
      </c>
    </row>
    <row r="32" ht="15.75" customHeight="1">
      <c r="A32" s="3" t="s">
        <v>38</v>
      </c>
      <c r="B32" s="8" t="s">
        <v>113</v>
      </c>
      <c r="C32" s="8">
        <f>Data!C15</f>
        <v>43593.3451</v>
      </c>
      <c r="D32" s="8">
        <f>Data!D15</f>
        <v>43606.3451</v>
      </c>
      <c r="E32" s="3">
        <v>20.0</v>
      </c>
      <c r="F32" s="3" t="s">
        <v>92</v>
      </c>
      <c r="G32" s="3" t="s">
        <v>155</v>
      </c>
      <c r="H32" s="3" t="s">
        <v>156</v>
      </c>
    </row>
    <row r="33" ht="15.75" customHeight="1">
      <c r="A33" s="3" t="s">
        <v>12</v>
      </c>
      <c r="B33" s="8" t="s">
        <v>113</v>
      </c>
      <c r="C33" s="8">
        <f>Data!C15</f>
        <v>43593.3451</v>
      </c>
      <c r="D33" s="8">
        <f>Data!D15</f>
        <v>43606.3451</v>
      </c>
      <c r="E33" s="3">
        <v>20.0</v>
      </c>
      <c r="F33" s="3" t="s">
        <v>92</v>
      </c>
      <c r="G33" s="3" t="s">
        <v>155</v>
      </c>
      <c r="H33" s="3" t="s">
        <v>156</v>
      </c>
    </row>
    <row r="34" ht="15.75" customHeight="1">
      <c r="A34" s="3" t="s">
        <v>48</v>
      </c>
      <c r="B34" s="8" t="s">
        <v>113</v>
      </c>
      <c r="C34" s="8">
        <f>Data!C15</f>
        <v>43593.3451</v>
      </c>
      <c r="D34" s="8">
        <f>Data!D15</f>
        <v>43606.3451</v>
      </c>
      <c r="E34" s="3">
        <v>20.0</v>
      </c>
      <c r="F34" s="3" t="s">
        <v>92</v>
      </c>
      <c r="G34" s="3" t="s">
        <v>155</v>
      </c>
      <c r="H34" s="3" t="s">
        <v>156</v>
      </c>
    </row>
    <row r="35" ht="15.75" customHeight="1">
      <c r="A35" s="3" t="s">
        <v>58</v>
      </c>
      <c r="B35" s="8" t="s">
        <v>113</v>
      </c>
      <c r="C35" s="8">
        <f>Data!C15</f>
        <v>43593.3451</v>
      </c>
      <c r="D35" s="8">
        <f>Data!D15</f>
        <v>43606.3451</v>
      </c>
      <c r="E35" s="3">
        <v>20.0</v>
      </c>
      <c r="F35" s="3" t="s">
        <v>92</v>
      </c>
      <c r="G35" s="3" t="s">
        <v>155</v>
      </c>
      <c r="H35" s="3" t="s">
        <v>156</v>
      </c>
    </row>
    <row r="36" ht="15.75" customHeight="1">
      <c r="A36" s="3" t="s">
        <v>51</v>
      </c>
      <c r="B36" s="8" t="s">
        <v>113</v>
      </c>
      <c r="C36" s="8">
        <f>Data!C15</f>
        <v>43593.3451</v>
      </c>
      <c r="D36" s="8">
        <f>Data!D15</f>
        <v>43606.3451</v>
      </c>
      <c r="E36" s="3">
        <v>20.0</v>
      </c>
      <c r="F36" s="3" t="s">
        <v>92</v>
      </c>
      <c r="G36" s="3" t="s">
        <v>155</v>
      </c>
      <c r="H36" s="3" t="s">
        <v>156</v>
      </c>
    </row>
    <row r="37" ht="15.75" customHeight="1">
      <c r="A37" s="3" t="s">
        <v>28</v>
      </c>
      <c r="B37" s="8" t="s">
        <v>113</v>
      </c>
      <c r="C37" s="8">
        <f>Data!C15</f>
        <v>43593.3451</v>
      </c>
      <c r="D37" s="8">
        <f>Data!D15</f>
        <v>43606.3451</v>
      </c>
      <c r="E37" s="3">
        <v>25.0</v>
      </c>
      <c r="F37" s="3" t="s">
        <v>92</v>
      </c>
      <c r="G37" s="3" t="s">
        <v>155</v>
      </c>
      <c r="H37" s="3" t="s">
        <v>156</v>
      </c>
    </row>
    <row r="38" ht="15.75" customHeight="1">
      <c r="A38" s="3" t="s">
        <v>55</v>
      </c>
      <c r="B38" s="8" t="s">
        <v>115</v>
      </c>
      <c r="C38" s="8">
        <f>Data!C16</f>
        <v>43607.3451</v>
      </c>
      <c r="D38" s="8">
        <f>Data!D16</f>
        <v>43620.3451</v>
      </c>
      <c r="E38" s="3">
        <v>18.0</v>
      </c>
      <c r="F38" s="3" t="s">
        <v>92</v>
      </c>
      <c r="G38" s="3" t="s">
        <v>168</v>
      </c>
      <c r="H38" s="3" t="s">
        <v>169</v>
      </c>
    </row>
    <row r="39" ht="15.75" customHeight="1">
      <c r="A39" s="3" t="s">
        <v>61</v>
      </c>
      <c r="B39" s="8" t="s">
        <v>115</v>
      </c>
      <c r="C39" s="8">
        <f>Data!C16</f>
        <v>43607.3451</v>
      </c>
      <c r="D39" s="8">
        <f>Data!D16</f>
        <v>43620.3451</v>
      </c>
      <c r="E39" s="3">
        <v>18.0</v>
      </c>
      <c r="F39" s="3" t="s">
        <v>92</v>
      </c>
      <c r="G39" s="3" t="s">
        <v>168</v>
      </c>
      <c r="H39" s="3" t="s">
        <v>169</v>
      </c>
    </row>
    <row r="40" ht="15.75" customHeight="1">
      <c r="A40" s="3" t="s">
        <v>31</v>
      </c>
      <c r="B40" s="8" t="s">
        <v>115</v>
      </c>
      <c r="C40" s="8">
        <f>Data!C16</f>
        <v>43607.3451</v>
      </c>
      <c r="D40" s="8">
        <f>Data!D16</f>
        <v>43620.3451</v>
      </c>
      <c r="E40" s="3">
        <v>18.0</v>
      </c>
      <c r="F40" s="3" t="s">
        <v>92</v>
      </c>
      <c r="G40" s="3" t="s">
        <v>168</v>
      </c>
      <c r="H40" s="3" t="s">
        <v>169</v>
      </c>
    </row>
    <row r="41" ht="15.75" customHeight="1">
      <c r="A41" s="3" t="s">
        <v>38</v>
      </c>
      <c r="B41" s="8" t="s">
        <v>115</v>
      </c>
      <c r="C41" s="8">
        <f>Data!C16</f>
        <v>43607.3451</v>
      </c>
      <c r="D41" s="8">
        <f>Data!D16</f>
        <v>43620.3451</v>
      </c>
      <c r="E41" s="3">
        <v>20.0</v>
      </c>
      <c r="F41" s="3" t="s">
        <v>92</v>
      </c>
      <c r="G41" s="3" t="s">
        <v>168</v>
      </c>
      <c r="H41" s="3" t="s">
        <v>169</v>
      </c>
    </row>
    <row r="42" ht="15.75" customHeight="1">
      <c r="A42" s="3" t="s">
        <v>12</v>
      </c>
      <c r="B42" s="8" t="s">
        <v>115</v>
      </c>
      <c r="C42" s="8">
        <f>Data!C16</f>
        <v>43607.3451</v>
      </c>
      <c r="D42" s="8">
        <f>Data!D16</f>
        <v>43620.3451</v>
      </c>
      <c r="E42" s="3">
        <v>18.0</v>
      </c>
      <c r="F42" s="3" t="s">
        <v>92</v>
      </c>
      <c r="G42" s="3" t="s">
        <v>168</v>
      </c>
      <c r="H42" s="3" t="s">
        <v>169</v>
      </c>
    </row>
    <row r="43" ht="15.75" customHeight="1">
      <c r="A43" s="3" t="s">
        <v>48</v>
      </c>
      <c r="B43" s="8" t="s">
        <v>115</v>
      </c>
      <c r="C43" s="8">
        <f>Data!C16</f>
        <v>43607.3451</v>
      </c>
      <c r="D43" s="8">
        <f>Data!D16</f>
        <v>43620.3451</v>
      </c>
      <c r="E43" s="3">
        <v>18.0</v>
      </c>
      <c r="F43" s="3" t="s">
        <v>92</v>
      </c>
      <c r="G43" s="3" t="s">
        <v>168</v>
      </c>
      <c r="H43" s="3" t="s">
        <v>174</v>
      </c>
    </row>
    <row r="44" ht="15.75" customHeight="1">
      <c r="A44" s="3" t="s">
        <v>58</v>
      </c>
      <c r="B44" s="8" t="s">
        <v>115</v>
      </c>
      <c r="C44" s="8">
        <f>Data!C16</f>
        <v>43607.3451</v>
      </c>
      <c r="D44" s="8">
        <f>Data!D16</f>
        <v>43620.3451</v>
      </c>
      <c r="E44" s="3">
        <v>18.0</v>
      </c>
      <c r="F44" s="3" t="s">
        <v>92</v>
      </c>
      <c r="G44" s="3" t="s">
        <v>168</v>
      </c>
      <c r="H44" s="3" t="s">
        <v>169</v>
      </c>
    </row>
    <row r="45" ht="15.75" customHeight="1">
      <c r="A45" s="3" t="s">
        <v>51</v>
      </c>
      <c r="B45" s="8" t="s">
        <v>115</v>
      </c>
      <c r="C45" s="8">
        <f>Data!C16</f>
        <v>43607.3451</v>
      </c>
      <c r="D45" s="8">
        <f>Data!D16</f>
        <v>43620.3451</v>
      </c>
      <c r="E45" s="3">
        <v>18.0</v>
      </c>
      <c r="F45" s="3" t="s">
        <v>92</v>
      </c>
      <c r="G45" s="3" t="s">
        <v>168</v>
      </c>
      <c r="H45" s="3" t="s">
        <v>169</v>
      </c>
    </row>
    <row r="46" ht="15.75" customHeight="1">
      <c r="A46" s="3" t="s">
        <v>28</v>
      </c>
      <c r="B46" s="8" t="s">
        <v>115</v>
      </c>
      <c r="C46" s="8">
        <f>Data!C16</f>
        <v>43607.3451</v>
      </c>
      <c r="D46" s="8">
        <f>Data!D16</f>
        <v>43620.3451</v>
      </c>
      <c r="E46" s="3">
        <v>40.0</v>
      </c>
      <c r="F46" s="3" t="s">
        <v>92</v>
      </c>
      <c r="G46" s="3" t="s">
        <v>168</v>
      </c>
      <c r="H46" s="3" t="s">
        <v>169</v>
      </c>
    </row>
    <row r="47" ht="15.75" customHeight="1">
      <c r="A47" s="3" t="s">
        <v>55</v>
      </c>
      <c r="B47" s="8" t="s">
        <v>117</v>
      </c>
      <c r="C47" s="8">
        <f>Data!C17</f>
        <v>43621.3451</v>
      </c>
      <c r="D47" s="8">
        <f>Data!D17</f>
        <v>43634.3451</v>
      </c>
      <c r="E47" s="3">
        <v>20.0</v>
      </c>
      <c r="F47" s="3" t="s">
        <v>175</v>
      </c>
      <c r="G47" s="3" t="s">
        <v>176</v>
      </c>
      <c r="H47" s="3"/>
    </row>
    <row r="48" ht="15.75" customHeight="1">
      <c r="A48" s="3" t="s">
        <v>61</v>
      </c>
      <c r="B48" s="8" t="s">
        <v>117</v>
      </c>
      <c r="C48" s="8">
        <f>Data!C17</f>
        <v>43621.3451</v>
      </c>
      <c r="D48" s="8">
        <f>Data!D17</f>
        <v>43634.3451</v>
      </c>
      <c r="E48" s="3">
        <v>20.0</v>
      </c>
      <c r="F48" s="3" t="s">
        <v>175</v>
      </c>
      <c r="G48" s="3" t="s">
        <v>176</v>
      </c>
      <c r="H48" s="3"/>
    </row>
    <row r="49" ht="15.75" customHeight="1">
      <c r="A49" s="3" t="s">
        <v>31</v>
      </c>
      <c r="B49" s="8" t="s">
        <v>117</v>
      </c>
      <c r="C49" s="8">
        <f>Data!C17</f>
        <v>43621.3451</v>
      </c>
      <c r="D49" s="8">
        <f>Data!D17</f>
        <v>43634.3451</v>
      </c>
      <c r="E49" s="3">
        <v>20.0</v>
      </c>
      <c r="F49" s="3" t="s">
        <v>175</v>
      </c>
      <c r="G49" s="3" t="s">
        <v>176</v>
      </c>
      <c r="H49" s="3"/>
    </row>
    <row r="50" ht="15.75" customHeight="1">
      <c r="A50" s="3" t="s">
        <v>38</v>
      </c>
      <c r="B50" s="8" t="s">
        <v>117</v>
      </c>
      <c r="C50" s="8">
        <f>Data!C17</f>
        <v>43621.3451</v>
      </c>
      <c r="D50" s="8">
        <f>Data!D17</f>
        <v>43634.3451</v>
      </c>
      <c r="E50" s="3">
        <v>20.0</v>
      </c>
      <c r="F50" s="3" t="s">
        <v>175</v>
      </c>
      <c r="G50" s="3" t="s">
        <v>176</v>
      </c>
      <c r="H50" s="3"/>
    </row>
    <row r="51" ht="15.75" customHeight="1">
      <c r="A51" s="3" t="s">
        <v>12</v>
      </c>
      <c r="B51" s="8" t="s">
        <v>117</v>
      </c>
      <c r="C51" s="8">
        <f>Data!C17</f>
        <v>43621.3451</v>
      </c>
      <c r="D51" s="8">
        <f>Data!D17</f>
        <v>43634.3451</v>
      </c>
      <c r="E51" s="3">
        <v>20.0</v>
      </c>
      <c r="F51" s="3" t="s">
        <v>175</v>
      </c>
      <c r="G51" s="3" t="s">
        <v>176</v>
      </c>
      <c r="H51" s="3"/>
    </row>
    <row r="52" ht="15.75" customHeight="1">
      <c r="A52" s="3" t="s">
        <v>48</v>
      </c>
      <c r="B52" s="8" t="s">
        <v>117</v>
      </c>
      <c r="C52" s="8">
        <f>Data!C17</f>
        <v>43621.3451</v>
      </c>
      <c r="D52" s="8">
        <f>Data!D17</f>
        <v>43634.3451</v>
      </c>
      <c r="E52" s="3">
        <v>20.0</v>
      </c>
      <c r="F52" s="3" t="s">
        <v>175</v>
      </c>
      <c r="G52" s="3" t="s">
        <v>176</v>
      </c>
      <c r="H52" s="3"/>
    </row>
    <row r="53" ht="15.75" customHeight="1">
      <c r="A53" s="3" t="s">
        <v>59</v>
      </c>
      <c r="B53" s="8" t="s">
        <v>117</v>
      </c>
      <c r="C53" s="8">
        <f>Data!C17</f>
        <v>43621.3451</v>
      </c>
      <c r="D53" s="8">
        <f>Data!D17</f>
        <v>43634.3451</v>
      </c>
      <c r="E53" s="3">
        <v>20.0</v>
      </c>
      <c r="F53" s="3" t="s">
        <v>175</v>
      </c>
      <c r="G53" s="3" t="s">
        <v>176</v>
      </c>
      <c r="H53" s="3"/>
    </row>
    <row r="54" ht="15.75" customHeight="1">
      <c r="A54" s="3" t="s">
        <v>58</v>
      </c>
      <c r="B54" s="8" t="s">
        <v>117</v>
      </c>
      <c r="C54" s="8">
        <f>Data!C17</f>
        <v>43621.3451</v>
      </c>
      <c r="D54" s="8">
        <f>Data!D17</f>
        <v>43634.3451</v>
      </c>
      <c r="E54" s="3">
        <v>20.0</v>
      </c>
      <c r="F54" s="3" t="s">
        <v>175</v>
      </c>
      <c r="G54" s="3" t="s">
        <v>176</v>
      </c>
      <c r="H54" s="3"/>
    </row>
    <row r="55" ht="15.75" customHeight="1">
      <c r="A55" s="3" t="s">
        <v>51</v>
      </c>
      <c r="B55" s="8" t="s">
        <v>117</v>
      </c>
      <c r="C55" s="8">
        <f>Data!C17</f>
        <v>43621.3451</v>
      </c>
      <c r="D55" s="8">
        <f>Data!D17</f>
        <v>43634.3451</v>
      </c>
      <c r="E55" s="3">
        <v>20.0</v>
      </c>
      <c r="F55" s="3" t="s">
        <v>175</v>
      </c>
      <c r="G55" s="3" t="s">
        <v>176</v>
      </c>
      <c r="H55" s="3"/>
    </row>
    <row r="56" ht="15.75" customHeight="1">
      <c r="A56" s="3" t="s">
        <v>28</v>
      </c>
      <c r="B56" s="8" t="s">
        <v>117</v>
      </c>
      <c r="C56" s="8">
        <f>Data!C17</f>
        <v>43621.3451</v>
      </c>
      <c r="D56" s="8">
        <f>Data!D17</f>
        <v>43634.3451</v>
      </c>
      <c r="E56" s="3">
        <v>40.0</v>
      </c>
      <c r="F56" s="3" t="s">
        <v>175</v>
      </c>
      <c r="G56" s="3" t="s">
        <v>176</v>
      </c>
      <c r="H56" s="3"/>
    </row>
    <row r="57" ht="15.75" customHeight="1">
      <c r="A57" s="3" t="s">
        <v>55</v>
      </c>
      <c r="B57" s="8" t="s">
        <v>119</v>
      </c>
      <c r="C57" s="8">
        <f>Data!C18</f>
        <v>43635.3451</v>
      </c>
      <c r="D57" s="8">
        <f>Data!D18</f>
        <v>43648.3451</v>
      </c>
      <c r="E57" s="3">
        <v>22.0</v>
      </c>
      <c r="F57" s="3" t="s">
        <v>122</v>
      </c>
      <c r="G57" s="3" t="s">
        <v>183</v>
      </c>
      <c r="H57" s="3"/>
    </row>
    <row r="58" ht="15.75" customHeight="1">
      <c r="A58" s="3" t="s">
        <v>61</v>
      </c>
      <c r="B58" s="8" t="s">
        <v>119</v>
      </c>
      <c r="C58" s="8">
        <f>Data!C18</f>
        <v>43635.3451</v>
      </c>
      <c r="D58" s="8">
        <f>Data!D18</f>
        <v>43648.3451</v>
      </c>
      <c r="E58" s="3">
        <v>22.0</v>
      </c>
      <c r="F58" s="3" t="s">
        <v>122</v>
      </c>
      <c r="G58" s="3" t="s">
        <v>183</v>
      </c>
      <c r="H58" s="3"/>
    </row>
    <row r="59" ht="15.75" customHeight="1">
      <c r="A59" s="3" t="s">
        <v>31</v>
      </c>
      <c r="B59" s="8" t="s">
        <v>119</v>
      </c>
      <c r="C59" s="8">
        <f>Data!C18</f>
        <v>43635.3451</v>
      </c>
      <c r="D59" s="8">
        <f>Data!D18</f>
        <v>43648.3451</v>
      </c>
      <c r="E59" s="3">
        <v>22.0</v>
      </c>
      <c r="F59" s="3" t="s">
        <v>122</v>
      </c>
      <c r="G59" s="3" t="s">
        <v>183</v>
      </c>
      <c r="H59" s="3"/>
    </row>
    <row r="60" ht="15.75" customHeight="1">
      <c r="A60" s="3" t="s">
        <v>38</v>
      </c>
      <c r="B60" s="8" t="s">
        <v>119</v>
      </c>
      <c r="C60" s="8">
        <f>Data!C18</f>
        <v>43635.3451</v>
      </c>
      <c r="D60" s="8">
        <f>Data!D18</f>
        <v>43648.3451</v>
      </c>
      <c r="E60" s="3">
        <v>22.0</v>
      </c>
      <c r="F60" s="3" t="s">
        <v>122</v>
      </c>
      <c r="G60" s="3" t="s">
        <v>183</v>
      </c>
      <c r="H60" s="3"/>
    </row>
    <row r="61" ht="15.75" customHeight="1">
      <c r="A61" s="3" t="s">
        <v>12</v>
      </c>
      <c r="B61" s="8" t="s">
        <v>119</v>
      </c>
      <c r="C61" s="8">
        <f>Data!C18</f>
        <v>43635.3451</v>
      </c>
      <c r="D61" s="8">
        <f>Data!D18</f>
        <v>43648.3451</v>
      </c>
      <c r="E61" s="3">
        <v>22.0</v>
      </c>
      <c r="F61" s="3" t="s">
        <v>122</v>
      </c>
      <c r="G61" s="3" t="s">
        <v>183</v>
      </c>
      <c r="H61" s="3"/>
    </row>
    <row r="62" ht="15.75" customHeight="1">
      <c r="A62" s="3" t="s">
        <v>48</v>
      </c>
      <c r="B62" s="8" t="s">
        <v>119</v>
      </c>
      <c r="C62" s="8">
        <f>Data!C18</f>
        <v>43635.3451</v>
      </c>
      <c r="D62" s="8">
        <f>Data!D18</f>
        <v>43648.3451</v>
      </c>
      <c r="E62" s="3">
        <v>22.0</v>
      </c>
      <c r="F62" s="3" t="s">
        <v>122</v>
      </c>
      <c r="G62" s="3" t="s">
        <v>183</v>
      </c>
      <c r="H62" s="3"/>
    </row>
    <row r="63" ht="15.75" customHeight="1">
      <c r="A63" s="3" t="s">
        <v>59</v>
      </c>
      <c r="B63" s="8" t="s">
        <v>119</v>
      </c>
      <c r="C63" s="8">
        <f>Data!C18</f>
        <v>43635.3451</v>
      </c>
      <c r="D63" s="8">
        <f>Data!D18</f>
        <v>43648.3451</v>
      </c>
      <c r="E63" s="3">
        <v>22.0</v>
      </c>
      <c r="F63" s="3" t="s">
        <v>122</v>
      </c>
      <c r="G63" s="3" t="s">
        <v>183</v>
      </c>
      <c r="H63" s="3"/>
    </row>
    <row r="64" ht="15.75" customHeight="1">
      <c r="A64" s="3" t="s">
        <v>58</v>
      </c>
      <c r="B64" s="8" t="s">
        <v>119</v>
      </c>
      <c r="C64" s="8">
        <f>Data!C18</f>
        <v>43635.3451</v>
      </c>
      <c r="D64" s="8">
        <f>Data!D18</f>
        <v>43648.3451</v>
      </c>
      <c r="E64" s="3">
        <v>22.0</v>
      </c>
      <c r="F64" s="3" t="s">
        <v>122</v>
      </c>
      <c r="G64" s="3" t="s">
        <v>183</v>
      </c>
      <c r="H64" s="3"/>
    </row>
    <row r="65" ht="15.75" customHeight="1">
      <c r="A65" s="3" t="s">
        <v>51</v>
      </c>
      <c r="B65" s="8" t="s">
        <v>119</v>
      </c>
      <c r="C65" s="8">
        <f>Data!C18</f>
        <v>43635.3451</v>
      </c>
      <c r="D65" s="8">
        <f>Data!D18</f>
        <v>43648.3451</v>
      </c>
      <c r="E65" s="3">
        <v>22.0</v>
      </c>
      <c r="F65" s="3" t="s">
        <v>122</v>
      </c>
      <c r="G65" s="3" t="s">
        <v>183</v>
      </c>
      <c r="H65" s="3"/>
    </row>
    <row r="66" ht="15.75" customHeight="1">
      <c r="A66" s="3" t="s">
        <v>28</v>
      </c>
      <c r="B66" s="8" t="s">
        <v>119</v>
      </c>
      <c r="C66" s="8">
        <f>Data!C18</f>
        <v>43635.3451</v>
      </c>
      <c r="D66" s="8">
        <f>Data!D18</f>
        <v>43648.3451</v>
      </c>
      <c r="E66" s="3">
        <v>40.0</v>
      </c>
      <c r="F66" s="3" t="s">
        <v>122</v>
      </c>
      <c r="G66" s="3" t="s">
        <v>183</v>
      </c>
      <c r="H66" s="3"/>
    </row>
    <row r="67" ht="15.75" customHeight="1">
      <c r="A67" s="3" t="s">
        <v>55</v>
      </c>
      <c r="B67" s="8" t="s">
        <v>121</v>
      </c>
      <c r="C67" s="8">
        <f>Data!C19</f>
        <v>43649.3451</v>
      </c>
      <c r="D67" s="8">
        <f>Data!D19</f>
        <v>43662.3451</v>
      </c>
      <c r="E67" s="3">
        <v>22.0</v>
      </c>
      <c r="F67" s="3" t="s">
        <v>122</v>
      </c>
      <c r="G67" s="3" t="s">
        <v>187</v>
      </c>
      <c r="H67" s="3"/>
    </row>
    <row r="68" ht="15.75" customHeight="1">
      <c r="A68" s="3" t="s">
        <v>61</v>
      </c>
      <c r="B68" s="8" t="s">
        <v>121</v>
      </c>
      <c r="C68" s="8">
        <f>Data!C19</f>
        <v>43649.3451</v>
      </c>
      <c r="D68" s="8">
        <f>Data!D19</f>
        <v>43662.3451</v>
      </c>
      <c r="E68" s="3">
        <v>22.0</v>
      </c>
      <c r="F68" s="3" t="s">
        <v>122</v>
      </c>
      <c r="G68" s="3" t="s">
        <v>187</v>
      </c>
      <c r="H68" s="3"/>
    </row>
    <row r="69" ht="15.75" customHeight="1">
      <c r="A69" s="3" t="s">
        <v>31</v>
      </c>
      <c r="B69" s="8" t="s">
        <v>121</v>
      </c>
      <c r="C69" s="8">
        <f>Data!C19</f>
        <v>43649.3451</v>
      </c>
      <c r="D69" s="8">
        <f>Data!D19</f>
        <v>43662.3451</v>
      </c>
      <c r="E69" s="3">
        <v>22.0</v>
      </c>
      <c r="F69" s="3" t="s">
        <v>122</v>
      </c>
      <c r="G69" s="3" t="s">
        <v>187</v>
      </c>
      <c r="H69" s="3"/>
    </row>
    <row r="70" ht="15.75" customHeight="1">
      <c r="A70" s="3" t="s">
        <v>38</v>
      </c>
      <c r="B70" s="8" t="s">
        <v>121</v>
      </c>
      <c r="C70" s="8">
        <f>Data!C19</f>
        <v>43649.3451</v>
      </c>
      <c r="D70" s="8">
        <f>Data!D19</f>
        <v>43662.3451</v>
      </c>
      <c r="E70" s="3">
        <v>22.0</v>
      </c>
      <c r="F70" s="3" t="s">
        <v>122</v>
      </c>
      <c r="G70" s="3" t="s">
        <v>187</v>
      </c>
      <c r="H70" s="3"/>
    </row>
    <row r="71" ht="15.75" customHeight="1">
      <c r="A71" s="3" t="s">
        <v>12</v>
      </c>
      <c r="B71" s="8" t="s">
        <v>121</v>
      </c>
      <c r="C71" s="8">
        <f>Data!C19</f>
        <v>43649.3451</v>
      </c>
      <c r="D71" s="8">
        <f>Data!D19</f>
        <v>43662.3451</v>
      </c>
      <c r="E71" s="3">
        <v>22.0</v>
      </c>
      <c r="F71" s="3" t="s">
        <v>122</v>
      </c>
      <c r="G71" s="3" t="s">
        <v>187</v>
      </c>
      <c r="H71" s="3"/>
    </row>
    <row r="72" ht="15.75" customHeight="1">
      <c r="A72" s="3" t="s">
        <v>48</v>
      </c>
      <c r="B72" s="8" t="s">
        <v>121</v>
      </c>
      <c r="C72" s="8">
        <f>Data!C19</f>
        <v>43649.3451</v>
      </c>
      <c r="D72" s="8">
        <f>Data!D19</f>
        <v>43662.3451</v>
      </c>
      <c r="E72" s="3">
        <v>22.0</v>
      </c>
      <c r="F72" s="3" t="s">
        <v>122</v>
      </c>
      <c r="G72" s="3" t="s">
        <v>187</v>
      </c>
      <c r="H72" s="3"/>
    </row>
    <row r="73" ht="15.75" customHeight="1">
      <c r="A73" s="3" t="s">
        <v>59</v>
      </c>
      <c r="B73" s="8" t="s">
        <v>121</v>
      </c>
      <c r="C73" s="8">
        <f>Data!C19</f>
        <v>43649.3451</v>
      </c>
      <c r="D73" s="8">
        <f>Data!D19</f>
        <v>43662.3451</v>
      </c>
      <c r="E73" s="3">
        <v>22.0</v>
      </c>
      <c r="F73" s="3" t="s">
        <v>122</v>
      </c>
      <c r="G73" s="3" t="s">
        <v>187</v>
      </c>
      <c r="H73" s="3"/>
    </row>
    <row r="74" ht="15.75" customHeight="1">
      <c r="A74" s="3" t="s">
        <v>58</v>
      </c>
      <c r="B74" s="8" t="s">
        <v>121</v>
      </c>
      <c r="C74" s="8">
        <f>Data!C19</f>
        <v>43649.3451</v>
      </c>
      <c r="D74" s="8">
        <f>Data!D19</f>
        <v>43662.3451</v>
      </c>
      <c r="E74" s="3">
        <v>22.0</v>
      </c>
      <c r="F74" s="3" t="s">
        <v>122</v>
      </c>
      <c r="G74" s="3" t="s">
        <v>187</v>
      </c>
      <c r="H74" s="3"/>
    </row>
    <row r="75" ht="15.75" customHeight="1">
      <c r="A75" s="3" t="s">
        <v>51</v>
      </c>
      <c r="B75" s="8" t="s">
        <v>121</v>
      </c>
      <c r="C75" s="8">
        <f>Data!C19</f>
        <v>43649.3451</v>
      </c>
      <c r="D75" s="8">
        <f>Data!D19</f>
        <v>43662.3451</v>
      </c>
      <c r="E75" s="3">
        <v>22.0</v>
      </c>
      <c r="F75" s="3" t="s">
        <v>122</v>
      </c>
      <c r="G75" s="3" t="s">
        <v>187</v>
      </c>
      <c r="H75" s="3"/>
    </row>
    <row r="76" ht="15.75" customHeight="1">
      <c r="A76" s="3" t="s">
        <v>28</v>
      </c>
      <c r="B76" s="8" t="s">
        <v>121</v>
      </c>
      <c r="C76" s="8">
        <f>Data!C19</f>
        <v>43649.3451</v>
      </c>
      <c r="D76" s="8">
        <f>Data!D19</f>
        <v>43662.3451</v>
      </c>
      <c r="E76" s="3">
        <v>22.0</v>
      </c>
      <c r="F76" s="3" t="s">
        <v>122</v>
      </c>
      <c r="G76" s="3" t="s">
        <v>187</v>
      </c>
      <c r="H76" s="3"/>
    </row>
    <row r="77" ht="15.75" customHeight="1">
      <c r="A77" s="3" t="s">
        <v>55</v>
      </c>
      <c r="B77" s="8" t="s">
        <v>125</v>
      </c>
      <c r="C77" s="8">
        <f>Data!C20</f>
        <v>43663.3451</v>
      </c>
      <c r="D77" s="8">
        <f>Data!D20</f>
        <v>43676.3451</v>
      </c>
      <c r="E77" s="3">
        <v>20.0</v>
      </c>
      <c r="F77" s="3" t="s">
        <v>122</v>
      </c>
      <c r="G77" s="3" t="s">
        <v>195</v>
      </c>
      <c r="H77" s="3"/>
    </row>
    <row r="78" ht="15.75" customHeight="1">
      <c r="A78" s="3" t="s">
        <v>61</v>
      </c>
      <c r="B78" s="8" t="s">
        <v>125</v>
      </c>
      <c r="C78" s="8">
        <f>Data!C20</f>
        <v>43663.3451</v>
      </c>
      <c r="D78" s="8">
        <f>Data!D20</f>
        <v>43676.3451</v>
      </c>
      <c r="E78" s="3">
        <v>20.0</v>
      </c>
      <c r="F78" s="3" t="s">
        <v>122</v>
      </c>
      <c r="G78" s="3" t="s">
        <v>195</v>
      </c>
      <c r="H78" s="3"/>
    </row>
    <row r="79" ht="15.75" customHeight="1">
      <c r="A79" s="3" t="s">
        <v>31</v>
      </c>
      <c r="B79" s="8" t="s">
        <v>125</v>
      </c>
      <c r="C79" s="8">
        <f>Data!C20</f>
        <v>43663.3451</v>
      </c>
      <c r="D79" s="8">
        <f>Data!D20</f>
        <v>43676.3451</v>
      </c>
      <c r="E79" s="3">
        <v>20.0</v>
      </c>
      <c r="F79" s="3" t="s">
        <v>122</v>
      </c>
      <c r="G79" s="3" t="s">
        <v>195</v>
      </c>
      <c r="H79" s="3"/>
    </row>
    <row r="80" ht="15.75" customHeight="1">
      <c r="A80" s="3" t="s">
        <v>38</v>
      </c>
      <c r="B80" s="8" t="s">
        <v>125</v>
      </c>
      <c r="C80" s="8">
        <f>Data!C20</f>
        <v>43663.3451</v>
      </c>
      <c r="D80" s="8">
        <f>Data!D20</f>
        <v>43676.3451</v>
      </c>
      <c r="E80" s="3">
        <v>20.0</v>
      </c>
      <c r="F80" s="3" t="s">
        <v>122</v>
      </c>
      <c r="G80" s="3" t="s">
        <v>195</v>
      </c>
      <c r="H80" s="3"/>
    </row>
    <row r="81" ht="15.75" customHeight="1">
      <c r="A81" s="3" t="s">
        <v>12</v>
      </c>
      <c r="B81" s="8" t="s">
        <v>125</v>
      </c>
      <c r="C81" s="8">
        <f>Data!C20</f>
        <v>43663.3451</v>
      </c>
      <c r="D81" s="8">
        <f>Data!D20</f>
        <v>43676.3451</v>
      </c>
      <c r="E81" s="3">
        <v>20.0</v>
      </c>
      <c r="F81" s="3" t="s">
        <v>122</v>
      </c>
      <c r="G81" s="3" t="s">
        <v>195</v>
      </c>
      <c r="H81" s="3"/>
    </row>
    <row r="82" ht="15.75" customHeight="1">
      <c r="A82" s="3" t="s">
        <v>48</v>
      </c>
      <c r="B82" s="8" t="s">
        <v>125</v>
      </c>
      <c r="C82" s="8">
        <f>Data!C20</f>
        <v>43663.3451</v>
      </c>
      <c r="D82" s="8">
        <f>Data!D20</f>
        <v>43676.3451</v>
      </c>
      <c r="E82" s="3">
        <v>20.0</v>
      </c>
      <c r="F82" s="3" t="s">
        <v>122</v>
      </c>
      <c r="G82" s="3" t="s">
        <v>195</v>
      </c>
      <c r="H82" s="3"/>
    </row>
    <row r="83" ht="15.75" customHeight="1">
      <c r="A83" s="3" t="s">
        <v>59</v>
      </c>
      <c r="B83" s="8" t="s">
        <v>125</v>
      </c>
      <c r="C83" s="8">
        <f>Data!C20</f>
        <v>43663.3451</v>
      </c>
      <c r="D83" s="8">
        <f>Data!D20</f>
        <v>43676.3451</v>
      </c>
      <c r="E83" s="3">
        <v>20.0</v>
      </c>
      <c r="F83" s="3" t="s">
        <v>122</v>
      </c>
      <c r="G83" s="3" t="s">
        <v>195</v>
      </c>
      <c r="H83" s="3"/>
    </row>
    <row r="84" ht="15.75" customHeight="1">
      <c r="A84" s="3" t="s">
        <v>58</v>
      </c>
      <c r="B84" s="8" t="s">
        <v>125</v>
      </c>
      <c r="C84" s="8">
        <f>Data!C20</f>
        <v>43663.3451</v>
      </c>
      <c r="D84" s="8">
        <f>Data!D20</f>
        <v>43676.3451</v>
      </c>
      <c r="E84" s="3">
        <v>20.0</v>
      </c>
      <c r="F84" s="3" t="s">
        <v>122</v>
      </c>
      <c r="G84" s="3" t="s">
        <v>195</v>
      </c>
      <c r="H84" s="3"/>
    </row>
    <row r="85" ht="15.75" customHeight="1">
      <c r="A85" s="3" t="s">
        <v>51</v>
      </c>
      <c r="B85" s="8" t="s">
        <v>125</v>
      </c>
      <c r="C85" s="8">
        <f>Data!C20</f>
        <v>43663.3451</v>
      </c>
      <c r="D85" s="8">
        <f>Data!D20</f>
        <v>43676.3451</v>
      </c>
      <c r="E85" s="3">
        <v>20.0</v>
      </c>
      <c r="F85" s="3" t="s">
        <v>122</v>
      </c>
      <c r="G85" s="3" t="s">
        <v>195</v>
      </c>
      <c r="H85" s="3"/>
    </row>
    <row r="86" ht="15.75" customHeight="1">
      <c r="A86" s="3" t="s">
        <v>28</v>
      </c>
      <c r="B86" s="8" t="s">
        <v>125</v>
      </c>
      <c r="C86" s="8">
        <f>Data!C20</f>
        <v>43663.3451</v>
      </c>
      <c r="D86" s="8">
        <f>Data!D20</f>
        <v>43676.3451</v>
      </c>
      <c r="E86" s="3">
        <v>20.0</v>
      </c>
      <c r="F86" s="3" t="s">
        <v>122</v>
      </c>
      <c r="G86" s="3" t="s">
        <v>195</v>
      </c>
      <c r="H86" s="3"/>
    </row>
    <row r="87" ht="15.75" customHeight="1">
      <c r="A87" s="3" t="s">
        <v>55</v>
      </c>
      <c r="B87" s="8" t="s">
        <v>127</v>
      </c>
      <c r="C87" s="8">
        <f>Data!C21</f>
        <v>43677.3451</v>
      </c>
      <c r="D87" s="8">
        <f>Data!D21</f>
        <v>43690.3451</v>
      </c>
      <c r="E87" s="3">
        <v>20.0</v>
      </c>
      <c r="F87" s="3" t="s">
        <v>122</v>
      </c>
      <c r="G87" s="3" t="s">
        <v>206</v>
      </c>
      <c r="H87" s="3"/>
    </row>
    <row r="88" ht="15.75" customHeight="1">
      <c r="A88" s="3" t="s">
        <v>61</v>
      </c>
      <c r="B88" s="8" t="s">
        <v>127</v>
      </c>
      <c r="C88" s="8">
        <f>Data!C21</f>
        <v>43677.3451</v>
      </c>
      <c r="D88" s="8">
        <f>Data!D21</f>
        <v>43690.3451</v>
      </c>
      <c r="E88" s="3">
        <v>20.0</v>
      </c>
      <c r="F88" s="3" t="s">
        <v>122</v>
      </c>
      <c r="G88" s="3" t="s">
        <v>206</v>
      </c>
      <c r="H88" s="3"/>
    </row>
    <row r="89" ht="15.75" customHeight="1">
      <c r="A89" s="3" t="s">
        <v>31</v>
      </c>
      <c r="B89" s="8" t="s">
        <v>127</v>
      </c>
      <c r="C89" s="8">
        <f>Data!C21</f>
        <v>43677.3451</v>
      </c>
      <c r="D89" s="8">
        <f>Data!D21</f>
        <v>43690.3451</v>
      </c>
      <c r="E89" s="3">
        <v>20.0</v>
      </c>
      <c r="F89" s="3" t="s">
        <v>122</v>
      </c>
      <c r="G89" s="3" t="s">
        <v>206</v>
      </c>
      <c r="H89" s="3"/>
    </row>
    <row r="90" ht="15.75" customHeight="1">
      <c r="A90" s="3" t="s">
        <v>38</v>
      </c>
      <c r="B90" s="8" t="s">
        <v>127</v>
      </c>
      <c r="C90" s="8">
        <f>Data!C21</f>
        <v>43677.3451</v>
      </c>
      <c r="D90" s="8">
        <f>Data!D21</f>
        <v>43690.3451</v>
      </c>
      <c r="E90" s="3">
        <v>20.0</v>
      </c>
      <c r="F90" s="3" t="s">
        <v>122</v>
      </c>
      <c r="G90" s="3" t="s">
        <v>206</v>
      </c>
      <c r="H90" s="3"/>
    </row>
    <row r="91" ht="15.75" customHeight="1">
      <c r="A91" s="3" t="s">
        <v>12</v>
      </c>
      <c r="B91" s="8" t="s">
        <v>127</v>
      </c>
      <c r="C91" s="8">
        <f>Data!C21</f>
        <v>43677.3451</v>
      </c>
      <c r="D91" s="8">
        <f>Data!D21</f>
        <v>43690.3451</v>
      </c>
      <c r="E91" s="3">
        <v>20.0</v>
      </c>
      <c r="F91" s="3" t="s">
        <v>122</v>
      </c>
      <c r="G91" s="3" t="s">
        <v>206</v>
      </c>
      <c r="H91" s="3"/>
    </row>
    <row r="92" ht="15.75" customHeight="1">
      <c r="A92" s="3" t="s">
        <v>48</v>
      </c>
      <c r="B92" s="8" t="s">
        <v>127</v>
      </c>
      <c r="C92" s="8">
        <f>Data!C21</f>
        <v>43677.3451</v>
      </c>
      <c r="D92" s="8">
        <f>Data!D21</f>
        <v>43690.3451</v>
      </c>
      <c r="E92" s="3">
        <v>20.0</v>
      </c>
      <c r="F92" s="3" t="s">
        <v>122</v>
      </c>
      <c r="G92" s="3" t="s">
        <v>206</v>
      </c>
      <c r="H92" s="3"/>
    </row>
    <row r="93" ht="15.75" customHeight="1">
      <c r="A93" s="3" t="s">
        <v>59</v>
      </c>
      <c r="B93" s="8" t="s">
        <v>127</v>
      </c>
      <c r="C93" s="8">
        <f>Data!C21</f>
        <v>43677.3451</v>
      </c>
      <c r="D93" s="8">
        <f>Data!D21</f>
        <v>43690.3451</v>
      </c>
      <c r="E93" s="3">
        <v>20.0</v>
      </c>
      <c r="F93" s="3" t="s">
        <v>122</v>
      </c>
      <c r="G93" s="3" t="s">
        <v>206</v>
      </c>
      <c r="H93" s="3"/>
    </row>
    <row r="94" ht="15.75" customHeight="1">
      <c r="A94" s="3" t="s">
        <v>58</v>
      </c>
      <c r="B94" s="8" t="s">
        <v>127</v>
      </c>
      <c r="C94" s="8">
        <f>Data!C21</f>
        <v>43677.3451</v>
      </c>
      <c r="D94" s="8">
        <f>Data!D21</f>
        <v>43690.3451</v>
      </c>
      <c r="E94" s="3">
        <v>20.0</v>
      </c>
      <c r="F94" s="3" t="s">
        <v>122</v>
      </c>
      <c r="G94" s="3" t="s">
        <v>206</v>
      </c>
      <c r="H94" s="3"/>
    </row>
    <row r="95" ht="15.75" customHeight="1">
      <c r="A95" s="3" t="s">
        <v>51</v>
      </c>
      <c r="B95" s="8" t="s">
        <v>127</v>
      </c>
      <c r="C95" s="8">
        <f>Data!C21</f>
        <v>43677.3451</v>
      </c>
      <c r="D95" s="8">
        <f>Data!D21</f>
        <v>43690.3451</v>
      </c>
      <c r="E95" s="3">
        <v>20.0</v>
      </c>
      <c r="F95" s="3" t="s">
        <v>122</v>
      </c>
      <c r="G95" s="3" t="s">
        <v>206</v>
      </c>
      <c r="H95" s="3"/>
    </row>
    <row r="96" ht="15.75" customHeight="1">
      <c r="A96" s="3" t="s">
        <v>28</v>
      </c>
      <c r="B96" s="8" t="s">
        <v>127</v>
      </c>
      <c r="C96" s="8">
        <f>Data!C21</f>
        <v>43677.3451</v>
      </c>
      <c r="D96" s="8">
        <f>Data!D21</f>
        <v>43690.3451</v>
      </c>
      <c r="E96" s="3">
        <v>20.0</v>
      </c>
      <c r="F96" s="3" t="s">
        <v>122</v>
      </c>
      <c r="G96" s="3" t="s">
        <v>212</v>
      </c>
      <c r="H96" s="3"/>
    </row>
    <row r="97" ht="15.75" customHeight="1">
      <c r="A97" s="3" t="s">
        <v>55</v>
      </c>
      <c r="B97" s="8" t="s">
        <v>129</v>
      </c>
      <c r="C97" s="8">
        <f>Data!C22</f>
        <v>43691.3451</v>
      </c>
      <c r="D97" s="8">
        <f>Data!D22</f>
        <v>43704.3451</v>
      </c>
      <c r="E97" s="3">
        <v>20.0</v>
      </c>
      <c r="F97" s="3" t="s">
        <v>122</v>
      </c>
      <c r="G97" s="3" t="s">
        <v>212</v>
      </c>
      <c r="H97" s="3"/>
    </row>
    <row r="98" ht="15.75" customHeight="1">
      <c r="A98" s="3" t="s">
        <v>61</v>
      </c>
      <c r="B98" s="8" t="s">
        <v>129</v>
      </c>
      <c r="C98" s="8">
        <f>Data!C22</f>
        <v>43691.3451</v>
      </c>
      <c r="D98" s="8">
        <f>Data!D22</f>
        <v>43704.3451</v>
      </c>
      <c r="E98" s="3">
        <v>20.0</v>
      </c>
      <c r="F98" s="3" t="s">
        <v>122</v>
      </c>
      <c r="G98" s="3" t="s">
        <v>212</v>
      </c>
      <c r="H98" s="3"/>
    </row>
    <row r="99" ht="15.75" customHeight="1">
      <c r="A99" s="3" t="s">
        <v>31</v>
      </c>
      <c r="B99" s="8" t="s">
        <v>129</v>
      </c>
      <c r="C99" s="8">
        <f>Data!C22</f>
        <v>43691.3451</v>
      </c>
      <c r="D99" s="8">
        <f>Data!D22</f>
        <v>43704.3451</v>
      </c>
      <c r="E99" s="3">
        <v>20.0</v>
      </c>
      <c r="F99" s="3" t="s">
        <v>122</v>
      </c>
      <c r="G99" s="3" t="s">
        <v>212</v>
      </c>
      <c r="H99" s="3"/>
    </row>
    <row r="100" ht="15.75" customHeight="1">
      <c r="A100" s="3" t="s">
        <v>38</v>
      </c>
      <c r="B100" s="8" t="s">
        <v>129</v>
      </c>
      <c r="C100" s="8">
        <f>Data!C22</f>
        <v>43691.3451</v>
      </c>
      <c r="D100" s="8">
        <f>Data!D22</f>
        <v>43704.3451</v>
      </c>
      <c r="E100" s="3">
        <v>20.0</v>
      </c>
      <c r="F100" s="3" t="s">
        <v>122</v>
      </c>
      <c r="G100" s="3" t="s">
        <v>212</v>
      </c>
      <c r="H100" s="3"/>
    </row>
    <row r="101" ht="15.75" customHeight="1">
      <c r="A101" s="3" t="s">
        <v>12</v>
      </c>
      <c r="B101" s="8" t="s">
        <v>129</v>
      </c>
      <c r="C101" s="8">
        <f>Data!C22</f>
        <v>43691.3451</v>
      </c>
      <c r="D101" s="8">
        <f>Data!D22</f>
        <v>43704.3451</v>
      </c>
      <c r="E101" s="3">
        <v>20.0</v>
      </c>
      <c r="F101" s="3" t="s">
        <v>122</v>
      </c>
      <c r="G101" s="3" t="s">
        <v>212</v>
      </c>
      <c r="H101" s="3"/>
    </row>
    <row r="102" ht="15.75" customHeight="1">
      <c r="A102" s="3" t="s">
        <v>48</v>
      </c>
      <c r="B102" s="8" t="s">
        <v>129</v>
      </c>
      <c r="C102" s="8">
        <f>Data!C22</f>
        <v>43691.3451</v>
      </c>
      <c r="D102" s="8">
        <f>Data!D22</f>
        <v>43704.3451</v>
      </c>
      <c r="E102" s="3">
        <v>20.0</v>
      </c>
      <c r="F102" s="3" t="s">
        <v>122</v>
      </c>
      <c r="G102" s="3" t="s">
        <v>212</v>
      </c>
      <c r="H102" s="3"/>
    </row>
    <row r="103" ht="15.75" customHeight="1">
      <c r="A103" s="3" t="s">
        <v>59</v>
      </c>
      <c r="B103" s="8" t="s">
        <v>129</v>
      </c>
      <c r="C103" s="8">
        <f>Data!C22</f>
        <v>43691.3451</v>
      </c>
      <c r="D103" s="8">
        <f>Data!D22</f>
        <v>43704.3451</v>
      </c>
      <c r="E103" s="3">
        <v>20.0</v>
      </c>
      <c r="F103" s="3" t="s">
        <v>122</v>
      </c>
      <c r="G103" s="3" t="s">
        <v>212</v>
      </c>
      <c r="H103" s="3"/>
    </row>
    <row r="104" ht="15.75" customHeight="1">
      <c r="A104" s="3" t="s">
        <v>58</v>
      </c>
      <c r="B104" s="8" t="s">
        <v>129</v>
      </c>
      <c r="C104" s="8">
        <f>Data!C22</f>
        <v>43691.3451</v>
      </c>
      <c r="D104" s="8">
        <f>Data!D22</f>
        <v>43704.3451</v>
      </c>
      <c r="E104" s="3">
        <v>20.0</v>
      </c>
      <c r="F104" s="3" t="s">
        <v>122</v>
      </c>
      <c r="G104" s="3" t="s">
        <v>212</v>
      </c>
      <c r="H104" s="3"/>
    </row>
    <row r="105" ht="15.75" customHeight="1">
      <c r="A105" s="3" t="s">
        <v>51</v>
      </c>
      <c r="B105" s="8" t="s">
        <v>129</v>
      </c>
      <c r="C105" s="8">
        <f>Data!C22</f>
        <v>43691.3451</v>
      </c>
      <c r="D105" s="8">
        <f>Data!D22</f>
        <v>43704.3451</v>
      </c>
      <c r="E105" s="3">
        <v>20.0</v>
      </c>
      <c r="F105" s="3" t="s">
        <v>122</v>
      </c>
      <c r="G105" s="3" t="s">
        <v>212</v>
      </c>
      <c r="H105" s="3"/>
    </row>
    <row r="106" ht="15.75" customHeight="1">
      <c r="A106" s="3" t="s">
        <v>28</v>
      </c>
      <c r="B106" s="8" t="s">
        <v>129</v>
      </c>
      <c r="C106" s="8">
        <f>Data!C22</f>
        <v>43691.3451</v>
      </c>
      <c r="D106" s="8">
        <f>Data!D22</f>
        <v>43704.3451</v>
      </c>
      <c r="E106" s="3">
        <v>20.0</v>
      </c>
      <c r="F106" s="3" t="s">
        <v>122</v>
      </c>
      <c r="G106" s="3" t="s">
        <v>212</v>
      </c>
      <c r="H106" s="3"/>
    </row>
    <row r="107" ht="15.75" customHeight="1">
      <c r="A107" s="3" t="s">
        <v>55</v>
      </c>
      <c r="B107" s="8" t="s">
        <v>131</v>
      </c>
      <c r="C107" s="8">
        <f>Data!C23</f>
        <v>43705.3451</v>
      </c>
      <c r="D107" s="8">
        <f>Data!D23</f>
        <v>43718.3451</v>
      </c>
      <c r="E107" s="3">
        <v>20.0</v>
      </c>
      <c r="F107" s="3" t="s">
        <v>122</v>
      </c>
      <c r="G107" s="3" t="s">
        <v>219</v>
      </c>
      <c r="H107" s="3"/>
    </row>
    <row r="108" ht="15.75" customHeight="1">
      <c r="A108" s="3" t="s">
        <v>61</v>
      </c>
      <c r="B108" s="8" t="s">
        <v>131</v>
      </c>
      <c r="C108" s="8">
        <f>Data!C23</f>
        <v>43705.3451</v>
      </c>
      <c r="D108" s="8">
        <f>Data!D23</f>
        <v>43718.3451</v>
      </c>
      <c r="E108" s="3">
        <v>20.0</v>
      </c>
      <c r="F108" s="3" t="s">
        <v>122</v>
      </c>
      <c r="G108" s="3" t="s">
        <v>219</v>
      </c>
      <c r="H108" s="3"/>
    </row>
    <row r="109" ht="15.75" customHeight="1">
      <c r="A109" s="3" t="s">
        <v>31</v>
      </c>
      <c r="B109" s="8" t="s">
        <v>131</v>
      </c>
      <c r="C109" s="8">
        <f>Data!C23</f>
        <v>43705.3451</v>
      </c>
      <c r="D109" s="8">
        <f>Data!D23</f>
        <v>43718.3451</v>
      </c>
      <c r="E109" s="3">
        <v>20.0</v>
      </c>
      <c r="F109" s="3" t="s">
        <v>122</v>
      </c>
      <c r="G109" s="3" t="s">
        <v>219</v>
      </c>
      <c r="H109" s="3"/>
    </row>
    <row r="110" ht="15.75" customHeight="1">
      <c r="A110" s="3" t="s">
        <v>38</v>
      </c>
      <c r="B110" s="8" t="s">
        <v>131</v>
      </c>
      <c r="C110" s="8">
        <f>Data!C23</f>
        <v>43705.3451</v>
      </c>
      <c r="D110" s="8">
        <f>Data!D23</f>
        <v>43718.3451</v>
      </c>
      <c r="E110" s="3">
        <v>20.0</v>
      </c>
      <c r="F110" s="3" t="s">
        <v>122</v>
      </c>
      <c r="G110" s="3" t="s">
        <v>219</v>
      </c>
      <c r="H110" s="3"/>
    </row>
    <row r="111" ht="15.75" customHeight="1">
      <c r="A111" s="3" t="s">
        <v>12</v>
      </c>
      <c r="B111" s="8" t="s">
        <v>131</v>
      </c>
      <c r="C111" s="8">
        <f>Data!C23</f>
        <v>43705.3451</v>
      </c>
      <c r="D111" s="8">
        <f>Data!D23</f>
        <v>43718.3451</v>
      </c>
      <c r="E111" s="3">
        <v>20.0</v>
      </c>
      <c r="F111" s="3" t="s">
        <v>122</v>
      </c>
      <c r="G111" s="3" t="s">
        <v>219</v>
      </c>
      <c r="H111" s="3"/>
    </row>
    <row r="112" ht="15.75" customHeight="1">
      <c r="A112" s="3" t="s">
        <v>48</v>
      </c>
      <c r="B112" s="8" t="s">
        <v>131</v>
      </c>
      <c r="C112" s="8">
        <f>Data!C23</f>
        <v>43705.3451</v>
      </c>
      <c r="D112" s="8">
        <f>Data!D23</f>
        <v>43718.3451</v>
      </c>
      <c r="E112" s="3">
        <v>20.0</v>
      </c>
      <c r="F112" s="3" t="s">
        <v>122</v>
      </c>
      <c r="G112" s="3" t="s">
        <v>219</v>
      </c>
      <c r="H112" s="3"/>
    </row>
    <row r="113" ht="15.75" customHeight="1">
      <c r="A113" s="3" t="s">
        <v>59</v>
      </c>
      <c r="B113" s="8" t="s">
        <v>131</v>
      </c>
      <c r="C113" s="8">
        <f>Data!C23</f>
        <v>43705.3451</v>
      </c>
      <c r="D113" s="8">
        <f>Data!D23</f>
        <v>43718.3451</v>
      </c>
      <c r="E113" s="3">
        <v>20.0</v>
      </c>
      <c r="F113" s="3" t="s">
        <v>122</v>
      </c>
      <c r="G113" s="3" t="s">
        <v>219</v>
      </c>
      <c r="H113" s="3"/>
    </row>
    <row r="114" ht="15.75" customHeight="1">
      <c r="A114" s="3" t="s">
        <v>58</v>
      </c>
      <c r="B114" s="8" t="s">
        <v>131</v>
      </c>
      <c r="C114" s="8">
        <f>Data!C23</f>
        <v>43705.3451</v>
      </c>
      <c r="D114" s="8">
        <f>Data!D23</f>
        <v>43718.3451</v>
      </c>
      <c r="E114" s="3">
        <v>20.0</v>
      </c>
      <c r="F114" s="3" t="s">
        <v>122</v>
      </c>
      <c r="G114" s="3" t="s">
        <v>219</v>
      </c>
      <c r="H114" s="3"/>
    </row>
    <row r="115" ht="15.75" customHeight="1">
      <c r="A115" s="3" t="s">
        <v>51</v>
      </c>
      <c r="B115" s="8" t="s">
        <v>131</v>
      </c>
      <c r="C115" s="8">
        <f>Data!C23</f>
        <v>43705.3451</v>
      </c>
      <c r="D115" s="8">
        <f>Data!D23</f>
        <v>43718.3451</v>
      </c>
      <c r="E115" s="3">
        <v>20.0</v>
      </c>
      <c r="F115" s="3" t="s">
        <v>122</v>
      </c>
      <c r="G115" s="3" t="s">
        <v>219</v>
      </c>
      <c r="H115" s="3"/>
    </row>
    <row r="116" ht="15.75" customHeight="1">
      <c r="A116" s="3" t="s">
        <v>28</v>
      </c>
      <c r="B116" s="8" t="s">
        <v>131</v>
      </c>
      <c r="C116" s="8">
        <f>Data!C23</f>
        <v>43705.3451</v>
      </c>
      <c r="D116" s="8">
        <f>Data!D23</f>
        <v>43718.3451</v>
      </c>
      <c r="E116" s="3">
        <v>20.0</v>
      </c>
      <c r="F116" s="3" t="s">
        <v>122</v>
      </c>
      <c r="G116" s="3" t="s">
        <v>219</v>
      </c>
      <c r="H116" s="3"/>
    </row>
    <row r="117" ht="15.75" customHeight="1">
      <c r="A117" s="3" t="s">
        <v>148</v>
      </c>
      <c r="B117" s="3" t="s">
        <v>143</v>
      </c>
      <c r="C117" s="8">
        <f>Data!C28</f>
        <v>43621.3451</v>
      </c>
      <c r="D117" s="8">
        <f>Data!D28</f>
        <v>43634.3451</v>
      </c>
      <c r="E117" s="3">
        <v>8.0</v>
      </c>
      <c r="F117" s="3" t="s">
        <v>175</v>
      </c>
      <c r="G117" s="3" t="s">
        <v>239</v>
      </c>
      <c r="H117" s="3"/>
    </row>
    <row r="118" ht="15.75" customHeight="1">
      <c r="A118" s="3" t="s">
        <v>148</v>
      </c>
      <c r="B118" s="3" t="s">
        <v>145</v>
      </c>
      <c r="C118" s="8">
        <f>Data!C29</f>
        <v>43635.3451</v>
      </c>
      <c r="D118" s="8">
        <f>Data!D29</f>
        <v>43648.3451</v>
      </c>
      <c r="E118" s="3">
        <v>8.0</v>
      </c>
      <c r="F118" s="3" t="s">
        <v>122</v>
      </c>
      <c r="G118" s="3" t="s">
        <v>240</v>
      </c>
      <c r="H118" s="3"/>
    </row>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43"/>
    <col customWidth="1" min="2" max="2" width="14.71"/>
    <col customWidth="1" min="3" max="3" width="17.14"/>
    <col customWidth="1" min="4" max="4" width="16.29"/>
    <col customWidth="1" min="5" max="5" width="13.43"/>
    <col customWidth="1" min="6" max="6" width="14.43"/>
    <col customWidth="1" min="7" max="7" width="19.14"/>
    <col customWidth="1" min="8" max="8" width="8.71"/>
    <col customWidth="1" min="9" max="9" width="10.86"/>
    <col customWidth="1" min="10" max="10" width="12.14"/>
    <col customWidth="1" min="11" max="11" width="10.29"/>
    <col customWidth="1" min="12" max="12" width="19.0"/>
    <col customWidth="1" min="13" max="13" width="21.43"/>
    <col customWidth="1" min="14" max="26" width="8.86"/>
  </cols>
  <sheetData>
    <row r="1">
      <c r="A1" s="19" t="s">
        <v>5</v>
      </c>
      <c r="B1" s="19" t="s">
        <v>157</v>
      </c>
      <c r="C1" s="19" t="s">
        <v>158</v>
      </c>
      <c r="D1" s="19" t="s">
        <v>159</v>
      </c>
      <c r="E1" s="19" t="s">
        <v>160</v>
      </c>
      <c r="F1" s="19" t="s">
        <v>161</v>
      </c>
      <c r="G1" s="19" t="s">
        <v>162</v>
      </c>
      <c r="H1" s="19" t="s">
        <v>163</v>
      </c>
      <c r="I1" s="19" t="s">
        <v>164</v>
      </c>
      <c r="J1" s="19" t="s">
        <v>165</v>
      </c>
      <c r="K1" s="19" t="s">
        <v>1</v>
      </c>
      <c r="L1" s="19" t="s">
        <v>166</v>
      </c>
      <c r="M1" s="19" t="s">
        <v>9</v>
      </c>
    </row>
    <row r="2">
      <c r="A2" s="20" t="s">
        <v>167</v>
      </c>
      <c r="B2" s="21" t="str">
        <f>VLOOKUP("paul",Data!I$8:Data!J$30,2,0)</f>
        <v>paul@acme.com</v>
      </c>
      <c r="C2" s="22">
        <f>Data!C8+1*30</f>
        <v>43581.3451</v>
      </c>
      <c r="D2" s="22">
        <f>Data!D10+1.5*30</f>
        <v>43763.3451</v>
      </c>
      <c r="E2" s="20"/>
      <c r="F2" s="20"/>
      <c r="G2" s="20" t="s">
        <v>170</v>
      </c>
      <c r="H2" s="20" t="b">
        <v>0</v>
      </c>
      <c r="I2" s="20">
        <v>3.0</v>
      </c>
      <c r="J2" s="20">
        <v>6.0</v>
      </c>
      <c r="K2" s="20" t="s">
        <v>12</v>
      </c>
      <c r="L2" s="20" t="s">
        <v>171</v>
      </c>
      <c r="M2" s="20" t="s">
        <v>172</v>
      </c>
    </row>
    <row r="3">
      <c r="A3" s="23" t="s">
        <v>173</v>
      </c>
      <c r="B3" s="25" t="str">
        <f>VLOOKUP("aaron",Data!I$8:Data!J$30,2,0)</f>
        <v>aaron@acme.com</v>
      </c>
      <c r="C3" s="27">
        <f>Data!C8+0.3*30</f>
        <v>43560.3451</v>
      </c>
      <c r="D3" s="27">
        <f>Data!D10+3*30</f>
        <v>43808.3451</v>
      </c>
      <c r="E3" s="23"/>
      <c r="F3" s="23"/>
      <c r="G3" s="23" t="s">
        <v>170</v>
      </c>
      <c r="H3" s="23" t="b">
        <v>0</v>
      </c>
      <c r="I3" s="23">
        <v>5.0</v>
      </c>
      <c r="J3" s="23">
        <v>8.0</v>
      </c>
      <c r="K3" s="23" t="s">
        <v>59</v>
      </c>
      <c r="L3" s="23" t="s">
        <v>179</v>
      </c>
      <c r="M3" s="23" t="s">
        <v>180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86"/>
    <col customWidth="1" min="2" max="2" width="14.71"/>
    <col customWidth="1" min="3" max="3" width="13.86"/>
    <col customWidth="1" min="4" max="4" width="23.43"/>
    <col customWidth="1" min="5" max="5" width="26.43"/>
    <col customWidth="1" min="6" max="6" width="13.14"/>
    <col customWidth="1" min="7" max="7" width="19.14"/>
    <col customWidth="1" min="8" max="8" width="8.14"/>
    <col customWidth="1" min="9" max="9" width="8.43"/>
    <col customWidth="1" min="10" max="10" width="11.0"/>
    <col customWidth="1" min="11" max="11" width="12.29"/>
    <col customWidth="1" min="12" max="12" width="13.29"/>
    <col customWidth="1" min="13" max="13" width="14.0"/>
    <col customWidth="1" min="14" max="14" width="16.86"/>
    <col customWidth="1" min="15" max="26" width="8.86"/>
  </cols>
  <sheetData>
    <row r="1">
      <c r="A1" s="24" t="s">
        <v>5</v>
      </c>
      <c r="B1" s="26" t="s">
        <v>158</v>
      </c>
      <c r="C1" s="26" t="s">
        <v>159</v>
      </c>
      <c r="D1" s="26" t="s">
        <v>177</v>
      </c>
      <c r="E1" s="26" t="s">
        <v>160</v>
      </c>
      <c r="F1" s="26" t="s">
        <v>161</v>
      </c>
      <c r="G1" s="19" t="s">
        <v>162</v>
      </c>
      <c r="H1" s="19" t="s">
        <v>136</v>
      </c>
      <c r="I1" s="19" t="s">
        <v>163</v>
      </c>
      <c r="J1" s="19" t="s">
        <v>164</v>
      </c>
      <c r="K1" s="19" t="s">
        <v>165</v>
      </c>
      <c r="L1" s="19" t="s">
        <v>1</v>
      </c>
      <c r="M1" s="19" t="s">
        <v>9</v>
      </c>
      <c r="N1" s="19" t="s">
        <v>157</v>
      </c>
    </row>
    <row r="2">
      <c r="A2" s="28" t="s">
        <v>178</v>
      </c>
      <c r="B2" s="29">
        <f>Data!C8+1*30</f>
        <v>43581.3451</v>
      </c>
      <c r="C2" s="29">
        <f>Data!D10-0.5*30</f>
        <v>43703.3451</v>
      </c>
      <c r="D2" s="30" t="s">
        <v>167</v>
      </c>
      <c r="E2" s="29"/>
      <c r="F2" s="30"/>
      <c r="G2" s="20" t="s">
        <v>181</v>
      </c>
      <c r="H2" s="20"/>
      <c r="I2" s="20" t="b">
        <v>0</v>
      </c>
      <c r="J2" s="20">
        <v>3.0</v>
      </c>
      <c r="K2" s="20">
        <v>8.0</v>
      </c>
      <c r="L2" s="20" t="s">
        <v>31</v>
      </c>
      <c r="M2" s="20" t="s">
        <v>49</v>
      </c>
      <c r="N2" s="21" t="str">
        <f>VLOOKUP("rachel",Data!I$8:Data!J$30,2,0)</f>
        <v>rachel@acme.com</v>
      </c>
    </row>
    <row r="3">
      <c r="A3" s="31" t="s">
        <v>182</v>
      </c>
      <c r="B3" s="32">
        <f>Data!C5-1.5*30</f>
        <v>43576.3451</v>
      </c>
      <c r="C3" s="32">
        <f>Data!C5+1*30</f>
        <v>43651.3451</v>
      </c>
      <c r="D3" s="33" t="s">
        <v>173</v>
      </c>
      <c r="E3" s="32"/>
      <c r="F3" s="33"/>
      <c r="G3" s="23" t="s">
        <v>170</v>
      </c>
      <c r="H3" s="23"/>
      <c r="I3" s="23" t="b">
        <v>0</v>
      </c>
      <c r="J3" s="23">
        <v>8.0</v>
      </c>
      <c r="K3" s="23">
        <v>8.0</v>
      </c>
      <c r="L3" s="23" t="s">
        <v>59</v>
      </c>
      <c r="M3" s="23" t="s">
        <v>49</v>
      </c>
      <c r="N3" s="25" t="str">
        <f>VLOOKUP("aaron",Data!I$8:Data!J$30,2,0)</f>
        <v>aaron@acme.com</v>
      </c>
    </row>
    <row r="4">
      <c r="A4" s="28" t="s">
        <v>184</v>
      </c>
      <c r="B4" s="29">
        <f>Data!C8</f>
        <v>43551.3451</v>
      </c>
      <c r="C4" s="29">
        <f>Data!D10</f>
        <v>43718.3451</v>
      </c>
      <c r="D4" s="30" t="s">
        <v>167</v>
      </c>
      <c r="E4" s="29"/>
      <c r="F4" s="30"/>
      <c r="G4" s="20" t="s">
        <v>181</v>
      </c>
      <c r="H4" s="20"/>
      <c r="I4" s="20" t="b">
        <v>0</v>
      </c>
      <c r="J4" s="20">
        <v>1.0</v>
      </c>
      <c r="K4" s="20">
        <v>3.0</v>
      </c>
      <c r="L4" s="20" t="s">
        <v>31</v>
      </c>
      <c r="M4" s="20" t="s">
        <v>49</v>
      </c>
      <c r="N4" s="21" t="str">
        <f>VLOOKUP("rachel",Data!I$8:Data!J$30,2,0)</f>
        <v>rachel@acme.com</v>
      </c>
    </row>
    <row r="5">
      <c r="A5" s="31" t="s">
        <v>185</v>
      </c>
      <c r="B5" s="32">
        <f>Data!C8</f>
        <v>43551.3451</v>
      </c>
      <c r="C5" s="32">
        <f>Data!D10-1*30</f>
        <v>43688.3451</v>
      </c>
      <c r="D5" s="33" t="s">
        <v>167</v>
      </c>
      <c r="E5" s="32"/>
      <c r="F5" s="33"/>
      <c r="G5" s="23" t="s">
        <v>186</v>
      </c>
      <c r="H5" s="23"/>
      <c r="I5" s="23" t="b">
        <v>0</v>
      </c>
      <c r="J5" s="23">
        <v>1.0</v>
      </c>
      <c r="K5" s="23">
        <v>3.0</v>
      </c>
      <c r="L5" s="23" t="s">
        <v>31</v>
      </c>
      <c r="M5" s="23" t="s">
        <v>49</v>
      </c>
      <c r="N5" s="25" t="str">
        <f>VLOOKUP("rachel",Data!I$8:Data!J$30,2,0)</f>
        <v>rachel@acme.com</v>
      </c>
    </row>
    <row r="6">
      <c r="A6" s="28" t="s">
        <v>188</v>
      </c>
      <c r="B6" s="29">
        <f>Data!C8+2*30</f>
        <v>43611.3451</v>
      </c>
      <c r="C6" s="29">
        <f>Data!D10-1.2*30</f>
        <v>43682.3451</v>
      </c>
      <c r="D6" s="30" t="s">
        <v>167</v>
      </c>
      <c r="E6" s="29"/>
      <c r="F6" s="30"/>
      <c r="G6" s="20" t="s">
        <v>186</v>
      </c>
      <c r="H6" s="20"/>
      <c r="I6" s="20" t="b">
        <v>0</v>
      </c>
      <c r="J6" s="20">
        <v>8.0</v>
      </c>
      <c r="K6" s="20">
        <v>1.0</v>
      </c>
      <c r="L6" s="20" t="s">
        <v>31</v>
      </c>
      <c r="M6" s="20" t="s">
        <v>49</v>
      </c>
      <c r="N6" s="21" t="str">
        <f>VLOOKUP("rachel",Data!I$8:Data!J$30,2,0)</f>
        <v>rachel@acme.com</v>
      </c>
    </row>
    <row r="7">
      <c r="A7" s="31" t="s">
        <v>189</v>
      </c>
      <c r="B7" s="32">
        <f>Data!C5-0.8*30</f>
        <v>43597.3451</v>
      </c>
      <c r="C7" s="32">
        <f>Data!C5+2*30</f>
        <v>43681.3451</v>
      </c>
      <c r="D7" s="33" t="s">
        <v>173</v>
      </c>
      <c r="E7" s="32"/>
      <c r="F7" s="33"/>
      <c r="G7" s="23" t="s">
        <v>186</v>
      </c>
      <c r="H7" s="23"/>
      <c r="I7" s="23" t="b">
        <v>0</v>
      </c>
      <c r="J7" s="23">
        <v>13.0</v>
      </c>
      <c r="K7" s="23">
        <v>3.0</v>
      </c>
      <c r="L7" s="23" t="s">
        <v>59</v>
      </c>
      <c r="M7" s="23" t="s">
        <v>40</v>
      </c>
      <c r="N7" s="25" t="str">
        <f>VLOOKUP("aaron",Data!I$8:Data!J$30,2,0)</f>
        <v>aaron@acme.com</v>
      </c>
    </row>
    <row r="8">
      <c r="A8" s="28" t="s">
        <v>190</v>
      </c>
      <c r="B8" s="29">
        <f>Data!C5-0.5*30</f>
        <v>43606.3451</v>
      </c>
      <c r="C8" s="29">
        <f>Data!D10+1*30</f>
        <v>43748.3451</v>
      </c>
      <c r="D8" s="30" t="s">
        <v>167</v>
      </c>
      <c r="E8" s="29"/>
      <c r="F8" s="30"/>
      <c r="G8" s="20" t="s">
        <v>170</v>
      </c>
      <c r="H8" s="20"/>
      <c r="I8" s="20" t="b">
        <v>0</v>
      </c>
      <c r="J8" s="20">
        <v>8.0</v>
      </c>
      <c r="K8" s="20">
        <v>13.0</v>
      </c>
      <c r="L8" s="20" t="s">
        <v>31</v>
      </c>
      <c r="M8" s="20" t="s">
        <v>40</v>
      </c>
      <c r="N8" s="21" t="str">
        <f>VLOOKUP("rachel",Data!I$8:Data!J$30,2,0)</f>
        <v>rachel@acme.com</v>
      </c>
    </row>
    <row r="9">
      <c r="A9" s="31" t="s">
        <v>191</v>
      </c>
      <c r="B9" s="32">
        <f>Data!C5-1*30</f>
        <v>43591.3451</v>
      </c>
      <c r="C9" s="32">
        <f>Data!C5+2*30</f>
        <v>43681.3451</v>
      </c>
      <c r="D9" s="33" t="s">
        <v>167</v>
      </c>
      <c r="E9" s="32"/>
      <c r="F9" s="33"/>
      <c r="G9" s="23" t="s">
        <v>170</v>
      </c>
      <c r="H9" s="23"/>
      <c r="I9" s="23" t="b">
        <v>0</v>
      </c>
      <c r="J9" s="23">
        <v>2.0</v>
      </c>
      <c r="K9" s="23">
        <v>3.0</v>
      </c>
      <c r="L9" s="23" t="s">
        <v>31</v>
      </c>
      <c r="M9" s="23" t="s">
        <v>40</v>
      </c>
      <c r="N9" s="25" t="str">
        <f>VLOOKUP("rachel",Data!I$8:Data!J$30,2,0)</f>
        <v>rachel@acme.com</v>
      </c>
    </row>
    <row r="10">
      <c r="A10" s="28" t="s">
        <v>194</v>
      </c>
      <c r="B10" s="29">
        <f>Data!C5-0.8*30</f>
        <v>43597.3451</v>
      </c>
      <c r="C10" s="29">
        <f>Data!C5+3*30</f>
        <v>43711.3451</v>
      </c>
      <c r="D10" s="30" t="s">
        <v>167</v>
      </c>
      <c r="E10" s="29"/>
      <c r="F10" s="30"/>
      <c r="G10" s="20" t="s">
        <v>170</v>
      </c>
      <c r="H10" s="20"/>
      <c r="I10" s="20" t="b">
        <v>0</v>
      </c>
      <c r="J10" s="20">
        <v>3.0</v>
      </c>
      <c r="K10" s="20">
        <v>5.0</v>
      </c>
      <c r="L10" s="20" t="s">
        <v>31</v>
      </c>
      <c r="M10" s="20" t="s">
        <v>40</v>
      </c>
      <c r="N10" s="21" t="str">
        <f>VLOOKUP("rachel",Data!I$8:Data!J$30,2,0)</f>
        <v>rachel@acme.com</v>
      </c>
    </row>
    <row r="11">
      <c r="A11" s="31" t="s">
        <v>196</v>
      </c>
      <c r="B11" s="32">
        <f>Data!C5-0.5*30</f>
        <v>43606.3451</v>
      </c>
      <c r="C11" s="32">
        <f>Data!C5+2*30</f>
        <v>43681.3451</v>
      </c>
      <c r="D11" s="33" t="s">
        <v>173</v>
      </c>
      <c r="E11" s="32" t="s">
        <v>197</v>
      </c>
      <c r="F11" s="33"/>
      <c r="G11" s="23" t="s">
        <v>181</v>
      </c>
      <c r="H11" s="23"/>
      <c r="I11" s="23" t="b">
        <v>0</v>
      </c>
      <c r="J11" s="23">
        <v>3.0</v>
      </c>
      <c r="K11" s="23">
        <v>8.0</v>
      </c>
      <c r="L11" s="23" t="s">
        <v>59</v>
      </c>
      <c r="M11" s="23" t="s">
        <v>35</v>
      </c>
      <c r="N11" s="25" t="str">
        <f>VLOOKUP("aaron",Data!I$8:Data!J$30,2,0)</f>
        <v>aaron@acme.com</v>
      </c>
    </row>
    <row r="12">
      <c r="A12" s="35" t="s">
        <v>201</v>
      </c>
      <c r="B12" s="36">
        <f>Data!C5-0.2*30</f>
        <v>43615.3451</v>
      </c>
      <c r="C12" s="36">
        <f>Data!C5+4*30</f>
        <v>43741.3451</v>
      </c>
      <c r="D12" s="37" t="s">
        <v>173</v>
      </c>
      <c r="E12" s="36"/>
      <c r="F12" s="37"/>
      <c r="G12" s="20" t="s">
        <v>170</v>
      </c>
      <c r="H12" s="20"/>
      <c r="I12" s="20" t="b">
        <v>0</v>
      </c>
      <c r="J12" s="20">
        <v>1.0</v>
      </c>
      <c r="K12" s="20">
        <v>1.0</v>
      </c>
      <c r="L12" s="20" t="s">
        <v>59</v>
      </c>
      <c r="M12" s="20" t="s">
        <v>40</v>
      </c>
      <c r="N12" s="21" t="str">
        <f>VLOOKUP("aaron",Data!I$8:Data!J$30,2,0)</f>
        <v>aaron@acme.com</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2.43"/>
    <col customWidth="1" min="2" max="2" width="19.14"/>
    <col customWidth="1" min="3" max="4" width="16.29"/>
    <col customWidth="1" min="5" max="5" width="33.29"/>
    <col customWidth="1" min="6" max="6" width="7.71"/>
    <col customWidth="1" min="7" max="7" width="17.14"/>
    <col customWidth="1" min="8" max="8" width="16.29"/>
    <col customWidth="1" min="9" max="9" width="18.86"/>
    <col customWidth="1" min="10" max="10" width="12.29"/>
    <col customWidth="1" min="11" max="11" width="8.86"/>
    <col customWidth="1" min="12" max="12" width="10.43"/>
    <col customWidth="1" min="13" max="13" width="11.0"/>
    <col customWidth="1" min="14" max="14" width="12.14"/>
    <col customWidth="1" min="15" max="15" width="9.14"/>
    <col customWidth="1" min="16" max="16" width="11.71"/>
    <col customWidth="1" min="17" max="26" width="8.86"/>
  </cols>
  <sheetData>
    <row r="1">
      <c r="A1" s="3" t="s">
        <v>5</v>
      </c>
      <c r="B1" s="3" t="s">
        <v>162</v>
      </c>
      <c r="C1" s="3" t="s">
        <v>1</v>
      </c>
      <c r="D1" s="3" t="s">
        <v>157</v>
      </c>
      <c r="E1" s="3" t="s">
        <v>177</v>
      </c>
      <c r="F1" s="3" t="s">
        <v>192</v>
      </c>
      <c r="G1" s="3" t="s">
        <v>158</v>
      </c>
      <c r="H1" s="3" t="s">
        <v>159</v>
      </c>
      <c r="I1" s="3" t="s">
        <v>160</v>
      </c>
      <c r="J1" s="3" t="s">
        <v>161</v>
      </c>
      <c r="K1" s="3" t="s">
        <v>136</v>
      </c>
      <c r="L1" s="3" t="s">
        <v>163</v>
      </c>
      <c r="M1" s="3" t="s">
        <v>164</v>
      </c>
      <c r="N1" s="3" t="s">
        <v>165</v>
      </c>
      <c r="O1" s="3" t="s">
        <v>166</v>
      </c>
      <c r="P1" s="3" t="s">
        <v>9</v>
      </c>
    </row>
    <row r="2">
      <c r="A2" s="3" t="s">
        <v>193</v>
      </c>
      <c r="B2" s="8" t="s">
        <v>186</v>
      </c>
      <c r="C2" s="3" t="s">
        <v>28</v>
      </c>
      <c r="D2" s="34" t="str">
        <f>VLOOKUP("peter",Data!I$8:Data!J$30,2,0)</f>
        <v>peter@acme.com</v>
      </c>
      <c r="E2" s="3" t="s">
        <v>178</v>
      </c>
      <c r="F2" s="3" t="s">
        <v>91</v>
      </c>
      <c r="G2" s="8">
        <f>Data!C9+0.5*30</f>
        <v>43622.3451</v>
      </c>
      <c r="H2" s="8">
        <f>Data!D9-0.5*30</f>
        <v>43647.3451</v>
      </c>
      <c r="I2" s="3" t="s">
        <v>198</v>
      </c>
      <c r="J2" s="8"/>
      <c r="K2" s="3"/>
      <c r="L2" s="3" t="b">
        <v>0</v>
      </c>
      <c r="M2" s="3">
        <v>3.0</v>
      </c>
      <c r="N2" s="3">
        <v>8.0</v>
      </c>
      <c r="O2" s="3" t="s">
        <v>199</v>
      </c>
      <c r="P2" s="3" t="s">
        <v>65</v>
      </c>
    </row>
    <row r="3">
      <c r="A3" s="3" t="s">
        <v>200</v>
      </c>
      <c r="B3" s="8" t="s">
        <v>170</v>
      </c>
      <c r="C3" s="3" t="s">
        <v>61</v>
      </c>
      <c r="D3" s="34" t="str">
        <f>VLOOKUP("aaron",Data!I$8:Data!J$30,2,0)</f>
        <v>aaron@acme.com</v>
      </c>
      <c r="E3" s="3" t="s">
        <v>185</v>
      </c>
      <c r="F3" s="3" t="s">
        <v>91</v>
      </c>
      <c r="G3" s="8">
        <f>Data!C9+0.1*30</f>
        <v>43610.3451</v>
      </c>
      <c r="H3" s="8">
        <f>Data!D9-0.6*30</f>
        <v>43644.3451</v>
      </c>
      <c r="I3" s="3"/>
      <c r="J3" s="8"/>
      <c r="K3" s="3"/>
      <c r="L3" s="3" t="b">
        <v>0</v>
      </c>
      <c r="M3" s="3">
        <v>2.0</v>
      </c>
      <c r="N3" s="3">
        <v>0.0</v>
      </c>
      <c r="O3" s="3" t="s">
        <v>202</v>
      </c>
      <c r="P3" s="3" t="s">
        <v>65</v>
      </c>
    </row>
    <row r="4">
      <c r="A4" s="3" t="s">
        <v>203</v>
      </c>
      <c r="B4" s="8" t="s">
        <v>186</v>
      </c>
      <c r="C4" s="3" t="s">
        <v>61</v>
      </c>
      <c r="D4" s="34" t="str">
        <f>VLOOKUP("aaron",Data!I$8:Data!J$30,2,0)</f>
        <v>aaron@acme.com</v>
      </c>
      <c r="E4" s="3" t="s">
        <v>188</v>
      </c>
      <c r="F4" s="3" t="s">
        <v>91</v>
      </c>
      <c r="G4" s="8">
        <f>Data!C9+0.2*30</f>
        <v>43613.3451</v>
      </c>
      <c r="H4" s="8">
        <f>Data!D9-0.4*30</f>
        <v>43650.3451</v>
      </c>
      <c r="I4" s="3"/>
      <c r="J4" s="8"/>
      <c r="K4" s="3"/>
      <c r="L4" s="3" t="b">
        <v>0</v>
      </c>
      <c r="M4" s="3">
        <v>12.0</v>
      </c>
      <c r="N4" s="3">
        <v>4.0</v>
      </c>
      <c r="O4" s="3" t="s">
        <v>199</v>
      </c>
      <c r="P4" s="3" t="s">
        <v>65</v>
      </c>
    </row>
    <row r="5">
      <c r="A5" s="3" t="s">
        <v>204</v>
      </c>
      <c r="B5" s="8" t="s">
        <v>205</v>
      </c>
      <c r="C5" s="3" t="s">
        <v>28</v>
      </c>
      <c r="D5" s="34" t="str">
        <f>VLOOKUP("peter",Data!I$8:Data!J$30,2,0)</f>
        <v>peter@acme.com</v>
      </c>
      <c r="E5" s="3" t="s">
        <v>184</v>
      </c>
      <c r="F5" s="3" t="s">
        <v>91</v>
      </c>
      <c r="G5" s="8">
        <f>Data!C9+0.2*30</f>
        <v>43613.3451</v>
      </c>
      <c r="H5" s="8">
        <f>Data!D9-1*30</f>
        <v>43632.3451</v>
      </c>
      <c r="I5" s="3"/>
      <c r="J5" s="8"/>
      <c r="K5" s="3"/>
      <c r="L5" s="3" t="b">
        <v>0</v>
      </c>
      <c r="M5" s="3">
        <v>2.0</v>
      </c>
      <c r="N5" s="3">
        <v>0.0</v>
      </c>
      <c r="O5" s="3" t="s">
        <v>199</v>
      </c>
      <c r="P5" s="3" t="s">
        <v>65</v>
      </c>
    </row>
    <row r="6">
      <c r="A6" s="3" t="s">
        <v>207</v>
      </c>
      <c r="B6" s="8" t="s">
        <v>170</v>
      </c>
      <c r="C6" s="3" t="s">
        <v>61</v>
      </c>
      <c r="D6" s="34" t="str">
        <f>VLOOKUP("aaron",Data!I$8:Data!J$30,2,0)</f>
        <v>aaron@acme.com</v>
      </c>
      <c r="E6" s="3" t="s">
        <v>185</v>
      </c>
      <c r="F6" s="3" t="s">
        <v>91</v>
      </c>
      <c r="G6" s="8">
        <f>Data!C9+0.1*30</f>
        <v>43610.3451</v>
      </c>
      <c r="H6" s="8">
        <f>Data!D9-0.4*30</f>
        <v>43650.3451</v>
      </c>
      <c r="I6" s="3"/>
      <c r="J6" s="8"/>
      <c r="K6" s="3"/>
      <c r="L6" s="3" t="b">
        <v>0</v>
      </c>
      <c r="M6" s="3">
        <v>5.0</v>
      </c>
      <c r="N6" s="3">
        <v>3.0</v>
      </c>
      <c r="O6" s="3" t="s">
        <v>199</v>
      </c>
      <c r="P6" s="3" t="s">
        <v>65</v>
      </c>
    </row>
    <row r="7">
      <c r="A7" s="3" t="s">
        <v>208</v>
      </c>
      <c r="B7" s="8" t="s">
        <v>170</v>
      </c>
      <c r="C7" s="3" t="s">
        <v>61</v>
      </c>
      <c r="D7" s="34" t="str">
        <f>VLOOKUP("aaron",Data!I$8:Data!J$30,2,0)</f>
        <v>aaron@acme.com</v>
      </c>
      <c r="E7" s="3" t="s">
        <v>194</v>
      </c>
      <c r="F7" s="3" t="s">
        <v>91</v>
      </c>
      <c r="G7" s="8">
        <f>Data!D9-21</f>
        <v>43641.3451</v>
      </c>
      <c r="H7" s="8">
        <f>Data!D9</f>
        <v>43662.3451</v>
      </c>
      <c r="I7" s="3" t="s">
        <v>209</v>
      </c>
      <c r="J7" s="8"/>
      <c r="K7" s="3"/>
      <c r="L7" s="3" t="b">
        <v>0</v>
      </c>
      <c r="M7" s="3">
        <v>6.0</v>
      </c>
      <c r="N7" s="3">
        <v>20.0</v>
      </c>
      <c r="O7" s="3" t="s">
        <v>171</v>
      </c>
      <c r="P7" s="3" t="s">
        <v>65</v>
      </c>
    </row>
    <row r="8">
      <c r="A8" s="3" t="s">
        <v>210</v>
      </c>
      <c r="B8" s="8" t="s">
        <v>186</v>
      </c>
      <c r="C8" s="3" t="s">
        <v>61</v>
      </c>
      <c r="D8" s="34" t="str">
        <f>VLOOKUP("aaron",Data!I$8:Data!J$30,2,0)</f>
        <v>aaron@acme.com</v>
      </c>
      <c r="E8" s="3" t="s">
        <v>188</v>
      </c>
      <c r="F8" s="3" t="s">
        <v>91</v>
      </c>
      <c r="G8" s="8">
        <f>Data!C9</f>
        <v>43607.3451</v>
      </c>
      <c r="H8" s="8">
        <f>Data!D9</f>
        <v>43662.3451</v>
      </c>
      <c r="I8" s="3"/>
      <c r="J8" s="8"/>
      <c r="K8" s="3"/>
      <c r="L8" s="3" t="b">
        <v>0</v>
      </c>
      <c r="M8" s="3">
        <v>1.0</v>
      </c>
      <c r="N8" s="3">
        <v>9.0</v>
      </c>
      <c r="O8" s="3" t="s">
        <v>199</v>
      </c>
      <c r="P8" s="3" t="s">
        <v>65</v>
      </c>
    </row>
    <row r="9">
      <c r="A9" s="3" t="s">
        <v>211</v>
      </c>
      <c r="B9" s="8" t="s">
        <v>186</v>
      </c>
      <c r="C9" s="3" t="s">
        <v>61</v>
      </c>
      <c r="D9" s="34" t="str">
        <f>VLOOKUP("aaron",Data!I$8:Data!J$30,2,0)</f>
        <v>aaron@acme.com</v>
      </c>
      <c r="E9" s="3" t="s">
        <v>188</v>
      </c>
      <c r="F9" s="3" t="s">
        <v>91</v>
      </c>
      <c r="G9" s="8">
        <f>Data!C9+0.3*30</f>
        <v>43616.3451</v>
      </c>
      <c r="H9" s="8">
        <f>Data!D9-1*30</f>
        <v>43632.3451</v>
      </c>
      <c r="I9" s="3"/>
      <c r="J9" s="8"/>
      <c r="K9" s="3"/>
      <c r="L9" s="3" t="b">
        <v>0</v>
      </c>
      <c r="M9" s="3">
        <v>3.0</v>
      </c>
      <c r="N9" s="3">
        <v>5.0</v>
      </c>
      <c r="O9" s="3" t="s">
        <v>199</v>
      </c>
      <c r="P9" s="3" t="s">
        <v>65</v>
      </c>
    </row>
    <row r="10">
      <c r="A10" s="3" t="s">
        <v>213</v>
      </c>
      <c r="B10" s="8" t="s">
        <v>186</v>
      </c>
      <c r="C10" s="3" t="s">
        <v>48</v>
      </c>
      <c r="D10" s="34" t="str">
        <f>VLOOKUP("patricia",Data!I$8:Data!J$30,2,0)</f>
        <v>patricia@acme.com</v>
      </c>
      <c r="E10" s="3" t="s">
        <v>178</v>
      </c>
      <c r="F10" s="3" t="s">
        <v>91</v>
      </c>
      <c r="G10" s="8">
        <f>Data!C9+0.3*30</f>
        <v>43616.3451</v>
      </c>
      <c r="H10" s="8">
        <f>Data!D9-0.3*30</f>
        <v>43653.3451</v>
      </c>
      <c r="I10" s="3" t="s">
        <v>214</v>
      </c>
      <c r="J10" s="8"/>
      <c r="K10" s="3"/>
      <c r="L10" s="3" t="b">
        <v>0</v>
      </c>
      <c r="M10" s="3">
        <v>3.0</v>
      </c>
      <c r="N10" s="3">
        <v>6.0</v>
      </c>
      <c r="O10" s="3" t="s">
        <v>171</v>
      </c>
      <c r="P10" s="3" t="s">
        <v>67</v>
      </c>
    </row>
    <row r="11">
      <c r="A11" s="3" t="s">
        <v>215</v>
      </c>
      <c r="B11" s="8" t="s">
        <v>186</v>
      </c>
      <c r="C11" s="3" t="s">
        <v>28</v>
      </c>
      <c r="D11" s="34" t="str">
        <f>VLOOKUP("peter",Data!I$8:Data!J$30,2,0)</f>
        <v>peter@acme.com</v>
      </c>
      <c r="E11" s="3" t="s">
        <v>178</v>
      </c>
      <c r="F11" s="3" t="s">
        <v>91</v>
      </c>
      <c r="G11" s="8">
        <f>Data!C9</f>
        <v>43607.3451</v>
      </c>
      <c r="H11" s="8">
        <f>Data!D9-0.2*30</f>
        <v>43656.3451</v>
      </c>
      <c r="I11" s="3" t="s">
        <v>198</v>
      </c>
      <c r="J11" s="8"/>
      <c r="K11" s="3"/>
      <c r="L11" s="3" t="b">
        <v>0</v>
      </c>
      <c r="M11" s="3">
        <v>8.0</v>
      </c>
      <c r="N11" s="3">
        <v>8.0</v>
      </c>
      <c r="O11" s="3" t="s">
        <v>171</v>
      </c>
      <c r="P11" s="3" t="s">
        <v>63</v>
      </c>
    </row>
    <row r="12">
      <c r="A12" s="3" t="s">
        <v>216</v>
      </c>
      <c r="B12" s="8" t="s">
        <v>181</v>
      </c>
      <c r="C12" s="3" t="s">
        <v>38</v>
      </c>
      <c r="D12" s="34" t="str">
        <f>VLOOKUP("pam",Data!I$8:Data!J$30,2,0)</f>
        <v>pam@acme.com</v>
      </c>
      <c r="E12" s="3" t="s">
        <v>178</v>
      </c>
      <c r="F12" s="3" t="s">
        <v>91</v>
      </c>
      <c r="G12" s="8">
        <f>Data!C9+0.5*30</f>
        <v>43622.3451</v>
      </c>
      <c r="H12" s="8">
        <f>Data!D9-0.4*30</f>
        <v>43650.3451</v>
      </c>
      <c r="I12" s="3"/>
      <c r="J12" s="8"/>
      <c r="K12" s="3"/>
      <c r="L12" s="3" t="b">
        <v>0</v>
      </c>
      <c r="M12" s="3">
        <v>7.0</v>
      </c>
      <c r="N12" s="3">
        <v>5.0</v>
      </c>
      <c r="O12" s="3" t="s">
        <v>171</v>
      </c>
      <c r="P12" s="3" t="s">
        <v>65</v>
      </c>
    </row>
    <row r="13">
      <c r="A13" s="3" t="s">
        <v>217</v>
      </c>
      <c r="B13" s="8" t="s">
        <v>170</v>
      </c>
      <c r="C13" s="3" t="s">
        <v>28</v>
      </c>
      <c r="D13" s="34" t="str">
        <f>VLOOKUP("peter",Data!I$8:Data!J$30,2,0)</f>
        <v>peter@acme.com</v>
      </c>
      <c r="E13" s="3" t="s">
        <v>185</v>
      </c>
      <c r="F13" s="3" t="s">
        <v>91</v>
      </c>
      <c r="G13" s="8">
        <f>Data!C9+0.2*30</f>
        <v>43613.3451</v>
      </c>
      <c r="H13" s="8">
        <f>Data!D9-0.5*30</f>
        <v>43647.3451</v>
      </c>
      <c r="I13" s="3"/>
      <c r="J13" s="8"/>
      <c r="K13" s="3"/>
      <c r="L13" s="3" t="b">
        <v>0</v>
      </c>
      <c r="M13" s="3">
        <v>4.0</v>
      </c>
      <c r="N13" s="3">
        <v>7.0</v>
      </c>
      <c r="O13" s="3" t="s">
        <v>199</v>
      </c>
      <c r="P13" s="3" t="s">
        <v>65</v>
      </c>
    </row>
    <row r="14">
      <c r="A14" s="3" t="s">
        <v>218</v>
      </c>
      <c r="B14" s="8" t="s">
        <v>170</v>
      </c>
      <c r="C14" s="3" t="s">
        <v>61</v>
      </c>
      <c r="D14" s="34" t="str">
        <f>VLOOKUP("aaron",Data!I$8:Data!J$30,2,0)</f>
        <v>aaron@acme.com</v>
      </c>
      <c r="E14" s="3" t="s">
        <v>185</v>
      </c>
      <c r="F14" s="3" t="s">
        <v>91</v>
      </c>
      <c r="G14" s="8">
        <f>Data!C9+0.6*30</f>
        <v>43625.3451</v>
      </c>
      <c r="H14" s="8">
        <f>Data!D9-0.2*30</f>
        <v>43656.3451</v>
      </c>
      <c r="I14" s="3"/>
      <c r="J14" s="8"/>
      <c r="K14" s="3"/>
      <c r="L14" s="3" t="b">
        <v>0</v>
      </c>
      <c r="M14" s="3">
        <v>4.0</v>
      </c>
      <c r="N14" s="3">
        <v>5.0</v>
      </c>
      <c r="O14" s="3" t="s">
        <v>202</v>
      </c>
      <c r="P14" s="3" t="s">
        <v>63</v>
      </c>
    </row>
    <row r="15">
      <c r="A15" s="3" t="s">
        <v>220</v>
      </c>
      <c r="B15" s="8" t="s">
        <v>181</v>
      </c>
      <c r="C15" s="3" t="s">
        <v>28</v>
      </c>
      <c r="D15" s="34" t="str">
        <f>VLOOKUP("peter",Data!I$8:Data!J$30,2,0)</f>
        <v>peter@acme.com</v>
      </c>
      <c r="E15" s="3" t="s">
        <v>184</v>
      </c>
      <c r="F15" s="3" t="s">
        <v>91</v>
      </c>
      <c r="G15" s="8">
        <f>Data!C9+0.5*30</f>
        <v>43622.3451</v>
      </c>
      <c r="H15" s="8">
        <f>Data!D9</f>
        <v>43662.3451</v>
      </c>
      <c r="I15" s="3"/>
      <c r="J15" s="8"/>
      <c r="K15" s="3"/>
      <c r="L15" s="3" t="b">
        <v>0</v>
      </c>
      <c r="M15" s="3">
        <v>1.0</v>
      </c>
      <c r="N15" s="3">
        <v>0.0</v>
      </c>
      <c r="O15" s="3" t="s">
        <v>199</v>
      </c>
      <c r="P15" s="3" t="s">
        <v>65</v>
      </c>
    </row>
    <row r="16">
      <c r="A16" s="3" t="s">
        <v>232</v>
      </c>
      <c r="B16" s="8" t="s">
        <v>181</v>
      </c>
      <c r="C16" s="3" t="s">
        <v>28</v>
      </c>
      <c r="D16" s="34" t="str">
        <f>VLOOKUP("peter",Data!I$8:Data!J$30,2,0)</f>
        <v>peter@acme.com</v>
      </c>
      <c r="E16" s="3" t="s">
        <v>184</v>
      </c>
      <c r="F16" s="3" t="s">
        <v>91</v>
      </c>
      <c r="G16" s="8">
        <f>Data!C9+0.8*30</f>
        <v>43631.3451</v>
      </c>
      <c r="H16" s="8">
        <f>Data!D9-0.1*30</f>
        <v>43659.3451</v>
      </c>
      <c r="I16" s="3"/>
      <c r="J16" s="8"/>
      <c r="K16" s="3"/>
      <c r="L16" s="3" t="b">
        <v>0</v>
      </c>
      <c r="M16" s="3">
        <v>3.0</v>
      </c>
      <c r="N16" s="3">
        <v>14.0</v>
      </c>
      <c r="O16" s="3" t="s">
        <v>199</v>
      </c>
      <c r="P16" s="3" t="s">
        <v>65</v>
      </c>
    </row>
    <row r="17">
      <c r="A17" s="3" t="s">
        <v>238</v>
      </c>
      <c r="B17" s="8" t="s">
        <v>170</v>
      </c>
      <c r="C17" s="3" t="s">
        <v>38</v>
      </c>
      <c r="D17" s="34" t="str">
        <f>VLOOKUP("pam",Data!I$8:Data!J$30,2,0)</f>
        <v>pam@acme.com</v>
      </c>
      <c r="E17" s="3" t="s">
        <v>184</v>
      </c>
      <c r="F17" s="3" t="s">
        <v>91</v>
      </c>
      <c r="G17" s="8">
        <f>Data!C9</f>
        <v>43607.3451</v>
      </c>
      <c r="H17" s="8">
        <f>Data!D9-0.1*30</f>
        <v>43659.3451</v>
      </c>
      <c r="I17" s="3"/>
      <c r="J17" s="8"/>
      <c r="K17" s="3"/>
      <c r="L17" s="3" t="b">
        <v>0</v>
      </c>
      <c r="M17" s="3">
        <v>4.0</v>
      </c>
      <c r="N17" s="3">
        <v>0.0</v>
      </c>
      <c r="O17" s="3" t="s">
        <v>171</v>
      </c>
      <c r="P17" s="3" t="s">
        <v>65</v>
      </c>
    </row>
    <row r="18">
      <c r="A18" s="3" t="s">
        <v>243</v>
      </c>
      <c r="B18" s="38" t="s">
        <v>181</v>
      </c>
      <c r="C18" s="3" t="s">
        <v>48</v>
      </c>
      <c r="D18" s="17" t="str">
        <f>VLOOKUP("patricia",Data!I$8:Data!J$30,2,0)</f>
        <v>patricia@acme.com</v>
      </c>
      <c r="E18" s="3" t="s">
        <v>178</v>
      </c>
      <c r="F18" s="3" t="s">
        <v>91</v>
      </c>
      <c r="G18" s="8">
        <f>Data!C9</f>
        <v>43607.3451</v>
      </c>
      <c r="H18" s="8">
        <f>Data!D9-0.5*30</f>
        <v>43647.3451</v>
      </c>
      <c r="I18" s="3" t="s">
        <v>214</v>
      </c>
      <c r="J18" s="8"/>
      <c r="K18" s="3"/>
      <c r="L18" s="3" t="b">
        <v>0</v>
      </c>
      <c r="M18" s="3">
        <v>6.0</v>
      </c>
      <c r="N18" s="3">
        <v>6.0</v>
      </c>
      <c r="O18" s="3" t="s">
        <v>199</v>
      </c>
      <c r="P18" s="39" t="s">
        <v>65</v>
      </c>
    </row>
    <row r="19">
      <c r="A19" s="3" t="s">
        <v>256</v>
      </c>
      <c r="B19" s="38" t="s">
        <v>181</v>
      </c>
      <c r="C19" s="3" t="s">
        <v>48</v>
      </c>
      <c r="D19" s="17" t="str">
        <f>VLOOKUP("patricia",Data!I$8:Data!J$30,2,0)</f>
        <v>patricia@acme.com</v>
      </c>
      <c r="E19" s="3" t="s">
        <v>178</v>
      </c>
      <c r="F19" s="3" t="s">
        <v>91</v>
      </c>
      <c r="G19" s="8">
        <f>Data!C9+0.3*30</f>
        <v>43616.3451</v>
      </c>
      <c r="H19" s="8">
        <f>Data!D9-0.5*30</f>
        <v>43647.3451</v>
      </c>
      <c r="I19" s="3" t="s">
        <v>214</v>
      </c>
      <c r="J19" s="8"/>
      <c r="K19" s="3"/>
      <c r="L19" s="3" t="b">
        <v>0</v>
      </c>
      <c r="M19" s="3">
        <v>3.0</v>
      </c>
      <c r="N19" s="3">
        <v>6.0</v>
      </c>
      <c r="O19" s="3" t="s">
        <v>199</v>
      </c>
      <c r="P19" s="39" t="s">
        <v>65</v>
      </c>
    </row>
    <row r="20" ht="17.25" customHeight="1">
      <c r="A20" s="3" t="s">
        <v>262</v>
      </c>
      <c r="B20" s="40" t="s">
        <v>170</v>
      </c>
      <c r="C20" s="3" t="s">
        <v>48</v>
      </c>
      <c r="D20" s="17" t="str">
        <f>VLOOKUP("patricia",Data!I$8:Data!J$30,2,0)</f>
        <v>patricia@acme.com</v>
      </c>
      <c r="E20" s="3" t="s">
        <v>178</v>
      </c>
      <c r="F20" s="3" t="s">
        <v>91</v>
      </c>
      <c r="G20" s="8">
        <f>Data!C10+0.3*30</f>
        <v>43672.3451</v>
      </c>
      <c r="H20" s="8">
        <f>Data!D10-0.5*30</f>
        <v>43703.3451</v>
      </c>
      <c r="I20" s="3" t="s">
        <v>214</v>
      </c>
      <c r="J20" s="8"/>
      <c r="K20" s="3"/>
      <c r="L20" s="3" t="b">
        <v>0</v>
      </c>
      <c r="M20" s="3">
        <v>6.0</v>
      </c>
      <c r="N20" s="3">
        <v>6.0</v>
      </c>
      <c r="O20" s="3" t="s">
        <v>199</v>
      </c>
      <c r="P20" s="39" t="s">
        <v>65</v>
      </c>
    </row>
    <row r="21" ht="15.75" customHeight="1">
      <c r="A21" s="3" t="s">
        <v>270</v>
      </c>
      <c r="B21" s="38" t="s">
        <v>181</v>
      </c>
      <c r="C21" s="3" t="s">
        <v>38</v>
      </c>
      <c r="D21" s="17" t="str">
        <f>VLOOKUP("pam",Data!I$8:Data!J$30,2,0)</f>
        <v>pam@acme.com</v>
      </c>
      <c r="E21" s="3" t="s">
        <v>178</v>
      </c>
      <c r="F21" s="3" t="s">
        <v>91</v>
      </c>
      <c r="G21" s="8">
        <f>Data!C9+0.3*30</f>
        <v>43616.3451</v>
      </c>
      <c r="H21" s="8">
        <f>Data!D9-0.5*30</f>
        <v>43647.3451</v>
      </c>
      <c r="I21" s="3" t="s">
        <v>214</v>
      </c>
      <c r="J21" s="8"/>
      <c r="K21" s="3"/>
      <c r="L21" s="3" t="b">
        <v>0</v>
      </c>
      <c r="M21" s="3">
        <v>3.0</v>
      </c>
      <c r="N21" s="3">
        <v>6.0</v>
      </c>
      <c r="O21" s="3" t="s">
        <v>199</v>
      </c>
      <c r="P21" s="39" t="s">
        <v>65</v>
      </c>
    </row>
    <row r="22" ht="15.75" customHeight="1">
      <c r="A22" s="3" t="s">
        <v>275</v>
      </c>
      <c r="B22" s="41" t="s">
        <v>276</v>
      </c>
      <c r="C22" s="3" t="s">
        <v>31</v>
      </c>
      <c r="D22" s="17"/>
      <c r="E22" s="3"/>
      <c r="F22" s="3"/>
      <c r="G22" s="8"/>
      <c r="H22" s="8"/>
      <c r="I22" s="3"/>
      <c r="J22" s="8"/>
      <c r="K22" s="3"/>
      <c r="L22" s="3"/>
      <c r="M22" s="3"/>
      <c r="N22" s="3"/>
      <c r="O22" s="3"/>
      <c r="P22" s="23"/>
    </row>
    <row r="23" ht="15.75" customHeight="1">
      <c r="A23" s="42" t="s">
        <v>230</v>
      </c>
      <c r="B23" s="41" t="s">
        <v>170</v>
      </c>
      <c r="C23" s="23" t="s">
        <v>61</v>
      </c>
      <c r="D23" s="17" t="str">
        <f>VLOOKUP("aaron",Data!I$8:Data!J$30,2,0)</f>
        <v>aaron@acme.com</v>
      </c>
      <c r="E23" s="23" t="s">
        <v>196</v>
      </c>
      <c r="F23" s="23" t="s">
        <v>101</v>
      </c>
      <c r="G23" s="27"/>
      <c r="H23" s="27"/>
      <c r="I23" s="23"/>
      <c r="J23" s="27"/>
      <c r="K23" s="23"/>
      <c r="L23" s="23" t="b">
        <v>0</v>
      </c>
      <c r="M23" s="23">
        <v>5.0</v>
      </c>
      <c r="N23" s="23">
        <v>1.0</v>
      </c>
      <c r="O23" s="23" t="s">
        <v>171</v>
      </c>
      <c r="P23" s="23" t="s">
        <v>62</v>
      </c>
    </row>
    <row r="24" ht="15.75" customHeight="1">
      <c r="A24" s="42" t="s">
        <v>298</v>
      </c>
      <c r="B24" s="41" t="s">
        <v>181</v>
      </c>
      <c r="C24" s="23" t="s">
        <v>28</v>
      </c>
      <c r="D24" s="17" t="str">
        <f>VLOOKUP("peter",Data!I$8:Data!J$30,2,0)</f>
        <v>peter@acme.com</v>
      </c>
      <c r="E24" s="23" t="s">
        <v>178</v>
      </c>
      <c r="F24" s="23" t="s">
        <v>101</v>
      </c>
      <c r="G24" s="27">
        <f>Data!C10</f>
        <v>43663.3451</v>
      </c>
      <c r="H24" s="27">
        <f>Data!D10-1*30</f>
        <v>43688.3451</v>
      </c>
      <c r="I24" s="23"/>
      <c r="J24" s="27"/>
      <c r="K24" s="23"/>
      <c r="L24" s="23" t="b">
        <v>0</v>
      </c>
      <c r="M24" s="23">
        <v>2.0</v>
      </c>
      <c r="N24" s="23">
        <v>7.0</v>
      </c>
      <c r="O24" s="23" t="s">
        <v>199</v>
      </c>
      <c r="P24" s="23" t="s">
        <v>63</v>
      </c>
    </row>
    <row r="25" ht="15.75" customHeight="1">
      <c r="A25" s="42" t="s">
        <v>315</v>
      </c>
      <c r="B25" s="41" t="s">
        <v>276</v>
      </c>
      <c r="C25" s="23" t="s">
        <v>48</v>
      </c>
      <c r="D25" s="17" t="str">
        <f>VLOOKUP("patricia",Data!I$8:Data!J$30,2,0)</f>
        <v>patricia@acme.com</v>
      </c>
      <c r="E25" s="23" t="s">
        <v>178</v>
      </c>
      <c r="F25" s="23" t="s">
        <v>101</v>
      </c>
      <c r="G25" s="23"/>
      <c r="H25" s="23"/>
      <c r="I25" s="23"/>
      <c r="J25" s="27"/>
      <c r="K25" s="23"/>
      <c r="L25" s="23" t="b">
        <v>0</v>
      </c>
      <c r="M25" s="23">
        <v>5.0</v>
      </c>
      <c r="N25" s="23">
        <v>5.0</v>
      </c>
      <c r="O25" s="23" t="s">
        <v>202</v>
      </c>
      <c r="P25" s="23" t="s">
        <v>62</v>
      </c>
    </row>
    <row r="26" ht="15.75" customHeight="1">
      <c r="A26" s="42" t="s">
        <v>326</v>
      </c>
      <c r="B26" s="41" t="s">
        <v>181</v>
      </c>
      <c r="C26" s="23" t="s">
        <v>28</v>
      </c>
      <c r="D26" s="17" t="str">
        <f>VLOOKUP("peter",Data!I$8:Data!J$30,2,0)</f>
        <v>peter@acme.com</v>
      </c>
      <c r="E26" s="23" t="s">
        <v>178</v>
      </c>
      <c r="F26" s="23" t="s">
        <v>101</v>
      </c>
      <c r="G26" s="27">
        <f>Data!C10+1*30</f>
        <v>43693.3451</v>
      </c>
      <c r="H26" s="27">
        <f>Data!D10</f>
        <v>43718.3451</v>
      </c>
      <c r="I26" s="23"/>
      <c r="J26" s="27"/>
      <c r="K26" s="23"/>
      <c r="L26" s="23" t="b">
        <v>0</v>
      </c>
      <c r="M26" s="23">
        <v>7.0</v>
      </c>
      <c r="N26" s="23">
        <v>10.0</v>
      </c>
      <c r="O26" s="23" t="s">
        <v>199</v>
      </c>
      <c r="P26" s="23" t="s">
        <v>62</v>
      </c>
    </row>
    <row r="27" ht="15.75" customHeight="1">
      <c r="A27" s="43" t="s">
        <v>337</v>
      </c>
      <c r="B27" s="44" t="s">
        <v>170</v>
      </c>
      <c r="C27" s="20" t="s">
        <v>61</v>
      </c>
      <c r="D27" s="17" t="str">
        <f>VLOOKUP("aaron",Data!I$8:Data!J$30,2,0)</f>
        <v>aaron@acme.com</v>
      </c>
      <c r="E27" s="23" t="s">
        <v>185</v>
      </c>
      <c r="F27" s="23" t="s">
        <v>101</v>
      </c>
      <c r="G27" s="27">
        <f>Data!C10+0.1*30</f>
        <v>43666.3451</v>
      </c>
      <c r="H27" s="27">
        <f>Data!D10-0.4*30</f>
        <v>43706.3451</v>
      </c>
      <c r="I27" s="23"/>
      <c r="J27" s="27"/>
      <c r="K27" s="23"/>
      <c r="L27" s="23" t="b">
        <v>0</v>
      </c>
      <c r="M27" s="23">
        <v>3.0</v>
      </c>
      <c r="N27" s="23">
        <v>5.0</v>
      </c>
      <c r="O27" s="23" t="s">
        <v>202</v>
      </c>
      <c r="P27" s="23" t="s">
        <v>63</v>
      </c>
    </row>
    <row r="28" ht="15.75" customHeight="1">
      <c r="A28" s="45" t="s">
        <v>367</v>
      </c>
      <c r="B28" s="38" t="s">
        <v>170</v>
      </c>
      <c r="C28" s="39" t="s">
        <v>28</v>
      </c>
      <c r="D28" s="17" t="str">
        <f>VLOOKUP("peter",Data!I$8:Data!J$30,2,0)</f>
        <v>peter@acme.com</v>
      </c>
      <c r="E28" s="39" t="s">
        <v>184</v>
      </c>
      <c r="F28" s="39" t="s">
        <v>91</v>
      </c>
      <c r="G28" s="46">
        <f>Data!C9+0.3*30</f>
        <v>43616.3451</v>
      </c>
      <c r="H28" s="46">
        <f>Data!D9</f>
        <v>43662.3451</v>
      </c>
      <c r="I28" s="39"/>
      <c r="J28" s="46"/>
      <c r="K28" s="39"/>
      <c r="L28" s="39" t="b">
        <v>0</v>
      </c>
      <c r="M28" s="39">
        <v>5.0</v>
      </c>
      <c r="N28" s="39">
        <v>0.0</v>
      </c>
      <c r="O28" s="39" t="s">
        <v>171</v>
      </c>
      <c r="P28" s="39" t="s">
        <v>65</v>
      </c>
    </row>
    <row r="29" ht="17.25" customHeight="1">
      <c r="A29" s="3" t="s">
        <v>392</v>
      </c>
      <c r="B29" s="40" t="s">
        <v>170</v>
      </c>
      <c r="C29" s="3" t="s">
        <v>48</v>
      </c>
      <c r="D29" s="17" t="str">
        <f>VLOOKUP("patricia",Data!I$8:Data!J$30,2,0)</f>
        <v>patricia@acme.com</v>
      </c>
      <c r="E29" s="3" t="s">
        <v>178</v>
      </c>
      <c r="F29" s="39" t="s">
        <v>101</v>
      </c>
      <c r="G29" s="8">
        <f>Data!C10+0.4*30</f>
        <v>43675.3451</v>
      </c>
      <c r="H29" s="8">
        <f>Data!D10-0.2*30</f>
        <v>43712.3451</v>
      </c>
      <c r="I29" s="3" t="s">
        <v>214</v>
      </c>
      <c r="J29" s="8"/>
      <c r="K29" s="3"/>
      <c r="L29" s="3" t="b">
        <v>0</v>
      </c>
      <c r="M29" s="3">
        <v>5.0</v>
      </c>
      <c r="N29" s="3">
        <v>6.0</v>
      </c>
      <c r="O29" s="3" t="s">
        <v>179</v>
      </c>
      <c r="P29" s="39" t="s">
        <v>65</v>
      </c>
    </row>
    <row r="30" ht="15.75" customHeight="1">
      <c r="A30" s="3" t="s">
        <v>403</v>
      </c>
      <c r="B30" s="41" t="s">
        <v>276</v>
      </c>
      <c r="C30" s="3" t="s">
        <v>31</v>
      </c>
      <c r="D30" s="17"/>
      <c r="E30" s="3"/>
      <c r="F30" s="3"/>
      <c r="G30" s="8"/>
      <c r="H30" s="8"/>
      <c r="I30" s="3"/>
      <c r="J30" s="8"/>
      <c r="K30" s="3"/>
      <c r="L30" s="3"/>
      <c r="M30" s="3"/>
      <c r="N30" s="3"/>
      <c r="O30" s="3"/>
      <c r="P30" s="23"/>
    </row>
    <row r="31" ht="15.75" customHeight="1">
      <c r="A31" s="42" t="s">
        <v>406</v>
      </c>
      <c r="B31" s="41" t="s">
        <v>170</v>
      </c>
      <c r="C31" s="23" t="s">
        <v>61</v>
      </c>
      <c r="D31" s="17" t="str">
        <f>VLOOKUP("peter",Data!I$8:Data!J$30,2,0)</f>
        <v>peter@acme.com</v>
      </c>
      <c r="E31" s="23" t="s">
        <v>194</v>
      </c>
      <c r="F31" s="23" t="s">
        <v>91</v>
      </c>
      <c r="G31" s="27">
        <f>Data!D9-21</f>
        <v>43641.3451</v>
      </c>
      <c r="H31" s="27">
        <f>Data!D9</f>
        <v>43662.3451</v>
      </c>
      <c r="I31" s="23" t="s">
        <v>416</v>
      </c>
      <c r="J31" s="27"/>
      <c r="K31" s="23"/>
      <c r="L31" s="23" t="b">
        <v>0</v>
      </c>
      <c r="M31" s="23">
        <v>3.0</v>
      </c>
      <c r="N31" s="23">
        <v>3.0</v>
      </c>
      <c r="O31" s="23" t="s">
        <v>171</v>
      </c>
      <c r="P31" s="23" t="s">
        <v>63</v>
      </c>
    </row>
    <row r="32" ht="15.75" customHeight="1">
      <c r="A32" s="43" t="s">
        <v>417</v>
      </c>
      <c r="B32" s="44" t="s">
        <v>181</v>
      </c>
      <c r="C32" s="20" t="s">
        <v>28</v>
      </c>
      <c r="D32" s="17" t="str">
        <f>VLOOKUP("peter",Data!I$8:Data!J$30,2,0)</f>
        <v>peter@acme.com</v>
      </c>
      <c r="E32" s="23" t="s">
        <v>194</v>
      </c>
      <c r="F32" s="23" t="s">
        <v>91</v>
      </c>
      <c r="G32" s="27">
        <f>Data!C9+7</f>
        <v>43614.3451</v>
      </c>
      <c r="H32" s="27">
        <f>Data!C9+30</f>
        <v>43637.3451</v>
      </c>
      <c r="I32" s="23"/>
      <c r="J32" s="27"/>
      <c r="K32" s="23"/>
      <c r="L32" s="23" t="b">
        <v>0</v>
      </c>
      <c r="M32" s="23">
        <v>3.0</v>
      </c>
      <c r="N32" s="23">
        <v>3.0</v>
      </c>
      <c r="O32" s="23" t="s">
        <v>199</v>
      </c>
      <c r="P32" s="23" t="s">
        <v>63</v>
      </c>
    </row>
    <row r="33" ht="15.75" customHeight="1">
      <c r="A33" s="42" t="s">
        <v>425</v>
      </c>
      <c r="B33" s="41" t="s">
        <v>170</v>
      </c>
      <c r="C33" s="23" t="s">
        <v>28</v>
      </c>
      <c r="D33" s="17" t="str">
        <f>VLOOKUP("peter",Data!I$8:Data!J$30,2,0)</f>
        <v>peter@acme.com</v>
      </c>
      <c r="E33" s="23" t="s">
        <v>194</v>
      </c>
      <c r="F33" s="23" t="s">
        <v>91</v>
      </c>
      <c r="G33" s="27">
        <f>Data!D9-14</f>
        <v>43648.3451</v>
      </c>
      <c r="H33" s="27">
        <f>Data!D9</f>
        <v>43662.3451</v>
      </c>
      <c r="I33" s="23"/>
      <c r="J33" s="27"/>
      <c r="K33" s="23"/>
      <c r="L33" s="23" t="b">
        <v>0</v>
      </c>
      <c r="M33" s="23">
        <v>1.0</v>
      </c>
      <c r="N33" s="23">
        <v>5.0</v>
      </c>
      <c r="O33" s="23" t="s">
        <v>179</v>
      </c>
      <c r="P33" s="23" t="s">
        <v>63</v>
      </c>
    </row>
    <row r="34" ht="15.75" customHeight="1">
      <c r="A34" s="43" t="s">
        <v>431</v>
      </c>
      <c r="B34" s="44" t="s">
        <v>170</v>
      </c>
      <c r="C34" s="20" t="s">
        <v>28</v>
      </c>
      <c r="D34" s="17" t="str">
        <f>VLOOKUP("peter",Data!I$8:Data!J$30,2,0)</f>
        <v>peter@acme.com</v>
      </c>
      <c r="E34" s="23" t="s">
        <v>194</v>
      </c>
      <c r="F34" s="3" t="s">
        <v>91</v>
      </c>
      <c r="G34" s="27">
        <f>Data!D9-21</f>
        <v>43641.3451</v>
      </c>
      <c r="H34" s="27">
        <f>Data!D9-7</f>
        <v>43655.3451</v>
      </c>
      <c r="I34" s="23"/>
      <c r="J34" s="27"/>
      <c r="K34" s="23"/>
      <c r="L34" s="23" t="b">
        <v>0</v>
      </c>
      <c r="M34" s="23">
        <v>6.0</v>
      </c>
      <c r="N34" s="23">
        <v>3.0</v>
      </c>
      <c r="O34" s="23" t="s">
        <v>199</v>
      </c>
      <c r="P34" s="23" t="s">
        <v>62</v>
      </c>
    </row>
    <row r="35" ht="15.75" customHeight="1">
      <c r="A35" s="43" t="s">
        <v>438</v>
      </c>
      <c r="B35" s="44" t="s">
        <v>170</v>
      </c>
      <c r="C35" s="20" t="s">
        <v>28</v>
      </c>
      <c r="D35" s="17" t="str">
        <f>VLOOKUP("peter",Data!I$8:Data!J$30,2,0)</f>
        <v>peter@acme.com</v>
      </c>
      <c r="E35" s="23" t="s">
        <v>194</v>
      </c>
      <c r="F35" s="3" t="s">
        <v>91</v>
      </c>
      <c r="G35" s="27">
        <f>Data!C9+14</f>
        <v>43621.3451</v>
      </c>
      <c r="H35" s="27">
        <f>Data!C9+30</f>
        <v>43637.3451</v>
      </c>
      <c r="I35" s="23"/>
      <c r="J35" s="27"/>
      <c r="K35" s="23"/>
      <c r="L35" s="23" t="b">
        <v>0</v>
      </c>
      <c r="M35" s="23">
        <v>2.0</v>
      </c>
      <c r="N35" s="23">
        <v>4.0</v>
      </c>
      <c r="O35" s="23" t="s">
        <v>171</v>
      </c>
      <c r="P35" s="23" t="s">
        <v>63</v>
      </c>
    </row>
    <row r="36" ht="17.25" customHeight="1">
      <c r="A36" s="3" t="s">
        <v>443</v>
      </c>
      <c r="B36" s="38" t="s">
        <v>276</v>
      </c>
      <c r="C36" s="3" t="s">
        <v>48</v>
      </c>
      <c r="D36" s="17" t="str">
        <f>VLOOKUP("patricia",Data!I$8:Data!J$30,2,0)</f>
        <v>patricia@acme.com</v>
      </c>
      <c r="E36" s="3" t="s">
        <v>178</v>
      </c>
      <c r="F36" s="39"/>
      <c r="G36" s="8"/>
      <c r="H36" s="8"/>
      <c r="I36" s="3" t="s">
        <v>214</v>
      </c>
      <c r="J36" s="8"/>
      <c r="K36" s="3"/>
      <c r="L36" s="3" t="b">
        <v>0</v>
      </c>
      <c r="M36" s="3">
        <v>5.0</v>
      </c>
      <c r="N36" s="3">
        <v>6.0</v>
      </c>
      <c r="O36" s="3" t="s">
        <v>179</v>
      </c>
      <c r="P36" s="39" t="s">
        <v>63</v>
      </c>
    </row>
    <row r="37" ht="17.25" customHeight="1">
      <c r="A37" s="3" t="s">
        <v>448</v>
      </c>
      <c r="B37" s="38" t="s">
        <v>276</v>
      </c>
      <c r="C37" s="3" t="s">
        <v>48</v>
      </c>
      <c r="D37" s="17" t="str">
        <f>VLOOKUP("patricia",Data!I$8:Data!J$30,2,0)</f>
        <v>patricia@acme.com</v>
      </c>
      <c r="E37" s="3" t="s">
        <v>178</v>
      </c>
      <c r="F37" s="3"/>
      <c r="G37" s="8"/>
      <c r="H37" s="8"/>
      <c r="I37" s="3" t="s">
        <v>214</v>
      </c>
      <c r="J37" s="8"/>
      <c r="K37" s="3"/>
      <c r="L37" s="3" t="b">
        <v>0</v>
      </c>
      <c r="M37" s="3">
        <v>5.0</v>
      </c>
      <c r="N37" s="3">
        <v>6.0</v>
      </c>
      <c r="O37" s="3"/>
      <c r="P37" s="39" t="s">
        <v>62</v>
      </c>
    </row>
    <row r="38" ht="15.75" customHeight="1">
      <c r="A38" s="3" t="s">
        <v>451</v>
      </c>
      <c r="B38" s="38" t="s">
        <v>276</v>
      </c>
      <c r="C38" s="3" t="s">
        <v>38</v>
      </c>
      <c r="D38" s="17" t="str">
        <f>VLOOKUP("pam",Data!I$8:Data!J$30,2,0)</f>
        <v>pam@acme.com</v>
      </c>
      <c r="E38" s="3" t="s">
        <v>178</v>
      </c>
      <c r="F38" s="34"/>
      <c r="G38" s="34"/>
      <c r="H38" s="34"/>
      <c r="I38" s="34"/>
      <c r="J38" s="34"/>
      <c r="K38" s="34"/>
      <c r="L38" s="34"/>
      <c r="M38" s="34"/>
      <c r="N38" s="34"/>
      <c r="O38" s="34"/>
      <c r="P38" s="34"/>
    </row>
    <row r="39" ht="15.75" customHeight="1">
      <c r="A39" s="3" t="s">
        <v>452</v>
      </c>
      <c r="B39" s="38" t="s">
        <v>276</v>
      </c>
      <c r="C39" s="3" t="s">
        <v>38</v>
      </c>
      <c r="D39" s="17" t="str">
        <f>VLOOKUP("pam",Data!I$8:Data!J$30,2,0)</f>
        <v>pam@acme.com</v>
      </c>
      <c r="E39" s="3" t="s">
        <v>178</v>
      </c>
      <c r="F39" s="34"/>
      <c r="G39" s="34"/>
      <c r="H39" s="34"/>
      <c r="I39" s="34"/>
      <c r="J39" s="34"/>
      <c r="K39" s="34"/>
      <c r="L39" s="34"/>
      <c r="M39" s="34"/>
      <c r="N39" s="34"/>
      <c r="O39" s="34" t="s">
        <v>171</v>
      </c>
      <c r="P39" s="34" t="s">
        <v>63</v>
      </c>
    </row>
    <row r="40" ht="15.75" customHeight="1">
      <c r="A40" s="3" t="s">
        <v>455</v>
      </c>
      <c r="B40" s="3" t="s">
        <v>186</v>
      </c>
      <c r="C40" s="3" t="s">
        <v>61</v>
      </c>
      <c r="D40" s="17" t="str">
        <f>VLOOKUP("aaron",Data!I$8:Data!J$30,2,0)</f>
        <v>aaron@acme.com</v>
      </c>
      <c r="E40" s="3" t="s">
        <v>194</v>
      </c>
      <c r="F40" s="3" t="s">
        <v>91</v>
      </c>
      <c r="G40" s="8">
        <f>Data!C9</f>
        <v>43607.3451</v>
      </c>
      <c r="H40" s="8">
        <f>Data!D9-21</f>
        <v>43641.3451</v>
      </c>
      <c r="I40" s="3" t="s">
        <v>461</v>
      </c>
      <c r="J40" s="3"/>
      <c r="K40" s="3"/>
      <c r="L40" s="3" t="b">
        <v>0</v>
      </c>
      <c r="M40" s="3">
        <v>1.0</v>
      </c>
      <c r="N40" s="3">
        <v>8.0</v>
      </c>
      <c r="O40" s="3" t="s">
        <v>171</v>
      </c>
      <c r="P40" s="3" t="s">
        <v>63</v>
      </c>
    </row>
    <row r="41" ht="15.75" customHeight="1">
      <c r="A41" s="3" t="s">
        <v>462</v>
      </c>
      <c r="B41" s="44" t="s">
        <v>170</v>
      </c>
      <c r="C41" s="3" t="s">
        <v>61</v>
      </c>
      <c r="D41" s="17" t="str">
        <f>VLOOKUP("aaron",Data!I$8:Data!J$30,2,0)</f>
        <v>aaron@acme.com</v>
      </c>
      <c r="E41" s="45" t="s">
        <v>182</v>
      </c>
      <c r="F41" s="3" t="s">
        <v>91</v>
      </c>
      <c r="G41" s="8">
        <f>Data!C9</f>
        <v>43607.3451</v>
      </c>
      <c r="H41" s="8">
        <f>Data!D9-7</f>
        <v>43655.3451</v>
      </c>
      <c r="I41" s="3" t="s">
        <v>461</v>
      </c>
      <c r="J41" s="3"/>
      <c r="K41" s="3"/>
      <c r="L41" s="3" t="b">
        <v>0</v>
      </c>
      <c r="M41" s="3">
        <v>1.0</v>
      </c>
      <c r="N41" s="3">
        <v>8.0</v>
      </c>
      <c r="O41" s="3" t="s">
        <v>171</v>
      </c>
      <c r="P41" s="3" t="s">
        <v>63</v>
      </c>
    </row>
    <row r="42" ht="15.75" customHeight="1">
      <c r="A42" s="3" t="s">
        <v>465</v>
      </c>
      <c r="B42" s="44" t="s">
        <v>170</v>
      </c>
      <c r="C42" s="3" t="s">
        <v>61</v>
      </c>
      <c r="D42" s="17" t="str">
        <f>VLOOKUP("aaron",Data!I$8:Data!J$30,2,0)</f>
        <v>aaron@acme.com</v>
      </c>
      <c r="E42" s="45" t="s">
        <v>182</v>
      </c>
      <c r="F42" s="3" t="s">
        <v>91</v>
      </c>
      <c r="G42" s="8">
        <f>Data!C9+14</f>
        <v>43621.3451</v>
      </c>
      <c r="H42" s="8">
        <f>Data!D9-14</f>
        <v>43648.3451</v>
      </c>
      <c r="I42" s="3" t="s">
        <v>461</v>
      </c>
      <c r="J42" s="3"/>
      <c r="K42" s="3"/>
      <c r="L42" s="3" t="b">
        <v>0</v>
      </c>
      <c r="M42" s="3">
        <v>1.0</v>
      </c>
      <c r="N42" s="3">
        <v>8.0</v>
      </c>
      <c r="O42" s="3" t="s">
        <v>199</v>
      </c>
      <c r="P42" s="3" t="s">
        <v>63</v>
      </c>
    </row>
    <row r="43" ht="15.75" customHeight="1">
      <c r="A43" s="3" t="s">
        <v>468</v>
      </c>
      <c r="B43" s="41" t="s">
        <v>276</v>
      </c>
      <c r="C43" s="3" t="s">
        <v>61</v>
      </c>
      <c r="D43" s="17" t="str">
        <f>VLOOKUP("aaron",Data!I$8:Data!J$30,2,0)</f>
        <v>aaron@acme.com</v>
      </c>
      <c r="E43" s="45" t="s">
        <v>182</v>
      </c>
      <c r="F43" s="3" t="s">
        <v>91</v>
      </c>
      <c r="G43" s="8">
        <f>Data!C9+30</f>
        <v>43637.3451</v>
      </c>
      <c r="H43" s="8">
        <f>Data!D9-7</f>
        <v>43655.3451</v>
      </c>
      <c r="I43" s="3" t="s">
        <v>461</v>
      </c>
      <c r="J43" s="3"/>
      <c r="K43" s="3"/>
      <c r="L43" s="3" t="b">
        <v>0</v>
      </c>
      <c r="M43" s="3">
        <v>1.0</v>
      </c>
      <c r="N43" s="3">
        <v>8.0</v>
      </c>
      <c r="O43" s="3" t="s">
        <v>202</v>
      </c>
      <c r="P43" s="3" t="s">
        <v>63</v>
      </c>
    </row>
    <row r="44" ht="15.75" customHeight="1">
      <c r="A44" s="3" t="s">
        <v>473</v>
      </c>
      <c r="B44" s="41" t="s">
        <v>276</v>
      </c>
      <c r="C44" s="3" t="s">
        <v>31</v>
      </c>
      <c r="D44" s="17"/>
      <c r="E44" s="23"/>
      <c r="F44" s="3"/>
      <c r="G44" s="3"/>
      <c r="H44" s="3"/>
      <c r="I44" s="3"/>
      <c r="J44" s="3"/>
      <c r="K44" s="3"/>
      <c r="L44" s="3"/>
      <c r="M44" s="3"/>
      <c r="N44" s="3"/>
      <c r="O44" s="3"/>
      <c r="P44" s="3"/>
    </row>
    <row r="45" ht="15.75" customHeight="1">
      <c r="A45" s="42" t="s">
        <v>394</v>
      </c>
      <c r="B45" s="41" t="s">
        <v>181</v>
      </c>
      <c r="C45" s="23" t="s">
        <v>28</v>
      </c>
      <c r="D45" s="17" t="str">
        <f>VLOOKUP("peter",Data!I$8:Data!J$30,2,0)</f>
        <v>peter@acme.com</v>
      </c>
      <c r="E45" s="23" t="s">
        <v>178</v>
      </c>
      <c r="F45" s="23" t="s">
        <v>13</v>
      </c>
      <c r="G45" s="27">
        <f>Data!C8</f>
        <v>43551.3451</v>
      </c>
      <c r="H45" s="27">
        <f>Data!D8-0.5*30</f>
        <v>43591.3451</v>
      </c>
      <c r="I45" s="23"/>
      <c r="J45" s="27"/>
      <c r="K45" s="23"/>
      <c r="L45" s="23" t="b">
        <v>0</v>
      </c>
      <c r="M45" s="23">
        <v>13.0</v>
      </c>
      <c r="N45" s="23">
        <v>10.0</v>
      </c>
      <c r="O45" s="23" t="s">
        <v>199</v>
      </c>
      <c r="P45" s="23" t="s">
        <v>71</v>
      </c>
    </row>
    <row r="46" ht="15.75" customHeight="1">
      <c r="A46" s="43" t="s">
        <v>278</v>
      </c>
      <c r="B46" s="44" t="s">
        <v>181</v>
      </c>
      <c r="C46" s="20" t="s">
        <v>38</v>
      </c>
      <c r="D46" s="17" t="str">
        <f>VLOOKUP("pam",Data!I$8:Data!J$30,2,0)</f>
        <v>pam@acme.com</v>
      </c>
      <c r="E46" s="23" t="s">
        <v>178</v>
      </c>
      <c r="F46" s="23" t="s">
        <v>13</v>
      </c>
      <c r="G46" s="27">
        <f>Data!C8+0.3*30</f>
        <v>43560.3451</v>
      </c>
      <c r="H46" s="27">
        <f>Data!D8-0.6*30</f>
        <v>43588.3451</v>
      </c>
      <c r="I46" s="23"/>
      <c r="J46" s="27"/>
      <c r="K46" s="23"/>
      <c r="L46" s="23" t="b">
        <v>0</v>
      </c>
      <c r="M46" s="23">
        <v>6.0</v>
      </c>
      <c r="N46" s="23">
        <v>1.0</v>
      </c>
      <c r="O46" s="23" t="s">
        <v>171</v>
      </c>
      <c r="P46" s="23" t="s">
        <v>76</v>
      </c>
    </row>
    <row r="47" ht="15.75" customHeight="1">
      <c r="A47" s="42" t="s">
        <v>272</v>
      </c>
      <c r="B47" s="41" t="s">
        <v>186</v>
      </c>
      <c r="C47" s="23" t="s">
        <v>28</v>
      </c>
      <c r="D47" s="17" t="str">
        <f>VLOOKUP("peter",Data!I$8:Data!J$30,2,0)</f>
        <v>peter@acme.com</v>
      </c>
      <c r="E47" s="23" t="s">
        <v>178</v>
      </c>
      <c r="F47" s="23" t="s">
        <v>13</v>
      </c>
      <c r="G47" s="27">
        <f>Data!C8+1*30</f>
        <v>43581.3451</v>
      </c>
      <c r="H47" s="27">
        <f>Data!D8</f>
        <v>43606.3451</v>
      </c>
      <c r="I47" s="23"/>
      <c r="J47" s="27"/>
      <c r="K47" s="23"/>
      <c r="L47" s="23" t="b">
        <v>0</v>
      </c>
      <c r="M47" s="23">
        <v>5.0</v>
      </c>
      <c r="N47" s="23">
        <v>7.0</v>
      </c>
      <c r="O47" s="23" t="s">
        <v>171</v>
      </c>
      <c r="P47" s="23" t="s">
        <v>69</v>
      </c>
    </row>
    <row r="48" ht="15.75" customHeight="1">
      <c r="A48" s="43" t="s">
        <v>386</v>
      </c>
      <c r="B48" s="44" t="s">
        <v>170</v>
      </c>
      <c r="C48" s="20" t="s">
        <v>28</v>
      </c>
      <c r="D48" s="17" t="str">
        <f>VLOOKUP("peter",Data!I$8:Data!J$30,2,0)</f>
        <v>peter@acme.com</v>
      </c>
      <c r="E48" s="23" t="s">
        <v>178</v>
      </c>
      <c r="F48" s="23" t="s">
        <v>13</v>
      </c>
      <c r="G48" s="27">
        <f>Data!C8+0.2*30</f>
        <v>43557.3451</v>
      </c>
      <c r="H48" s="27">
        <f>Data!D8-0.3*30</f>
        <v>43597.3451</v>
      </c>
      <c r="I48" s="23"/>
      <c r="J48" s="27"/>
      <c r="K48" s="23"/>
      <c r="L48" s="23" t="b">
        <v>0</v>
      </c>
      <c r="M48" s="23">
        <v>4.0</v>
      </c>
      <c r="N48" s="23">
        <v>3.0</v>
      </c>
      <c r="O48" s="23" t="s">
        <v>179</v>
      </c>
      <c r="P48" s="23" t="s">
        <v>76</v>
      </c>
    </row>
    <row r="49" ht="15.75" customHeight="1">
      <c r="A49" s="42" t="s">
        <v>488</v>
      </c>
      <c r="B49" s="41" t="s">
        <v>170</v>
      </c>
      <c r="C49" s="23" t="s">
        <v>38</v>
      </c>
      <c r="D49" s="17" t="str">
        <f>VLOOKUP("pam",Data!I$8:Data!J$30,2,0)</f>
        <v>pam@acme.com</v>
      </c>
      <c r="E49" s="23" t="s">
        <v>178</v>
      </c>
      <c r="F49" s="25" t="s">
        <v>13</v>
      </c>
      <c r="G49" s="47">
        <f>Data!C8+0.2*30</f>
        <v>43557.3451</v>
      </c>
      <c r="H49" s="47">
        <f>Data!D8-0.3*30</f>
        <v>43597.3451</v>
      </c>
      <c r="I49" s="25"/>
      <c r="J49" s="25"/>
      <c r="K49" s="25"/>
      <c r="L49" s="25"/>
      <c r="M49" s="25"/>
      <c r="N49" s="25"/>
      <c r="O49" s="25"/>
      <c r="P49" s="23" t="s">
        <v>65</v>
      </c>
    </row>
    <row r="50" ht="15.75" customHeight="1">
      <c r="A50" s="43" t="s">
        <v>460</v>
      </c>
      <c r="B50" s="44" t="s">
        <v>181</v>
      </c>
      <c r="C50" s="20" t="s">
        <v>28</v>
      </c>
      <c r="D50" s="17" t="str">
        <f>VLOOKUP("peter",Data!I$8:Data!J$30,2,0)</f>
        <v>peter@acme.com</v>
      </c>
      <c r="E50" s="23" t="s">
        <v>178</v>
      </c>
      <c r="F50" s="23" t="s">
        <v>13</v>
      </c>
      <c r="G50" s="27">
        <f>Data!C8+0.8*30</f>
        <v>43575.3451</v>
      </c>
      <c r="H50" s="27">
        <f>Data!D8-0.6*30</f>
        <v>43588.3451</v>
      </c>
      <c r="I50" s="23"/>
      <c r="J50" s="27"/>
      <c r="K50" s="23"/>
      <c r="L50" s="23" t="b">
        <v>0</v>
      </c>
      <c r="M50" s="23">
        <v>0.0</v>
      </c>
      <c r="N50" s="23">
        <v>5.0</v>
      </c>
      <c r="O50" s="23" t="s">
        <v>199</v>
      </c>
      <c r="P50" s="23" t="s">
        <v>71</v>
      </c>
    </row>
    <row r="51" ht="15.75" customHeight="1">
      <c r="A51" s="42" t="s">
        <v>499</v>
      </c>
      <c r="B51" s="44" t="s">
        <v>170</v>
      </c>
      <c r="C51" s="23" t="s">
        <v>38</v>
      </c>
      <c r="D51" s="48" t="str">
        <f>VLOOKUP("pam",Data!I$8:Data!J$30,2,0)</f>
        <v>pam@acme.com</v>
      </c>
      <c r="E51" s="23" t="s">
        <v>184</v>
      </c>
      <c r="F51" s="23" t="s">
        <v>13</v>
      </c>
      <c r="G51" s="27">
        <f>Data!C8+0.2*30</f>
        <v>43557.3451</v>
      </c>
      <c r="H51" s="27">
        <f>Data!D8-0.3*30</f>
        <v>43597.3451</v>
      </c>
      <c r="I51" s="23"/>
      <c r="J51" s="27"/>
      <c r="K51" s="23"/>
      <c r="L51" s="23" t="b">
        <v>0</v>
      </c>
      <c r="M51" s="23">
        <v>3.0</v>
      </c>
      <c r="N51" s="23">
        <v>4.0</v>
      </c>
      <c r="O51" s="23" t="s">
        <v>199</v>
      </c>
      <c r="P51" s="23" t="s">
        <v>76</v>
      </c>
    </row>
    <row r="52" ht="15.75" customHeight="1">
      <c r="A52" s="42"/>
      <c r="B52" s="44"/>
      <c r="C52" s="23"/>
      <c r="D52" s="17"/>
      <c r="E52" s="23"/>
      <c r="F52" s="34"/>
      <c r="G52" s="34"/>
      <c r="H52" s="34"/>
      <c r="I52" s="34"/>
      <c r="J52" s="34"/>
      <c r="K52" s="34"/>
      <c r="L52" s="34"/>
      <c r="M52" s="34"/>
      <c r="N52" s="34"/>
      <c r="O52" s="34"/>
      <c r="P52" s="23"/>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43"/>
    <col customWidth="1" min="2" max="2" width="10.43"/>
    <col customWidth="1" min="3" max="3" width="13.29"/>
    <col customWidth="1" min="4" max="4" width="17.86"/>
    <col customWidth="1" min="5" max="5" width="15.71"/>
    <col customWidth="1" min="6" max="6" width="11.29"/>
    <col customWidth="1" min="7" max="7" width="14.86"/>
    <col customWidth="1" min="8" max="8" width="13.71"/>
    <col customWidth="1" min="9" max="9" width="9.43"/>
    <col customWidth="1" min="10" max="10" width="17.43"/>
    <col customWidth="1" min="11" max="11" width="15.86"/>
    <col customWidth="1" min="12" max="12" width="9.71"/>
    <col customWidth="1" min="13" max="13" width="15.14"/>
    <col customWidth="1" min="14" max="14" width="8.86"/>
    <col customWidth="1" min="15" max="15" width="8.71"/>
    <col customWidth="1" min="16" max="26" width="8.86"/>
  </cols>
  <sheetData>
    <row r="1">
      <c r="A1" s="3" t="s">
        <v>5</v>
      </c>
      <c r="B1" s="3" t="s">
        <v>221</v>
      </c>
      <c r="C1" s="3" t="s">
        <v>222</v>
      </c>
      <c r="D1" s="3" t="s">
        <v>223</v>
      </c>
      <c r="E1" s="3" t="s">
        <v>1</v>
      </c>
      <c r="F1" s="3" t="s">
        <v>224</v>
      </c>
      <c r="G1" s="3" t="s">
        <v>157</v>
      </c>
      <c r="H1" s="3" t="s">
        <v>225</v>
      </c>
      <c r="I1" s="3" t="s">
        <v>192</v>
      </c>
      <c r="J1" s="3" t="s">
        <v>160</v>
      </c>
      <c r="K1" s="3" t="s">
        <v>163</v>
      </c>
      <c r="L1" s="3" t="s">
        <v>226</v>
      </c>
      <c r="M1" s="3" t="s">
        <v>227</v>
      </c>
      <c r="N1" s="3" t="s">
        <v>161</v>
      </c>
      <c r="O1" s="3" t="s">
        <v>136</v>
      </c>
    </row>
    <row r="2">
      <c r="A2" s="3" t="s">
        <v>228</v>
      </c>
      <c r="B2" s="3" t="s">
        <v>229</v>
      </c>
      <c r="C2" s="34"/>
      <c r="D2" s="3" t="s">
        <v>230</v>
      </c>
      <c r="E2" s="3" t="s">
        <v>61</v>
      </c>
      <c r="F2" s="3" t="s">
        <v>121</v>
      </c>
      <c r="G2" s="3"/>
      <c r="H2" s="3">
        <v>2.0</v>
      </c>
      <c r="I2" s="3" t="s">
        <v>101</v>
      </c>
      <c r="J2" s="3" t="s">
        <v>231</v>
      </c>
      <c r="K2" s="3" t="b">
        <v>0</v>
      </c>
      <c r="L2" s="3" t="b">
        <v>0</v>
      </c>
      <c r="M2" s="3"/>
      <c r="N2" s="3"/>
      <c r="O2" s="3"/>
    </row>
    <row r="3">
      <c r="A3" s="3" t="s">
        <v>233</v>
      </c>
      <c r="B3" s="3" t="s">
        <v>229</v>
      </c>
      <c r="C3" s="3"/>
      <c r="D3" s="3" t="s">
        <v>230</v>
      </c>
      <c r="E3" s="3" t="s">
        <v>61</v>
      </c>
      <c r="F3" s="3" t="s">
        <v>121</v>
      </c>
      <c r="G3" s="3"/>
      <c r="H3" s="3">
        <v>2.0</v>
      </c>
      <c r="I3" s="3" t="s">
        <v>101</v>
      </c>
      <c r="J3" s="3" t="s">
        <v>234</v>
      </c>
      <c r="K3" s="3" t="b">
        <v>0</v>
      </c>
      <c r="L3" s="3" t="b">
        <v>0</v>
      </c>
      <c r="M3" s="3"/>
      <c r="N3" s="3"/>
      <c r="O3" s="3"/>
    </row>
    <row r="4">
      <c r="A4" s="3" t="s">
        <v>235</v>
      </c>
      <c r="B4" s="3" t="s">
        <v>229</v>
      </c>
      <c r="C4" s="3"/>
      <c r="D4" s="3" t="s">
        <v>230</v>
      </c>
      <c r="E4" s="3" t="s">
        <v>61</v>
      </c>
      <c r="F4" s="3"/>
      <c r="G4" s="3"/>
      <c r="H4" s="3"/>
      <c r="I4" s="3"/>
      <c r="J4" s="3"/>
      <c r="K4" s="3" t="b">
        <v>0</v>
      </c>
      <c r="L4" s="3" t="b">
        <v>0</v>
      </c>
      <c r="M4" s="3"/>
      <c r="N4" s="3"/>
      <c r="O4" s="3"/>
    </row>
    <row r="5">
      <c r="A5" s="3" t="s">
        <v>236</v>
      </c>
      <c r="B5" s="3" t="s">
        <v>229</v>
      </c>
      <c r="C5" s="3"/>
      <c r="D5" s="3" t="s">
        <v>220</v>
      </c>
      <c r="E5" s="3" t="s">
        <v>28</v>
      </c>
      <c r="F5" s="3"/>
      <c r="G5" s="3"/>
      <c r="H5" s="3">
        <v>5.0</v>
      </c>
      <c r="I5" s="3" t="s">
        <v>91</v>
      </c>
      <c r="J5" s="3"/>
      <c r="K5" s="3" t="b">
        <v>0</v>
      </c>
      <c r="L5" s="3" t="b">
        <v>0</v>
      </c>
      <c r="M5" s="3"/>
      <c r="N5" s="3"/>
      <c r="O5" s="3"/>
    </row>
    <row r="6">
      <c r="A6" s="3" t="s">
        <v>237</v>
      </c>
      <c r="B6" s="3" t="s">
        <v>92</v>
      </c>
      <c r="C6" s="34" t="s">
        <v>92</v>
      </c>
      <c r="D6" s="3" t="s">
        <v>220</v>
      </c>
      <c r="E6" s="3" t="s">
        <v>28</v>
      </c>
      <c r="F6" s="3" t="s">
        <v>115</v>
      </c>
      <c r="G6" s="3" t="str">
        <f>VLOOKUP("diane",Data!I$8:Data!J$30,2,0)</f>
        <v>diane@acme.com</v>
      </c>
      <c r="H6" s="3">
        <v>5.0</v>
      </c>
      <c r="I6" s="3" t="s">
        <v>91</v>
      </c>
      <c r="J6" s="3"/>
      <c r="K6" s="3" t="b">
        <v>0</v>
      </c>
      <c r="L6" s="3" t="b">
        <v>0</v>
      </c>
      <c r="M6" s="3"/>
      <c r="N6" s="3"/>
      <c r="O6" s="3"/>
    </row>
    <row r="7">
      <c r="A7" s="3" t="s">
        <v>241</v>
      </c>
      <c r="B7" s="3" t="s">
        <v>229</v>
      </c>
      <c r="C7" s="3"/>
      <c r="D7" s="3" t="s">
        <v>220</v>
      </c>
      <c r="E7" s="3" t="s">
        <v>28</v>
      </c>
      <c r="F7" s="3"/>
      <c r="G7" s="3"/>
      <c r="H7" s="3">
        <v>5.0</v>
      </c>
      <c r="I7" s="3" t="s">
        <v>91</v>
      </c>
      <c r="J7" s="3"/>
      <c r="K7" s="3" t="b">
        <v>0</v>
      </c>
      <c r="L7" s="3" t="b">
        <v>0</v>
      </c>
      <c r="M7" s="3"/>
      <c r="N7" s="3"/>
      <c r="O7" s="3"/>
    </row>
    <row r="8">
      <c r="A8" s="3" t="s">
        <v>242</v>
      </c>
      <c r="B8" s="3" t="s">
        <v>92</v>
      </c>
      <c r="C8" s="34" t="s">
        <v>92</v>
      </c>
      <c r="D8" s="3" t="s">
        <v>220</v>
      </c>
      <c r="E8" s="3" t="s">
        <v>28</v>
      </c>
      <c r="F8" s="3" t="s">
        <v>115</v>
      </c>
      <c r="G8" s="3" t="str">
        <f>VLOOKUP("diane",Data!I$8:Data!J$30,2,0)</f>
        <v>diane@acme.com</v>
      </c>
      <c r="H8" s="3">
        <v>7.0</v>
      </c>
      <c r="I8" s="3" t="s">
        <v>91</v>
      </c>
      <c r="J8" s="3"/>
      <c r="K8" s="3" t="b">
        <v>0</v>
      </c>
      <c r="L8" s="3" t="b">
        <v>0</v>
      </c>
      <c r="M8" s="3"/>
      <c r="N8" s="3"/>
      <c r="O8" s="3"/>
    </row>
    <row r="9">
      <c r="A9" s="3" t="s">
        <v>244</v>
      </c>
      <c r="B9" s="3" t="s">
        <v>92</v>
      </c>
      <c r="C9" s="34" t="s">
        <v>92</v>
      </c>
      <c r="D9" s="3" t="s">
        <v>213</v>
      </c>
      <c r="E9" s="3" t="s">
        <v>48</v>
      </c>
      <c r="F9" s="3" t="s">
        <v>115</v>
      </c>
      <c r="G9" s="3" t="str">
        <f>VLOOKUP("tony",Data!I$8:Data!J$30,2,0)</f>
        <v>tony@acme.com</v>
      </c>
      <c r="H9" s="3">
        <v>1.0</v>
      </c>
      <c r="I9" s="3" t="s">
        <v>91</v>
      </c>
      <c r="J9" s="3"/>
      <c r="K9" s="3" t="b">
        <v>0</v>
      </c>
      <c r="L9" s="3" t="b">
        <v>0</v>
      </c>
      <c r="M9" s="3"/>
      <c r="N9" s="3"/>
      <c r="O9" s="3"/>
    </row>
    <row r="10">
      <c r="A10" s="3" t="s">
        <v>245</v>
      </c>
      <c r="B10" s="3" t="s">
        <v>229</v>
      </c>
      <c r="C10" s="34"/>
      <c r="D10" s="3" t="s">
        <v>213</v>
      </c>
      <c r="E10" s="3" t="s">
        <v>48</v>
      </c>
      <c r="F10" s="3"/>
      <c r="G10" s="3"/>
      <c r="H10" s="3">
        <v>5.0</v>
      </c>
      <c r="I10" s="3"/>
      <c r="J10" s="3"/>
      <c r="K10" s="3" t="b">
        <v>0</v>
      </c>
      <c r="L10" s="3" t="b">
        <v>0</v>
      </c>
      <c r="M10" s="3"/>
      <c r="N10" s="3"/>
      <c r="O10" s="3"/>
    </row>
    <row r="11">
      <c r="A11" s="3" t="s">
        <v>246</v>
      </c>
      <c r="B11" s="3" t="s">
        <v>229</v>
      </c>
      <c r="C11" s="3"/>
      <c r="D11" s="3" t="s">
        <v>213</v>
      </c>
      <c r="E11" s="3" t="s">
        <v>48</v>
      </c>
      <c r="F11" s="3"/>
      <c r="G11" s="3"/>
      <c r="H11" s="3">
        <v>13.0</v>
      </c>
      <c r="I11" s="3"/>
      <c r="J11" s="3"/>
      <c r="K11" s="3" t="b">
        <v>0</v>
      </c>
      <c r="L11" s="3" t="b">
        <v>0</v>
      </c>
      <c r="M11" s="3"/>
      <c r="N11" s="3"/>
      <c r="O11" s="3"/>
    </row>
    <row r="12">
      <c r="A12" s="3" t="s">
        <v>247</v>
      </c>
      <c r="B12" s="3" t="s">
        <v>229</v>
      </c>
      <c r="C12" s="3"/>
      <c r="D12" s="3" t="s">
        <v>213</v>
      </c>
      <c r="E12" s="3" t="s">
        <v>48</v>
      </c>
      <c r="F12" s="3" t="s">
        <v>117</v>
      </c>
      <c r="G12" s="3"/>
      <c r="H12" s="3">
        <v>3.0</v>
      </c>
      <c r="I12" s="3"/>
      <c r="J12" s="3"/>
      <c r="K12" s="3" t="b">
        <v>0</v>
      </c>
      <c r="L12" s="3" t="b">
        <v>0</v>
      </c>
      <c r="M12" s="3"/>
      <c r="N12" s="3"/>
      <c r="O12" s="3"/>
    </row>
    <row r="13">
      <c r="A13" s="3" t="s">
        <v>248</v>
      </c>
      <c r="B13" s="3" t="s">
        <v>92</v>
      </c>
      <c r="C13" s="3" t="s">
        <v>92</v>
      </c>
      <c r="D13" s="3" t="s">
        <v>213</v>
      </c>
      <c r="E13" s="3" t="s">
        <v>48</v>
      </c>
      <c r="F13" s="3" t="s">
        <v>117</v>
      </c>
      <c r="G13" s="3" t="str">
        <f>VLOOKUP("deb",Data!I$8:Data!J$30,2,0)</f>
        <v>deb@acme.com</v>
      </c>
      <c r="H13" s="3">
        <v>3.0</v>
      </c>
      <c r="I13" s="3" t="s">
        <v>91</v>
      </c>
      <c r="J13" s="3"/>
      <c r="K13" s="3" t="b">
        <v>0</v>
      </c>
      <c r="L13" s="3" t="b">
        <v>0</v>
      </c>
      <c r="M13" s="3"/>
      <c r="N13" s="3"/>
      <c r="O13" s="3"/>
    </row>
    <row r="14">
      <c r="A14" s="3" t="s">
        <v>249</v>
      </c>
      <c r="B14" s="3" t="s">
        <v>229</v>
      </c>
      <c r="C14" s="34" t="s">
        <v>79</v>
      </c>
      <c r="D14" s="3" t="s">
        <v>213</v>
      </c>
      <c r="E14" s="3" t="s">
        <v>48</v>
      </c>
      <c r="F14" s="3" t="s">
        <v>119</v>
      </c>
      <c r="G14" s="3"/>
      <c r="H14" s="3">
        <v>7.0</v>
      </c>
      <c r="I14" s="3" t="s">
        <v>91</v>
      </c>
      <c r="J14" s="3"/>
      <c r="K14" s="3" t="b">
        <v>0</v>
      </c>
      <c r="L14" s="3" t="b">
        <v>0</v>
      </c>
      <c r="M14" s="3"/>
      <c r="N14" s="3"/>
      <c r="O14" s="3"/>
    </row>
    <row r="15">
      <c r="A15" s="3" t="s">
        <v>250</v>
      </c>
      <c r="B15" s="3" t="s">
        <v>229</v>
      </c>
      <c r="C15" s="3"/>
      <c r="D15" s="3" t="s">
        <v>213</v>
      </c>
      <c r="E15" s="3" t="s">
        <v>48</v>
      </c>
      <c r="F15" s="3"/>
      <c r="G15" s="3"/>
      <c r="H15" s="3"/>
      <c r="I15" s="3"/>
      <c r="J15" s="3" t="s">
        <v>251</v>
      </c>
      <c r="K15" s="3" t="b">
        <v>0</v>
      </c>
      <c r="L15" s="3" t="b">
        <v>0</v>
      </c>
      <c r="M15" s="3"/>
      <c r="N15" s="3"/>
      <c r="O15" s="3"/>
    </row>
    <row r="16">
      <c r="A16" s="3" t="s">
        <v>252</v>
      </c>
      <c r="B16" s="3" t="s">
        <v>229</v>
      </c>
      <c r="C16" s="3"/>
      <c r="D16" s="3" t="s">
        <v>213</v>
      </c>
      <c r="E16" s="3" t="s">
        <v>48</v>
      </c>
      <c r="F16" s="3"/>
      <c r="G16" s="3"/>
      <c r="H16" s="3">
        <v>3.0</v>
      </c>
      <c r="I16" s="3"/>
      <c r="J16" s="3" t="s">
        <v>253</v>
      </c>
      <c r="K16" s="3" t="b">
        <v>0</v>
      </c>
      <c r="L16" s="3" t="b">
        <v>0</v>
      </c>
      <c r="M16" s="3"/>
      <c r="N16" s="3"/>
      <c r="O16" s="3"/>
    </row>
    <row r="17">
      <c r="A17" s="3" t="s">
        <v>254</v>
      </c>
      <c r="B17" s="3" t="s">
        <v>229</v>
      </c>
      <c r="C17" s="34"/>
      <c r="D17" s="3" t="s">
        <v>213</v>
      </c>
      <c r="E17" s="3" t="s">
        <v>48</v>
      </c>
      <c r="F17" s="3"/>
      <c r="G17" s="3"/>
      <c r="H17" s="3">
        <v>7.0</v>
      </c>
      <c r="I17" s="3"/>
      <c r="J17" s="3"/>
      <c r="K17" s="3" t="b">
        <v>0</v>
      </c>
      <c r="L17" s="3" t="b">
        <v>0</v>
      </c>
      <c r="M17" s="3"/>
      <c r="N17" s="3"/>
      <c r="O17" s="3"/>
    </row>
    <row r="18">
      <c r="A18" s="3" t="s">
        <v>255</v>
      </c>
      <c r="B18" s="3" t="s">
        <v>229</v>
      </c>
      <c r="C18" s="34" t="s">
        <v>79</v>
      </c>
      <c r="D18" s="3" t="s">
        <v>213</v>
      </c>
      <c r="E18" s="3" t="s">
        <v>48</v>
      </c>
      <c r="F18" s="3" t="s">
        <v>119</v>
      </c>
      <c r="G18" s="3"/>
      <c r="H18" s="3"/>
      <c r="I18" s="3" t="s">
        <v>91</v>
      </c>
      <c r="J18" s="3" t="s">
        <v>257</v>
      </c>
      <c r="K18" s="3" t="b">
        <v>0</v>
      </c>
      <c r="L18" s="3" t="b">
        <v>0</v>
      </c>
      <c r="M18" s="3"/>
      <c r="N18" s="3"/>
      <c r="O18" s="3"/>
    </row>
    <row r="19">
      <c r="A19" s="3" t="s">
        <v>258</v>
      </c>
      <c r="B19" s="3" t="s">
        <v>92</v>
      </c>
      <c r="C19" s="3" t="s">
        <v>92</v>
      </c>
      <c r="D19" s="3" t="s">
        <v>213</v>
      </c>
      <c r="E19" s="3" t="s">
        <v>48</v>
      </c>
      <c r="F19" s="3" t="s">
        <v>115</v>
      </c>
      <c r="G19" s="3" t="str">
        <f>VLOOKUP("deb",Data!I$8:Data!J$30,2,0)</f>
        <v>deb@acme.com</v>
      </c>
      <c r="H19" s="3"/>
      <c r="I19" s="3" t="s">
        <v>91</v>
      </c>
      <c r="J19" s="3"/>
      <c r="K19" s="3" t="b">
        <v>0</v>
      </c>
      <c r="L19" s="3" t="b">
        <v>0</v>
      </c>
      <c r="M19" s="3"/>
      <c r="N19" s="3"/>
      <c r="O19" s="3"/>
    </row>
    <row r="20">
      <c r="A20" s="3" t="s">
        <v>259</v>
      </c>
      <c r="B20" s="3" t="s">
        <v>229</v>
      </c>
      <c r="C20" s="34"/>
      <c r="D20" s="3" t="s">
        <v>213</v>
      </c>
      <c r="E20" s="3" t="s">
        <v>48</v>
      </c>
      <c r="F20" s="3"/>
      <c r="G20" s="3"/>
      <c r="H20" s="3">
        <v>5.0</v>
      </c>
      <c r="I20" s="3"/>
      <c r="J20" s="3"/>
      <c r="K20" s="3" t="b">
        <v>0</v>
      </c>
      <c r="L20" s="3" t="b">
        <v>0</v>
      </c>
      <c r="M20" s="3"/>
      <c r="N20" s="3"/>
      <c r="O20" s="3"/>
    </row>
    <row r="21" ht="15.75" customHeight="1">
      <c r="A21" s="3" t="s">
        <v>260</v>
      </c>
      <c r="B21" s="3" t="s">
        <v>229</v>
      </c>
      <c r="C21" s="34"/>
      <c r="D21" s="3" t="s">
        <v>213</v>
      </c>
      <c r="E21" s="3" t="s">
        <v>48</v>
      </c>
      <c r="F21" s="3" t="s">
        <v>119</v>
      </c>
      <c r="G21" s="3"/>
      <c r="H21" s="3">
        <v>13.0</v>
      </c>
      <c r="I21" s="3" t="s">
        <v>91</v>
      </c>
      <c r="J21" s="3"/>
      <c r="K21" s="3" t="b">
        <v>0</v>
      </c>
      <c r="L21" s="3" t="b">
        <v>0</v>
      </c>
      <c r="M21" s="3"/>
      <c r="N21" s="3"/>
      <c r="O21" s="3"/>
    </row>
    <row r="22" ht="15.75" customHeight="1">
      <c r="A22" s="3" t="s">
        <v>261</v>
      </c>
      <c r="B22" s="3" t="s">
        <v>92</v>
      </c>
      <c r="C22" s="3" t="s">
        <v>92</v>
      </c>
      <c r="D22" s="3" t="s">
        <v>213</v>
      </c>
      <c r="E22" s="3" t="s">
        <v>48</v>
      </c>
      <c r="F22" s="3" t="s">
        <v>115</v>
      </c>
      <c r="G22" s="3" t="str">
        <f>VLOOKUP("dave",Data!I$8:Data!J$30,2,0)</f>
        <v>dave@acme.com</v>
      </c>
      <c r="H22" s="3">
        <v>3.0</v>
      </c>
      <c r="I22" s="3" t="s">
        <v>91</v>
      </c>
      <c r="J22" s="3"/>
      <c r="K22" s="3" t="b">
        <v>0</v>
      </c>
      <c r="L22" s="3" t="b">
        <v>0</v>
      </c>
      <c r="M22" s="3"/>
      <c r="N22" s="3"/>
      <c r="O22" s="3"/>
    </row>
    <row r="23" ht="15.75" customHeight="1">
      <c r="A23" s="3" t="s">
        <v>263</v>
      </c>
      <c r="B23" s="3" t="s">
        <v>229</v>
      </c>
      <c r="C23" s="34"/>
      <c r="D23" s="3" t="s">
        <v>213</v>
      </c>
      <c r="E23" s="3" t="s">
        <v>48</v>
      </c>
      <c r="F23" s="3" t="s">
        <v>117</v>
      </c>
      <c r="G23" s="3"/>
      <c r="H23" s="3">
        <v>3.0</v>
      </c>
      <c r="I23" s="3"/>
      <c r="J23" s="3"/>
      <c r="K23" s="3" t="b">
        <v>0</v>
      </c>
      <c r="L23" s="3" t="b">
        <v>0</v>
      </c>
      <c r="M23" s="3"/>
      <c r="N23" s="3"/>
      <c r="O23" s="3"/>
    </row>
    <row r="24" ht="15.75" customHeight="1">
      <c r="A24" s="3" t="s">
        <v>264</v>
      </c>
      <c r="B24" s="3" t="s">
        <v>229</v>
      </c>
      <c r="C24" s="34"/>
      <c r="D24" s="3" t="s">
        <v>213</v>
      </c>
      <c r="E24" s="3" t="s">
        <v>48</v>
      </c>
      <c r="F24" s="3" t="s">
        <v>117</v>
      </c>
      <c r="G24" s="3" t="str">
        <f>VLOOKUP("daphne",Data!I$8:Data!J$30,2,0)</f>
        <v>daphne@acme.com</v>
      </c>
      <c r="H24" s="3">
        <v>3.0</v>
      </c>
      <c r="I24" s="3" t="s">
        <v>91</v>
      </c>
      <c r="J24" s="3"/>
      <c r="K24" s="3" t="b">
        <v>0</v>
      </c>
      <c r="L24" s="3" t="b">
        <v>0</v>
      </c>
      <c r="M24" s="3"/>
      <c r="N24" s="3"/>
      <c r="O24" s="3"/>
    </row>
    <row r="25" ht="15.75" customHeight="1">
      <c r="A25" s="3" t="s">
        <v>265</v>
      </c>
      <c r="B25" s="3" t="s">
        <v>92</v>
      </c>
      <c r="C25" s="3" t="s">
        <v>92</v>
      </c>
      <c r="D25" s="3" t="s">
        <v>213</v>
      </c>
      <c r="E25" s="3" t="s">
        <v>48</v>
      </c>
      <c r="F25" s="3" t="s">
        <v>115</v>
      </c>
      <c r="G25" s="3" t="str">
        <f>VLOOKUP("deb",Data!I$8:Data!J$30,2,0)</f>
        <v>deb@acme.com</v>
      </c>
      <c r="H25" s="3">
        <v>13.0</v>
      </c>
      <c r="I25" s="3" t="s">
        <v>91</v>
      </c>
      <c r="J25" s="3" t="s">
        <v>266</v>
      </c>
      <c r="K25" s="3" t="b">
        <v>0</v>
      </c>
      <c r="L25" s="3" t="b">
        <v>0</v>
      </c>
      <c r="M25" s="3"/>
      <c r="N25" s="3"/>
      <c r="O25" s="3"/>
    </row>
    <row r="26" ht="15.75" customHeight="1">
      <c r="A26" s="3" t="s">
        <v>267</v>
      </c>
      <c r="B26" s="3" t="s">
        <v>229</v>
      </c>
      <c r="C26" s="34"/>
      <c r="D26" s="3" t="s">
        <v>210</v>
      </c>
      <c r="E26" s="3" t="s">
        <v>61</v>
      </c>
      <c r="F26" s="3" t="s">
        <v>117</v>
      </c>
      <c r="G26" s="3" t="str">
        <f>VLOOKUP("peter",Data!I$8:Data!J$30,2,0)</f>
        <v>peter@acme.com</v>
      </c>
      <c r="H26" s="3">
        <v>5.0</v>
      </c>
      <c r="I26" s="3" t="s">
        <v>91</v>
      </c>
      <c r="J26" s="3"/>
      <c r="K26" s="3" t="b">
        <v>0</v>
      </c>
      <c r="L26" s="3" t="b">
        <v>0</v>
      </c>
      <c r="M26" s="3"/>
      <c r="N26" s="3"/>
      <c r="O26" s="3"/>
    </row>
    <row r="27" ht="15.75" customHeight="1">
      <c r="A27" s="3" t="s">
        <v>268</v>
      </c>
      <c r="B27" s="3" t="s">
        <v>229</v>
      </c>
      <c r="C27" s="34"/>
      <c r="D27" s="3" t="s">
        <v>210</v>
      </c>
      <c r="E27" s="3" t="s">
        <v>61</v>
      </c>
      <c r="F27" s="3" t="s">
        <v>121</v>
      </c>
      <c r="G27" s="3" t="str">
        <f>VLOOKUP("peter",Data!I$8:Data!J$30,2,0)</f>
        <v>peter@acme.com</v>
      </c>
      <c r="H27" s="3">
        <v>5.0</v>
      </c>
      <c r="I27" s="3" t="s">
        <v>101</v>
      </c>
      <c r="J27" s="3"/>
      <c r="K27" s="3" t="b">
        <v>0</v>
      </c>
      <c r="L27" s="3" t="b">
        <v>0</v>
      </c>
      <c r="M27" s="3"/>
      <c r="N27" s="3"/>
      <c r="O27" s="3"/>
    </row>
    <row r="28" ht="15.75" customHeight="1">
      <c r="A28" s="3" t="s">
        <v>269</v>
      </c>
      <c r="B28" s="3" t="s">
        <v>229</v>
      </c>
      <c r="C28" s="34"/>
      <c r="D28" s="3" t="s">
        <v>210</v>
      </c>
      <c r="E28" s="3" t="s">
        <v>61</v>
      </c>
      <c r="F28" s="3"/>
      <c r="G28" s="3"/>
      <c r="H28" s="3">
        <v>7.0</v>
      </c>
      <c r="I28" s="3"/>
      <c r="J28" s="3"/>
      <c r="K28" s="3" t="b">
        <v>0</v>
      </c>
      <c r="L28" s="3" t="b">
        <v>0</v>
      </c>
      <c r="M28" s="3"/>
      <c r="N28" s="3"/>
      <c r="O28" s="3"/>
    </row>
    <row r="29" ht="15.75" customHeight="1">
      <c r="A29" s="3" t="s">
        <v>268</v>
      </c>
      <c r="B29" s="3" t="s">
        <v>92</v>
      </c>
      <c r="C29" s="34" t="s">
        <v>92</v>
      </c>
      <c r="D29" s="3" t="s">
        <v>203</v>
      </c>
      <c r="E29" s="3" t="s">
        <v>61</v>
      </c>
      <c r="F29" s="3" t="s">
        <v>117</v>
      </c>
      <c r="G29" s="3"/>
      <c r="H29" s="3">
        <v>3.0</v>
      </c>
      <c r="I29" s="3" t="s">
        <v>91</v>
      </c>
      <c r="J29" s="3"/>
      <c r="K29" s="3" t="b">
        <v>0</v>
      </c>
      <c r="L29" s="3" t="b">
        <v>0</v>
      </c>
      <c r="M29" s="3"/>
      <c r="N29" s="3"/>
      <c r="O29" s="3"/>
    </row>
    <row r="30" ht="15.75" customHeight="1">
      <c r="A30" s="3" t="s">
        <v>269</v>
      </c>
      <c r="B30" s="3" t="s">
        <v>229</v>
      </c>
      <c r="C30" s="3" t="s">
        <v>79</v>
      </c>
      <c r="D30" s="3" t="s">
        <v>203</v>
      </c>
      <c r="E30" s="3" t="s">
        <v>61</v>
      </c>
      <c r="F30" s="3" t="s">
        <v>119</v>
      </c>
      <c r="G30" s="3"/>
      <c r="H30" s="3">
        <v>3.0</v>
      </c>
      <c r="I30" s="3" t="s">
        <v>91</v>
      </c>
      <c r="J30" s="3"/>
      <c r="K30" s="3" t="b">
        <v>0</v>
      </c>
      <c r="L30" s="3" t="b">
        <v>0</v>
      </c>
      <c r="M30" s="3"/>
      <c r="N30" s="3"/>
      <c r="O30" s="3"/>
    </row>
    <row r="31" ht="15.75" customHeight="1">
      <c r="A31" s="3" t="s">
        <v>271</v>
      </c>
      <c r="B31" s="3" t="s">
        <v>92</v>
      </c>
      <c r="C31" s="34" t="s">
        <v>92</v>
      </c>
      <c r="D31" s="3" t="s">
        <v>272</v>
      </c>
      <c r="E31" s="3" t="s">
        <v>28</v>
      </c>
      <c r="F31" s="3" t="s">
        <v>113</v>
      </c>
      <c r="G31" s="3" t="str">
        <f>VLOOKUP("aaron",Data!I$8:Data!J$30,2,0)</f>
        <v>aaron@acme.com</v>
      </c>
      <c r="H31" s="3">
        <v>5.0</v>
      </c>
      <c r="I31" s="3" t="s">
        <v>13</v>
      </c>
      <c r="J31" s="3"/>
      <c r="K31" s="3" t="b">
        <v>0</v>
      </c>
      <c r="L31" s="3" t="b">
        <v>0</v>
      </c>
      <c r="M31" s="3"/>
      <c r="N31" s="3"/>
      <c r="O31" s="3"/>
    </row>
    <row r="32" ht="15.75" customHeight="1">
      <c r="A32" s="3" t="s">
        <v>273</v>
      </c>
      <c r="B32" s="3" t="s">
        <v>92</v>
      </c>
      <c r="C32" s="34" t="s">
        <v>92</v>
      </c>
      <c r="D32" s="3" t="s">
        <v>272</v>
      </c>
      <c r="E32" s="3" t="s">
        <v>28</v>
      </c>
      <c r="F32" s="3" t="s">
        <v>111</v>
      </c>
      <c r="G32" s="3" t="str">
        <f>VLOOKUP("aaron",Data!I$8:Data!J$30,2,0)</f>
        <v>aaron@acme.com</v>
      </c>
      <c r="H32" s="3">
        <v>5.0</v>
      </c>
      <c r="I32" s="3" t="s">
        <v>13</v>
      </c>
      <c r="J32" s="3"/>
      <c r="K32" s="3" t="b">
        <v>0</v>
      </c>
      <c r="L32" s="3" t="b">
        <v>0</v>
      </c>
      <c r="M32" s="3"/>
      <c r="N32" s="3"/>
      <c r="O32" s="3"/>
    </row>
    <row r="33" ht="15.75" customHeight="1">
      <c r="A33" s="3" t="s">
        <v>274</v>
      </c>
      <c r="B33" s="3" t="s">
        <v>92</v>
      </c>
      <c r="C33" s="3" t="s">
        <v>92</v>
      </c>
      <c r="D33" s="3" t="s">
        <v>272</v>
      </c>
      <c r="E33" s="3" t="s">
        <v>28</v>
      </c>
      <c r="F33" s="3" t="s">
        <v>111</v>
      </c>
      <c r="G33" s="3" t="str">
        <f>VLOOKUP("dudley",Data!I$8:Data!J$30,2,0)</f>
        <v>dudley@acme.com</v>
      </c>
      <c r="H33" s="3">
        <v>2.0</v>
      </c>
      <c r="I33" s="3" t="s">
        <v>13</v>
      </c>
      <c r="J33" s="3"/>
      <c r="K33" s="3" t="b">
        <v>0</v>
      </c>
      <c r="L33" s="3" t="b">
        <v>0</v>
      </c>
      <c r="M33" s="3"/>
      <c r="N33" s="3"/>
      <c r="O33" s="3"/>
    </row>
    <row r="34" ht="15.75" customHeight="1">
      <c r="A34" s="3" t="s">
        <v>277</v>
      </c>
      <c r="B34" s="3" t="s">
        <v>92</v>
      </c>
      <c r="C34" s="34" t="s">
        <v>92</v>
      </c>
      <c r="D34" s="3" t="s">
        <v>278</v>
      </c>
      <c r="E34" s="3" t="s">
        <v>61</v>
      </c>
      <c r="F34" s="3" t="s">
        <v>113</v>
      </c>
      <c r="G34" s="3"/>
      <c r="H34" s="3">
        <v>5.0</v>
      </c>
      <c r="I34" s="3" t="s">
        <v>13</v>
      </c>
      <c r="J34" s="3"/>
      <c r="K34" s="3" t="b">
        <v>0</v>
      </c>
      <c r="L34" s="3" t="b">
        <v>0</v>
      </c>
      <c r="M34" s="3"/>
      <c r="N34" s="3"/>
      <c r="O34" s="3"/>
    </row>
    <row r="35" ht="15.75" customHeight="1">
      <c r="A35" s="3" t="s">
        <v>279</v>
      </c>
      <c r="B35" s="3" t="s">
        <v>92</v>
      </c>
      <c r="C35" s="3" t="s">
        <v>92</v>
      </c>
      <c r="D35" s="3" t="s">
        <v>278</v>
      </c>
      <c r="E35" s="3" t="s">
        <v>61</v>
      </c>
      <c r="F35" s="3" t="s">
        <v>113</v>
      </c>
      <c r="G35" s="3"/>
      <c r="H35" s="3">
        <v>5.0</v>
      </c>
      <c r="I35" s="3" t="s">
        <v>13</v>
      </c>
      <c r="J35" s="3"/>
      <c r="K35" s="3" t="b">
        <v>0</v>
      </c>
      <c r="L35" s="3" t="b">
        <v>0</v>
      </c>
      <c r="M35" s="3"/>
      <c r="N35" s="3"/>
      <c r="O35" s="3"/>
    </row>
    <row r="36" ht="15.75" customHeight="1">
      <c r="A36" s="3" t="s">
        <v>280</v>
      </c>
      <c r="B36" s="3" t="s">
        <v>92</v>
      </c>
      <c r="C36" s="34" t="s">
        <v>92</v>
      </c>
      <c r="D36" s="3" t="s">
        <v>278</v>
      </c>
      <c r="E36" s="3" t="s">
        <v>61</v>
      </c>
      <c r="F36" s="3" t="s">
        <v>113</v>
      </c>
      <c r="G36" s="3"/>
      <c r="H36" s="3">
        <v>4.0</v>
      </c>
      <c r="I36" s="3" t="s">
        <v>13</v>
      </c>
      <c r="J36" s="3"/>
      <c r="K36" s="3" t="b">
        <v>0</v>
      </c>
      <c r="L36" s="3" t="b">
        <v>0</v>
      </c>
      <c r="M36" s="3"/>
      <c r="N36" s="3"/>
      <c r="O36" s="3"/>
    </row>
    <row r="37" ht="15.75" customHeight="1">
      <c r="A37" s="3" t="s">
        <v>281</v>
      </c>
      <c r="B37" s="3" t="s">
        <v>92</v>
      </c>
      <c r="C37" s="3" t="s">
        <v>92</v>
      </c>
      <c r="D37" s="3" t="s">
        <v>278</v>
      </c>
      <c r="E37" s="3" t="s">
        <v>61</v>
      </c>
      <c r="F37" s="3" t="s">
        <v>113</v>
      </c>
      <c r="G37" s="3"/>
      <c r="H37" s="3">
        <v>4.0</v>
      </c>
      <c r="I37" s="3" t="s">
        <v>13</v>
      </c>
      <c r="J37" s="3"/>
      <c r="K37" s="3" t="b">
        <v>0</v>
      </c>
      <c r="L37" s="3" t="b">
        <v>0</v>
      </c>
      <c r="M37" s="3"/>
      <c r="N37" s="3"/>
      <c r="O37" s="3"/>
    </row>
    <row r="38" ht="15.75" customHeight="1">
      <c r="A38" s="3" t="s">
        <v>282</v>
      </c>
      <c r="B38" s="3" t="s">
        <v>92</v>
      </c>
      <c r="C38" s="3" t="s">
        <v>92</v>
      </c>
      <c r="D38" s="3" t="s">
        <v>278</v>
      </c>
      <c r="E38" s="3" t="s">
        <v>61</v>
      </c>
      <c r="F38" s="3" t="s">
        <v>113</v>
      </c>
      <c r="G38" s="3"/>
      <c r="H38" s="3">
        <v>2.0</v>
      </c>
      <c r="I38" s="3" t="s">
        <v>13</v>
      </c>
      <c r="J38" s="3"/>
      <c r="K38" s="3" t="b">
        <v>0</v>
      </c>
      <c r="L38" s="3" t="b">
        <v>0</v>
      </c>
      <c r="M38" s="3"/>
      <c r="N38" s="3"/>
      <c r="O38" s="3"/>
    </row>
    <row r="39" ht="15.75" customHeight="1">
      <c r="A39" s="3" t="s">
        <v>283</v>
      </c>
      <c r="B39" s="3" t="s">
        <v>92</v>
      </c>
      <c r="C39" s="34" t="s">
        <v>92</v>
      </c>
      <c r="D39" s="3" t="s">
        <v>278</v>
      </c>
      <c r="E39" s="3" t="s">
        <v>61</v>
      </c>
      <c r="F39" s="3" t="s">
        <v>113</v>
      </c>
      <c r="G39" s="3"/>
      <c r="H39" s="3">
        <v>3.0</v>
      </c>
      <c r="I39" s="3" t="s">
        <v>13</v>
      </c>
      <c r="J39" s="3"/>
      <c r="K39" s="3" t="b">
        <v>0</v>
      </c>
      <c r="L39" s="3" t="b">
        <v>0</v>
      </c>
      <c r="M39" s="3"/>
      <c r="N39" s="3"/>
      <c r="O39" s="3"/>
    </row>
    <row r="40" ht="15.75" customHeight="1">
      <c r="A40" s="3" t="s">
        <v>285</v>
      </c>
      <c r="B40" s="3" t="s">
        <v>92</v>
      </c>
      <c r="C40" s="34" t="s">
        <v>92</v>
      </c>
      <c r="D40" s="3" t="s">
        <v>207</v>
      </c>
      <c r="E40" s="3" t="s">
        <v>61</v>
      </c>
      <c r="F40" s="3" t="s">
        <v>113</v>
      </c>
      <c r="G40" s="3" t="str">
        <f>VLOOKUP("dudley",Data!I$8:Data!J$30,2,0)</f>
        <v>dudley@acme.com</v>
      </c>
      <c r="H40" s="3">
        <v>3.0</v>
      </c>
      <c r="I40" s="3" t="s">
        <v>91</v>
      </c>
      <c r="J40" s="3"/>
      <c r="K40" s="3" t="b">
        <v>0</v>
      </c>
      <c r="L40" s="3" t="b">
        <v>0</v>
      </c>
      <c r="M40" s="3"/>
      <c r="N40" s="3"/>
      <c r="O40" s="3"/>
    </row>
    <row r="41" ht="15.75" customHeight="1">
      <c r="A41" s="3" t="s">
        <v>291</v>
      </c>
      <c r="B41" s="3" t="s">
        <v>229</v>
      </c>
      <c r="C41" s="34"/>
      <c r="D41" s="3" t="s">
        <v>207</v>
      </c>
      <c r="E41" s="3" t="s">
        <v>61</v>
      </c>
      <c r="F41" s="3"/>
      <c r="G41" s="3"/>
      <c r="H41" s="3">
        <v>5.0</v>
      </c>
      <c r="I41" s="3" t="s">
        <v>91</v>
      </c>
      <c r="J41" s="3"/>
      <c r="K41" s="3" t="b">
        <v>0</v>
      </c>
      <c r="L41" s="3" t="b">
        <v>0</v>
      </c>
      <c r="M41" s="3"/>
      <c r="N41" s="3"/>
      <c r="O41" s="3"/>
    </row>
    <row r="42" ht="15.75" customHeight="1">
      <c r="A42" s="3" t="s">
        <v>296</v>
      </c>
      <c r="B42" s="3" t="s">
        <v>229</v>
      </c>
      <c r="C42" s="34"/>
      <c r="D42" s="3" t="s">
        <v>207</v>
      </c>
      <c r="E42" s="3" t="s">
        <v>61</v>
      </c>
      <c r="F42" s="3"/>
      <c r="G42" s="3"/>
      <c r="H42" s="3">
        <v>5.0</v>
      </c>
      <c r="I42" s="3" t="s">
        <v>91</v>
      </c>
      <c r="J42" s="3"/>
      <c r="K42" s="3" t="b">
        <v>0</v>
      </c>
      <c r="L42" s="3" t="b">
        <v>0</v>
      </c>
      <c r="M42" s="3"/>
      <c r="N42" s="3"/>
      <c r="O42" s="3"/>
    </row>
    <row r="43" ht="15.75" customHeight="1">
      <c r="A43" s="3" t="s">
        <v>300</v>
      </c>
      <c r="B43" s="3" t="s">
        <v>92</v>
      </c>
      <c r="C43" s="34" t="s">
        <v>92</v>
      </c>
      <c r="D43" s="3" t="s">
        <v>217</v>
      </c>
      <c r="E43" s="3" t="s">
        <v>28</v>
      </c>
      <c r="F43" s="3" t="s">
        <v>115</v>
      </c>
      <c r="G43" s="3" t="str">
        <f>VLOOKUP("daniel",Data!I$8:Data!J$30,2,0)</f>
        <v>daniel@acme.com</v>
      </c>
      <c r="H43" s="3">
        <v>5.0</v>
      </c>
      <c r="I43" s="3" t="s">
        <v>91</v>
      </c>
      <c r="J43" s="3" t="s">
        <v>305</v>
      </c>
      <c r="K43" s="3" t="b">
        <v>0</v>
      </c>
      <c r="L43" s="3" t="b">
        <v>0</v>
      </c>
      <c r="M43" s="3"/>
      <c r="N43" s="3"/>
      <c r="O43" s="3"/>
    </row>
    <row r="44" ht="15.75" customHeight="1">
      <c r="A44" s="3" t="s">
        <v>306</v>
      </c>
      <c r="B44" s="3" t="s">
        <v>229</v>
      </c>
      <c r="C44" s="3"/>
      <c r="D44" s="3" t="s">
        <v>217</v>
      </c>
      <c r="E44" s="3" t="s">
        <v>28</v>
      </c>
      <c r="F44" s="3"/>
      <c r="G44" s="3"/>
      <c r="H44" s="3">
        <v>3.0</v>
      </c>
      <c r="I44" s="3"/>
      <c r="J44" s="3" t="s">
        <v>308</v>
      </c>
      <c r="K44" s="3" t="b">
        <v>0</v>
      </c>
      <c r="L44" s="3" t="b">
        <v>0</v>
      </c>
      <c r="M44" s="3"/>
      <c r="N44" s="3"/>
      <c r="O44" s="3"/>
    </row>
    <row r="45" ht="15.75" customHeight="1">
      <c r="A45" s="3" t="s">
        <v>310</v>
      </c>
      <c r="B45" s="3" t="s">
        <v>92</v>
      </c>
      <c r="C45" s="3" t="s">
        <v>92</v>
      </c>
      <c r="D45" s="3" t="s">
        <v>217</v>
      </c>
      <c r="E45" s="3" t="s">
        <v>28</v>
      </c>
      <c r="F45" s="3" t="s">
        <v>113</v>
      </c>
      <c r="G45" s="3" t="str">
        <f>VLOOKUP("tara",Data!I$8:Data!J$30,2,0)</f>
        <v>tara@acme.com</v>
      </c>
      <c r="H45" s="3">
        <v>3.0</v>
      </c>
      <c r="I45" s="3" t="s">
        <v>13</v>
      </c>
      <c r="J45" s="3" t="s">
        <v>314</v>
      </c>
      <c r="K45" s="3" t="b">
        <v>0</v>
      </c>
      <c r="L45" s="3" t="b">
        <v>0</v>
      </c>
      <c r="M45" s="3"/>
      <c r="N45" s="3"/>
      <c r="O45" s="3"/>
    </row>
    <row r="46" ht="15.75" customHeight="1">
      <c r="A46" s="3" t="s">
        <v>316</v>
      </c>
      <c r="B46" s="3" t="s">
        <v>229</v>
      </c>
      <c r="C46" s="34"/>
      <c r="D46" s="3" t="s">
        <v>217</v>
      </c>
      <c r="E46" s="3" t="s">
        <v>28</v>
      </c>
      <c r="F46" s="3"/>
      <c r="G46" s="3"/>
      <c r="H46" s="3">
        <v>8.0</v>
      </c>
      <c r="I46" s="3"/>
      <c r="J46" s="3" t="s">
        <v>317</v>
      </c>
      <c r="K46" s="3" t="b">
        <v>0</v>
      </c>
      <c r="L46" s="3" t="b">
        <v>0</v>
      </c>
      <c r="M46" s="3"/>
      <c r="N46" s="3"/>
      <c r="O46" s="3"/>
    </row>
    <row r="47" ht="15.75" customHeight="1">
      <c r="A47" s="3" t="s">
        <v>318</v>
      </c>
      <c r="B47" s="3" t="s">
        <v>229</v>
      </c>
      <c r="C47" s="3"/>
      <c r="D47" s="3" t="s">
        <v>217</v>
      </c>
      <c r="E47" s="3" t="s">
        <v>28</v>
      </c>
      <c r="F47" s="3"/>
      <c r="G47" s="3"/>
      <c r="H47" s="3">
        <v>3.0</v>
      </c>
      <c r="I47" s="3"/>
      <c r="J47" s="3" t="s">
        <v>319</v>
      </c>
      <c r="K47" s="3" t="b">
        <v>0</v>
      </c>
      <c r="L47" s="3" t="b">
        <v>0</v>
      </c>
      <c r="M47" s="3"/>
      <c r="N47" s="3"/>
      <c r="O47" s="3"/>
    </row>
    <row r="48" ht="15.75" customHeight="1">
      <c r="A48" s="3" t="s">
        <v>320</v>
      </c>
      <c r="B48" s="3" t="s">
        <v>229</v>
      </c>
      <c r="C48" s="3" t="s">
        <v>79</v>
      </c>
      <c r="D48" s="3" t="s">
        <v>217</v>
      </c>
      <c r="E48" s="3" t="s">
        <v>28</v>
      </c>
      <c r="F48" s="3" t="s">
        <v>119</v>
      </c>
      <c r="G48" s="3"/>
      <c r="H48" s="3">
        <v>5.0</v>
      </c>
      <c r="I48" s="3" t="s">
        <v>91</v>
      </c>
      <c r="J48" s="3"/>
      <c r="K48" s="3" t="b">
        <v>0</v>
      </c>
      <c r="L48" s="3" t="b">
        <v>0</v>
      </c>
      <c r="M48" s="3"/>
      <c r="N48" s="3"/>
      <c r="O48" s="3"/>
    </row>
    <row r="49" ht="15.75" customHeight="1">
      <c r="A49" s="3" t="s">
        <v>322</v>
      </c>
      <c r="B49" s="3" t="s">
        <v>229</v>
      </c>
      <c r="C49" s="3"/>
      <c r="D49" s="3" t="s">
        <v>217</v>
      </c>
      <c r="E49" s="3" t="s">
        <v>28</v>
      </c>
      <c r="F49" s="3" t="s">
        <v>117</v>
      </c>
      <c r="G49" s="3" t="str">
        <f>VLOOKUP("diane",Data!I$8:Data!J$30,2,0)</f>
        <v>diane@acme.com</v>
      </c>
      <c r="H49" s="3"/>
      <c r="I49" s="3" t="s">
        <v>91</v>
      </c>
      <c r="J49" s="3"/>
      <c r="K49" s="3" t="b">
        <v>0</v>
      </c>
      <c r="L49" s="3" t="b">
        <v>0</v>
      </c>
      <c r="M49" s="3"/>
      <c r="N49" s="3"/>
      <c r="O49" s="3"/>
    </row>
    <row r="50" ht="15.75" customHeight="1">
      <c r="A50" s="3" t="s">
        <v>327</v>
      </c>
      <c r="B50" s="3" t="s">
        <v>229</v>
      </c>
      <c r="C50" s="3"/>
      <c r="D50" s="3" t="s">
        <v>217</v>
      </c>
      <c r="E50" s="3" t="s">
        <v>28</v>
      </c>
      <c r="F50" s="3"/>
      <c r="G50" s="34"/>
      <c r="H50" s="3">
        <v>4.0</v>
      </c>
      <c r="I50" s="3"/>
      <c r="J50" s="3" t="s">
        <v>328</v>
      </c>
      <c r="K50" s="3" t="b">
        <v>0</v>
      </c>
      <c r="L50" s="3" t="b">
        <v>0</v>
      </c>
      <c r="M50" s="34"/>
      <c r="N50" s="3"/>
      <c r="O50" s="3"/>
    </row>
    <row r="51" ht="15.75" customHeight="1">
      <c r="A51" s="3" t="s">
        <v>331</v>
      </c>
      <c r="B51" s="3" t="s">
        <v>229</v>
      </c>
      <c r="C51" s="3"/>
      <c r="D51" s="3" t="s">
        <v>217</v>
      </c>
      <c r="E51" s="3" t="s">
        <v>28</v>
      </c>
      <c r="F51" s="3"/>
      <c r="G51" s="34"/>
      <c r="H51" s="3">
        <v>3.0</v>
      </c>
      <c r="I51" s="3"/>
      <c r="J51" s="3" t="s">
        <v>332</v>
      </c>
      <c r="K51" s="3" t="b">
        <v>0</v>
      </c>
      <c r="L51" s="3" t="b">
        <v>0</v>
      </c>
      <c r="M51" s="34"/>
      <c r="N51" s="3"/>
      <c r="O51" s="3"/>
    </row>
    <row r="52" ht="15.75" customHeight="1">
      <c r="A52" s="3" t="s">
        <v>333</v>
      </c>
      <c r="B52" s="3" t="s">
        <v>229</v>
      </c>
      <c r="C52" s="3" t="s">
        <v>79</v>
      </c>
      <c r="D52" s="3" t="s">
        <v>217</v>
      </c>
      <c r="E52" s="3" t="s">
        <v>28</v>
      </c>
      <c r="F52" s="3" t="s">
        <v>119</v>
      </c>
      <c r="G52" s="34"/>
      <c r="H52" s="3">
        <v>2.0</v>
      </c>
      <c r="I52" s="3" t="s">
        <v>91</v>
      </c>
      <c r="J52" s="3"/>
      <c r="K52" s="3" t="b">
        <v>0</v>
      </c>
      <c r="L52" s="3" t="b">
        <v>0</v>
      </c>
      <c r="M52" s="34"/>
      <c r="N52" s="3"/>
      <c r="O52" s="3"/>
    </row>
    <row r="53" ht="15.75" customHeight="1">
      <c r="A53" s="34" t="s">
        <v>335</v>
      </c>
      <c r="B53" s="3" t="s">
        <v>229</v>
      </c>
      <c r="C53" s="3" t="s">
        <v>79</v>
      </c>
      <c r="D53" s="34" t="s">
        <v>217</v>
      </c>
      <c r="E53" s="3" t="s">
        <v>28</v>
      </c>
      <c r="F53" s="3" t="s">
        <v>119</v>
      </c>
      <c r="G53" s="34"/>
      <c r="H53" s="3">
        <v>3.0</v>
      </c>
      <c r="I53" s="3" t="s">
        <v>91</v>
      </c>
      <c r="J53" s="34"/>
      <c r="K53" s="3" t="b">
        <v>0</v>
      </c>
      <c r="L53" s="3" t="b">
        <v>0</v>
      </c>
      <c r="M53" s="34"/>
      <c r="N53" s="3"/>
      <c r="O53" s="3"/>
    </row>
    <row r="54" ht="15.75" customHeight="1">
      <c r="A54" s="3" t="s">
        <v>336</v>
      </c>
      <c r="B54" s="3" t="s">
        <v>229</v>
      </c>
      <c r="C54" s="3"/>
      <c r="D54" s="34" t="s">
        <v>217</v>
      </c>
      <c r="E54" s="3" t="s">
        <v>28</v>
      </c>
      <c r="F54" s="3"/>
      <c r="G54" s="34"/>
      <c r="H54" s="3">
        <v>3.0</v>
      </c>
      <c r="I54" s="3"/>
      <c r="J54" s="34"/>
      <c r="K54" s="3" t="b">
        <v>0</v>
      </c>
      <c r="L54" s="3" t="b">
        <v>0</v>
      </c>
      <c r="M54" s="34"/>
      <c r="N54" s="3"/>
      <c r="O54" s="3"/>
    </row>
    <row r="55" ht="15.75" customHeight="1">
      <c r="A55" s="34" t="s">
        <v>338</v>
      </c>
      <c r="B55" s="3" t="s">
        <v>229</v>
      </c>
      <c r="C55" s="3"/>
      <c r="D55" s="34" t="s">
        <v>217</v>
      </c>
      <c r="E55" s="3" t="s">
        <v>28</v>
      </c>
      <c r="F55" s="3" t="s">
        <v>121</v>
      </c>
      <c r="G55" s="34" t="str">
        <f>VLOOKUP("dudley",Data!I$8:Data!J$30,2,0)</f>
        <v>dudley@acme.com</v>
      </c>
      <c r="H55" s="3">
        <v>8.0</v>
      </c>
      <c r="I55" s="3" t="s">
        <v>91</v>
      </c>
      <c r="J55" s="34" t="s">
        <v>340</v>
      </c>
      <c r="K55" s="3" t="b">
        <v>0</v>
      </c>
      <c r="L55" s="3" t="b">
        <v>0</v>
      </c>
      <c r="M55" s="34"/>
      <c r="N55" s="3"/>
      <c r="O55" s="3"/>
    </row>
    <row r="56" ht="15.75" customHeight="1">
      <c r="A56" s="34" t="s">
        <v>341</v>
      </c>
      <c r="B56" s="3" t="s">
        <v>229</v>
      </c>
      <c r="C56" s="3" t="s">
        <v>79</v>
      </c>
      <c r="D56" s="34" t="s">
        <v>217</v>
      </c>
      <c r="E56" s="3" t="s">
        <v>28</v>
      </c>
      <c r="F56" s="3" t="s">
        <v>119</v>
      </c>
      <c r="G56" s="34"/>
      <c r="H56" s="3">
        <v>2.0</v>
      </c>
      <c r="I56" s="3" t="s">
        <v>91</v>
      </c>
      <c r="J56" s="34" t="s">
        <v>342</v>
      </c>
      <c r="K56" s="3" t="b">
        <v>0</v>
      </c>
      <c r="L56" s="3" t="b">
        <v>0</v>
      </c>
      <c r="M56" s="34"/>
      <c r="N56" s="3"/>
      <c r="O56" s="3"/>
    </row>
    <row r="57" ht="15.75" customHeight="1">
      <c r="A57" s="34" t="s">
        <v>343</v>
      </c>
      <c r="B57" s="3" t="s">
        <v>229</v>
      </c>
      <c r="C57" s="3"/>
      <c r="D57" s="34" t="s">
        <v>217</v>
      </c>
      <c r="E57" s="3" t="s">
        <v>28</v>
      </c>
      <c r="F57" s="3"/>
      <c r="G57" s="34"/>
      <c r="H57" s="3"/>
      <c r="I57" s="3"/>
      <c r="J57" s="34" t="s">
        <v>344</v>
      </c>
      <c r="K57" s="3" t="b">
        <v>0</v>
      </c>
      <c r="L57" s="3" t="b">
        <v>0</v>
      </c>
      <c r="M57" s="34"/>
      <c r="N57" s="3"/>
      <c r="O57" s="3"/>
    </row>
    <row r="58" ht="15.75" customHeight="1">
      <c r="A58" s="34" t="s">
        <v>346</v>
      </c>
      <c r="B58" s="3" t="s">
        <v>229</v>
      </c>
      <c r="C58" s="34" t="s">
        <v>79</v>
      </c>
      <c r="D58" s="34" t="s">
        <v>217</v>
      </c>
      <c r="E58" s="3" t="s">
        <v>28</v>
      </c>
      <c r="F58" s="34" t="s">
        <v>119</v>
      </c>
      <c r="G58" s="34"/>
      <c r="H58" s="3">
        <v>3.0</v>
      </c>
      <c r="I58" s="3" t="s">
        <v>91</v>
      </c>
      <c r="J58" s="34"/>
      <c r="K58" s="3" t="b">
        <v>0</v>
      </c>
      <c r="L58" s="34" t="b">
        <v>0</v>
      </c>
      <c r="M58" s="34"/>
      <c r="N58" s="3"/>
      <c r="O58" s="3"/>
    </row>
    <row r="59" ht="15.75" customHeight="1">
      <c r="A59" s="34" t="s">
        <v>348</v>
      </c>
      <c r="B59" s="3" t="s">
        <v>229</v>
      </c>
      <c r="C59" s="34" t="s">
        <v>81</v>
      </c>
      <c r="D59" s="34" t="s">
        <v>217</v>
      </c>
      <c r="E59" s="3" t="s">
        <v>28</v>
      </c>
      <c r="F59" s="34"/>
      <c r="G59" s="34"/>
      <c r="H59" s="3">
        <v>21.0</v>
      </c>
      <c r="I59" s="3"/>
      <c r="J59" s="34"/>
      <c r="K59" s="3" t="b">
        <v>0</v>
      </c>
      <c r="L59" s="34" t="b">
        <v>0</v>
      </c>
      <c r="M59" s="34"/>
      <c r="N59" s="3"/>
      <c r="O59" s="3"/>
    </row>
    <row r="60" ht="15.75" customHeight="1">
      <c r="A60" s="34" t="s">
        <v>351</v>
      </c>
      <c r="B60" s="3" t="s">
        <v>229</v>
      </c>
      <c r="C60" s="34"/>
      <c r="D60" s="34" t="s">
        <v>217</v>
      </c>
      <c r="E60" s="3" t="s">
        <v>28</v>
      </c>
      <c r="F60" s="34"/>
      <c r="G60" s="34"/>
      <c r="H60" s="3">
        <v>3.0</v>
      </c>
      <c r="I60" s="3"/>
      <c r="J60" s="34"/>
      <c r="K60" s="3" t="b">
        <v>0</v>
      </c>
      <c r="L60" s="34" t="b">
        <v>0</v>
      </c>
      <c r="M60" s="34"/>
      <c r="N60" s="3"/>
      <c r="O60" s="3"/>
    </row>
    <row r="61" ht="15.75" customHeight="1">
      <c r="A61" s="34" t="s">
        <v>352</v>
      </c>
      <c r="B61" s="34" t="s">
        <v>92</v>
      </c>
      <c r="C61" s="34" t="s">
        <v>92</v>
      </c>
      <c r="D61" s="34" t="s">
        <v>217</v>
      </c>
      <c r="E61" s="34" t="s">
        <v>28</v>
      </c>
      <c r="F61" s="34" t="s">
        <v>115</v>
      </c>
      <c r="G61" s="34" t="str">
        <f>VLOOKUP("dudley",Data!I$8:Data!J$30,2,0)</f>
        <v>dudley@acme.com</v>
      </c>
      <c r="H61" s="34">
        <v>2.0</v>
      </c>
      <c r="I61" s="34" t="s">
        <v>91</v>
      </c>
      <c r="J61" s="34"/>
      <c r="K61" s="34" t="b">
        <v>0</v>
      </c>
      <c r="L61" s="34" t="b">
        <v>0</v>
      </c>
      <c r="M61" s="34"/>
      <c r="N61" s="3"/>
      <c r="O61" s="3"/>
    </row>
    <row r="62" ht="15.75" customHeight="1">
      <c r="A62" s="34" t="s">
        <v>357</v>
      </c>
      <c r="B62" s="34" t="s">
        <v>229</v>
      </c>
      <c r="C62" s="34" t="s">
        <v>79</v>
      </c>
      <c r="D62" s="34" t="s">
        <v>216</v>
      </c>
      <c r="E62" s="34" t="s">
        <v>38</v>
      </c>
      <c r="F62" s="34" t="s">
        <v>117</v>
      </c>
      <c r="G62" s="34" t="str">
        <f>VLOOKUP("tony",Data!I$8:Data!J$30,2,0)</f>
        <v>tony@acme.com</v>
      </c>
      <c r="H62" s="34">
        <v>3.0</v>
      </c>
      <c r="I62" s="34" t="s">
        <v>91</v>
      </c>
      <c r="J62" s="34" t="s">
        <v>359</v>
      </c>
      <c r="K62" s="34" t="b">
        <v>0</v>
      </c>
      <c r="L62" s="34" t="b">
        <v>0</v>
      </c>
      <c r="M62" s="34"/>
      <c r="N62" s="3"/>
      <c r="O62" s="3"/>
    </row>
    <row r="63" ht="15.75" customHeight="1">
      <c r="A63" s="34" t="s">
        <v>362</v>
      </c>
      <c r="B63" s="34" t="s">
        <v>363</v>
      </c>
      <c r="C63" s="34" t="s">
        <v>89</v>
      </c>
      <c r="D63" s="34" t="s">
        <v>216</v>
      </c>
      <c r="E63" s="34" t="s">
        <v>38</v>
      </c>
      <c r="F63" s="34" t="s">
        <v>117</v>
      </c>
      <c r="G63" s="34" t="str">
        <f>VLOOKUP("tony",Data!I$8:Data!J$30,2,0)</f>
        <v>tony@acme.com</v>
      </c>
      <c r="H63" s="34">
        <v>5.0</v>
      </c>
      <c r="I63" s="34" t="s">
        <v>91</v>
      </c>
      <c r="J63" s="34" t="s">
        <v>364</v>
      </c>
      <c r="K63" s="34" t="b">
        <v>0</v>
      </c>
      <c r="L63" s="34" t="b">
        <v>0</v>
      </c>
      <c r="M63" s="34"/>
      <c r="N63" s="3"/>
      <c r="O63" s="3"/>
    </row>
    <row r="64" ht="15.75" customHeight="1">
      <c r="A64" s="34" t="s">
        <v>366</v>
      </c>
      <c r="B64" s="34" t="s">
        <v>92</v>
      </c>
      <c r="C64" s="34" t="s">
        <v>92</v>
      </c>
      <c r="D64" s="34" t="s">
        <v>216</v>
      </c>
      <c r="E64" s="34" t="s">
        <v>38</v>
      </c>
      <c r="F64" s="34" t="s">
        <v>113</v>
      </c>
      <c r="G64" s="34"/>
      <c r="H64" s="34">
        <v>2.0</v>
      </c>
      <c r="I64" s="34" t="s">
        <v>91</v>
      </c>
      <c r="J64" s="34" t="s">
        <v>368</v>
      </c>
      <c r="K64" s="34" t="b">
        <v>0</v>
      </c>
      <c r="L64" s="34" t="b">
        <v>0</v>
      </c>
      <c r="M64" s="34"/>
      <c r="N64" s="3"/>
      <c r="O64" s="3"/>
    </row>
    <row r="65" ht="15.75" customHeight="1">
      <c r="A65" s="34" t="s">
        <v>369</v>
      </c>
      <c r="B65" s="34" t="s">
        <v>92</v>
      </c>
      <c r="C65" s="34" t="s">
        <v>92</v>
      </c>
      <c r="D65" s="34" t="s">
        <v>216</v>
      </c>
      <c r="E65" s="34" t="s">
        <v>38</v>
      </c>
      <c r="F65" s="34" t="s">
        <v>117</v>
      </c>
      <c r="G65" s="34" t="str">
        <f>VLOOKUP("drew",Data!I$8:Data!J$30,2,0)</f>
        <v>drew@acme.com</v>
      </c>
      <c r="H65" s="34">
        <v>2.0</v>
      </c>
      <c r="I65" s="34" t="s">
        <v>91</v>
      </c>
      <c r="J65" s="34" t="s">
        <v>371</v>
      </c>
      <c r="K65" s="34" t="b">
        <v>0</v>
      </c>
      <c r="L65" s="34" t="b">
        <v>0</v>
      </c>
      <c r="M65" s="34"/>
      <c r="N65" s="3"/>
      <c r="O65" s="3"/>
    </row>
    <row r="66" ht="15.75" customHeight="1">
      <c r="A66" s="34" t="s">
        <v>372</v>
      </c>
      <c r="B66" s="34" t="s">
        <v>373</v>
      </c>
      <c r="C66" s="34" t="s">
        <v>83</v>
      </c>
      <c r="D66" s="34" t="s">
        <v>216</v>
      </c>
      <c r="E66" s="34" t="s">
        <v>38</v>
      </c>
      <c r="F66" s="34" t="s">
        <v>117</v>
      </c>
      <c r="G66" s="34" t="str">
        <f>VLOOKUP("dawn",Data!I$8:Data!J$30,2,0)</f>
        <v>dawn@acme.com</v>
      </c>
      <c r="H66" s="34">
        <v>1.0</v>
      </c>
      <c r="I66" s="34" t="s">
        <v>91</v>
      </c>
      <c r="J66" s="34" t="s">
        <v>364</v>
      </c>
      <c r="K66" s="34" t="b">
        <v>0</v>
      </c>
      <c r="L66" s="34" t="b">
        <v>1</v>
      </c>
      <c r="M66" s="34"/>
      <c r="N66" s="3"/>
      <c r="O66" s="3"/>
    </row>
    <row r="67" ht="15.75" customHeight="1">
      <c r="A67" s="34" t="s">
        <v>377</v>
      </c>
      <c r="B67" s="34" t="s">
        <v>92</v>
      </c>
      <c r="C67" s="34" t="s">
        <v>92</v>
      </c>
      <c r="D67" s="34" t="s">
        <v>216</v>
      </c>
      <c r="E67" s="34" t="s">
        <v>38</v>
      </c>
      <c r="F67" s="34" t="s">
        <v>113</v>
      </c>
      <c r="G67" s="34"/>
      <c r="H67" s="34">
        <v>5.0</v>
      </c>
      <c r="I67" s="34" t="s">
        <v>91</v>
      </c>
      <c r="J67" s="34" t="s">
        <v>378</v>
      </c>
      <c r="K67" s="34" t="b">
        <v>0</v>
      </c>
      <c r="L67" s="34" t="b">
        <v>0</v>
      </c>
      <c r="M67" s="34"/>
      <c r="N67" s="3"/>
      <c r="O67" s="3"/>
    </row>
    <row r="68" ht="15.75" customHeight="1">
      <c r="A68" s="34" t="s">
        <v>379</v>
      </c>
      <c r="B68" s="34" t="s">
        <v>363</v>
      </c>
      <c r="C68" s="34" t="s">
        <v>89</v>
      </c>
      <c r="D68" s="34" t="s">
        <v>216</v>
      </c>
      <c r="E68" s="34" t="s">
        <v>38</v>
      </c>
      <c r="F68" s="34" t="s">
        <v>117</v>
      </c>
      <c r="G68" s="34" t="str">
        <f>VLOOKUP("dawn",Data!I$8:Data!J$30,2,0)</f>
        <v>dawn@acme.com</v>
      </c>
      <c r="H68" s="34">
        <v>3.0</v>
      </c>
      <c r="I68" s="34" t="s">
        <v>91</v>
      </c>
      <c r="J68" s="34" t="s">
        <v>383</v>
      </c>
      <c r="K68" s="34" t="b">
        <v>0</v>
      </c>
      <c r="L68" s="34" t="b">
        <v>0</v>
      </c>
      <c r="M68" s="34"/>
      <c r="N68" s="3"/>
      <c r="O68" s="3"/>
    </row>
    <row r="69" ht="15.75" customHeight="1">
      <c r="A69" s="34" t="s">
        <v>385</v>
      </c>
      <c r="B69" s="34" t="s">
        <v>92</v>
      </c>
      <c r="C69" s="34" t="s">
        <v>92</v>
      </c>
      <c r="D69" s="34" t="s">
        <v>386</v>
      </c>
      <c r="E69" s="34" t="s">
        <v>28</v>
      </c>
      <c r="F69" s="34" t="s">
        <v>113</v>
      </c>
      <c r="G69" s="34"/>
      <c r="H69" s="34">
        <v>5.0</v>
      </c>
      <c r="I69" s="34" t="s">
        <v>13</v>
      </c>
      <c r="J69" s="34"/>
      <c r="K69" s="34" t="b">
        <v>0</v>
      </c>
      <c r="L69" s="34" t="b">
        <v>0</v>
      </c>
      <c r="M69" s="34"/>
      <c r="N69" s="3"/>
      <c r="O69" s="3"/>
    </row>
    <row r="70" ht="15.75" customHeight="1">
      <c r="A70" s="34" t="s">
        <v>388</v>
      </c>
      <c r="B70" s="34" t="s">
        <v>92</v>
      </c>
      <c r="C70" s="34" t="s">
        <v>92</v>
      </c>
      <c r="D70" s="34" t="s">
        <v>386</v>
      </c>
      <c r="E70" s="34" t="s">
        <v>28</v>
      </c>
      <c r="F70" s="34" t="s">
        <v>111</v>
      </c>
      <c r="G70" s="34" t="str">
        <f>VLOOKUP("daniel",Data!I$8:Data!J$30,2,0)</f>
        <v>daniel@acme.com</v>
      </c>
      <c r="H70" s="34">
        <v>5.0</v>
      </c>
      <c r="I70" s="34" t="s">
        <v>13</v>
      </c>
      <c r="J70" s="34"/>
      <c r="K70" s="34" t="b">
        <v>0</v>
      </c>
      <c r="L70" s="34" t="b">
        <v>0</v>
      </c>
      <c r="M70" s="34"/>
      <c r="N70" s="3"/>
      <c r="O70" s="3"/>
    </row>
    <row r="71" ht="15.75" customHeight="1">
      <c r="A71" s="34" t="s">
        <v>393</v>
      </c>
      <c r="B71" s="34" t="s">
        <v>92</v>
      </c>
      <c r="C71" s="34" t="s">
        <v>92</v>
      </c>
      <c r="D71" s="34" t="s">
        <v>394</v>
      </c>
      <c r="E71" s="34" t="s">
        <v>28</v>
      </c>
      <c r="F71" s="34" t="s">
        <v>111</v>
      </c>
      <c r="G71" s="34" t="str">
        <f>VLOOKUP("dudley",Data!I$8:Data!J$30,2,0)</f>
        <v>dudley@acme.com</v>
      </c>
      <c r="H71" s="34">
        <v>3.0</v>
      </c>
      <c r="I71" s="34" t="s">
        <v>13</v>
      </c>
      <c r="J71" s="34"/>
      <c r="K71" s="34" t="b">
        <v>0</v>
      </c>
      <c r="L71" s="34" t="b">
        <v>0</v>
      </c>
      <c r="M71" s="34"/>
      <c r="N71" s="3"/>
      <c r="O71" s="3"/>
    </row>
    <row r="72" ht="15.75" customHeight="1">
      <c r="A72" s="34" t="s">
        <v>399</v>
      </c>
      <c r="B72" s="34" t="s">
        <v>92</v>
      </c>
      <c r="C72" s="34" t="s">
        <v>92</v>
      </c>
      <c r="D72" s="34" t="s">
        <v>394</v>
      </c>
      <c r="E72" s="34" t="s">
        <v>28</v>
      </c>
      <c r="F72" s="34" t="s">
        <v>111</v>
      </c>
      <c r="G72" s="34" t="str">
        <f>VLOOKUP("diane",Data!I$8:Data!J$30,2,0)</f>
        <v>diane@acme.com</v>
      </c>
      <c r="H72" s="34">
        <v>3.0</v>
      </c>
      <c r="I72" s="34" t="s">
        <v>13</v>
      </c>
      <c r="J72" s="34"/>
      <c r="K72" s="34" t="b">
        <v>0</v>
      </c>
      <c r="L72" s="34" t="b">
        <v>0</v>
      </c>
      <c r="M72" s="34"/>
      <c r="N72" s="3"/>
      <c r="O72" s="3"/>
    </row>
    <row r="73" ht="15.75" customHeight="1">
      <c r="A73" s="34" t="s">
        <v>402</v>
      </c>
      <c r="B73" s="34" t="s">
        <v>92</v>
      </c>
      <c r="C73" s="34" t="s">
        <v>92</v>
      </c>
      <c r="D73" s="34" t="s">
        <v>394</v>
      </c>
      <c r="E73" s="34" t="s">
        <v>28</v>
      </c>
      <c r="F73" s="34" t="s">
        <v>111</v>
      </c>
      <c r="G73" s="34" t="str">
        <f>VLOOKUP("diane",Data!I$8:Data!J$30,2,0)</f>
        <v>diane@acme.com</v>
      </c>
      <c r="H73" s="34"/>
      <c r="I73" s="34" t="s">
        <v>13</v>
      </c>
      <c r="J73" s="34"/>
      <c r="K73" s="34" t="b">
        <v>0</v>
      </c>
      <c r="L73" s="34" t="b">
        <v>0</v>
      </c>
      <c r="M73" s="34"/>
      <c r="N73" s="3"/>
      <c r="O73" s="3"/>
    </row>
    <row r="74" ht="15.75" customHeight="1">
      <c r="A74" s="34" t="s">
        <v>407</v>
      </c>
      <c r="B74" s="34" t="s">
        <v>92</v>
      </c>
      <c r="C74" s="34" t="s">
        <v>92</v>
      </c>
      <c r="D74" s="34" t="s">
        <v>394</v>
      </c>
      <c r="E74" s="34" t="s">
        <v>28</v>
      </c>
      <c r="F74" s="34" t="s">
        <v>113</v>
      </c>
      <c r="G74" s="34" t="str">
        <f>VLOOKUP("diane",Data!I$8:Data!J$30,2,0)</f>
        <v>diane@acme.com</v>
      </c>
      <c r="H74" s="34">
        <v>3.0</v>
      </c>
      <c r="I74" s="34" t="s">
        <v>13</v>
      </c>
      <c r="J74" s="34" t="s">
        <v>411</v>
      </c>
      <c r="K74" s="34" t="b">
        <v>0</v>
      </c>
      <c r="L74" s="34" t="b">
        <v>0</v>
      </c>
      <c r="M74" s="34"/>
      <c r="N74" s="3"/>
      <c r="O74" s="3"/>
    </row>
    <row r="75" ht="15.75" customHeight="1">
      <c r="A75" s="34" t="s">
        <v>413</v>
      </c>
      <c r="B75" s="34" t="s">
        <v>92</v>
      </c>
      <c r="C75" s="34" t="s">
        <v>92</v>
      </c>
      <c r="D75" s="34" t="s">
        <v>394</v>
      </c>
      <c r="E75" s="34" t="s">
        <v>28</v>
      </c>
      <c r="F75" s="34" t="s">
        <v>113</v>
      </c>
      <c r="G75" s="34" t="str">
        <f>VLOOKUP("daniel",Data!I$8:Data!J$30,2,0)</f>
        <v>daniel@acme.com</v>
      </c>
      <c r="H75" s="34">
        <v>3.0</v>
      </c>
      <c r="I75" s="34" t="s">
        <v>13</v>
      </c>
      <c r="J75" s="34" t="s">
        <v>418</v>
      </c>
      <c r="K75" s="34" t="b">
        <v>0</v>
      </c>
      <c r="L75" s="34" t="b">
        <v>0</v>
      </c>
      <c r="M75" s="34"/>
      <c r="N75" s="3"/>
      <c r="O75" s="3"/>
    </row>
    <row r="76" ht="15.75" customHeight="1">
      <c r="A76" s="34" t="s">
        <v>419</v>
      </c>
      <c r="B76" s="34" t="s">
        <v>92</v>
      </c>
      <c r="C76" s="34" t="s">
        <v>92</v>
      </c>
      <c r="D76" s="34" t="s">
        <v>394</v>
      </c>
      <c r="E76" s="34" t="s">
        <v>28</v>
      </c>
      <c r="F76" s="34" t="s">
        <v>113</v>
      </c>
      <c r="G76" s="34" t="str">
        <f>VLOOKUP("diane",Data!I$8:Data!J$30,2,0)</f>
        <v>diane@acme.com</v>
      </c>
      <c r="H76" s="34">
        <v>3.0</v>
      </c>
      <c r="I76" s="34" t="s">
        <v>13</v>
      </c>
      <c r="J76" s="34"/>
      <c r="K76" s="34" t="b">
        <v>0</v>
      </c>
      <c r="L76" s="34" t="b">
        <v>0</v>
      </c>
      <c r="M76" s="34"/>
      <c r="N76" s="3"/>
      <c r="O76" s="3"/>
    </row>
    <row r="77" ht="15.75" customHeight="1">
      <c r="A77" s="34" t="s">
        <v>422</v>
      </c>
      <c r="B77" s="34" t="s">
        <v>92</v>
      </c>
      <c r="C77" s="34" t="s">
        <v>92</v>
      </c>
      <c r="D77" s="34" t="s">
        <v>394</v>
      </c>
      <c r="E77" s="34" t="s">
        <v>28</v>
      </c>
      <c r="F77" s="34" t="s">
        <v>109</v>
      </c>
      <c r="G77" s="34" t="str">
        <f>VLOOKUP("daniel",Data!I$8:Data!J$30,2,0)</f>
        <v>daniel@acme.com</v>
      </c>
      <c r="H77" s="34">
        <v>3.0</v>
      </c>
      <c r="I77" s="34" t="s">
        <v>13</v>
      </c>
      <c r="J77" s="34"/>
      <c r="K77" s="34" t="b">
        <v>0</v>
      </c>
      <c r="L77" s="34" t="b">
        <v>0</v>
      </c>
      <c r="M77" s="34"/>
      <c r="N77" s="3"/>
      <c r="O77" s="3"/>
    </row>
    <row r="78" ht="15.75" customHeight="1">
      <c r="A78" s="34" t="s">
        <v>426</v>
      </c>
      <c r="B78" s="34" t="s">
        <v>373</v>
      </c>
      <c r="C78" s="34" t="s">
        <v>83</v>
      </c>
      <c r="D78" s="34" t="s">
        <v>218</v>
      </c>
      <c r="E78" s="34" t="s">
        <v>61</v>
      </c>
      <c r="F78" s="34" t="s">
        <v>115</v>
      </c>
      <c r="G78" s="34"/>
      <c r="H78" s="34">
        <v>5.0</v>
      </c>
      <c r="I78" s="34" t="s">
        <v>91</v>
      </c>
      <c r="J78" s="34" t="s">
        <v>428</v>
      </c>
      <c r="K78" s="34" t="b">
        <v>0</v>
      </c>
      <c r="L78" s="34" t="b">
        <v>0</v>
      </c>
      <c r="M78" s="34"/>
      <c r="N78" s="3"/>
      <c r="O78" s="3"/>
    </row>
    <row r="79" ht="15.75" customHeight="1">
      <c r="A79" s="34" t="s">
        <v>430</v>
      </c>
      <c r="B79" s="34" t="s">
        <v>92</v>
      </c>
      <c r="C79" s="34" t="s">
        <v>92</v>
      </c>
      <c r="D79" s="34" t="s">
        <v>218</v>
      </c>
      <c r="E79" s="34" t="s">
        <v>61</v>
      </c>
      <c r="F79" s="34" t="s">
        <v>115</v>
      </c>
      <c r="G79" s="34" t="str">
        <f>VLOOKUP("dora",Data!I$8:Data!J$30,2,0)</f>
        <v>dora@acme.com</v>
      </c>
      <c r="H79" s="34">
        <v>3.0</v>
      </c>
      <c r="I79" s="34" t="s">
        <v>91</v>
      </c>
      <c r="J79" s="34" t="s">
        <v>435</v>
      </c>
      <c r="K79" s="34" t="b">
        <v>0</v>
      </c>
      <c r="L79" s="34" t="b">
        <v>0</v>
      </c>
      <c r="M79" s="34"/>
      <c r="N79" s="3"/>
      <c r="O79" s="3"/>
    </row>
    <row r="80" ht="15.75" customHeight="1">
      <c r="A80" s="34" t="s">
        <v>437</v>
      </c>
      <c r="B80" s="34" t="s">
        <v>92</v>
      </c>
      <c r="C80" s="34" t="s">
        <v>92</v>
      </c>
      <c r="D80" s="34" t="s">
        <v>218</v>
      </c>
      <c r="E80" s="34" t="s">
        <v>61</v>
      </c>
      <c r="F80" s="34"/>
      <c r="G80" s="34" t="str">
        <f>VLOOKUP("dora",Data!I$8:Data!J$30,2,0)</f>
        <v>dora@acme.com</v>
      </c>
      <c r="H80" s="34">
        <v>3.0</v>
      </c>
      <c r="I80" s="34"/>
      <c r="J80" s="34" t="s">
        <v>439</v>
      </c>
      <c r="K80" s="34" t="b">
        <v>0</v>
      </c>
      <c r="L80" s="34" t="b">
        <v>0</v>
      </c>
      <c r="M80" s="34"/>
      <c r="N80" s="3"/>
      <c r="O80" s="3"/>
    </row>
    <row r="81" ht="15.75" customHeight="1">
      <c r="A81" s="34" t="s">
        <v>440</v>
      </c>
      <c r="B81" s="34" t="s">
        <v>363</v>
      </c>
      <c r="C81" s="34" t="s">
        <v>89</v>
      </c>
      <c r="D81" s="34" t="s">
        <v>218</v>
      </c>
      <c r="E81" s="34" t="s">
        <v>61</v>
      </c>
      <c r="F81" s="34" t="s">
        <v>115</v>
      </c>
      <c r="G81" s="34" t="str">
        <f>VLOOKUP("dora",Data!I$8:Data!J$30,2,0)</f>
        <v>dora@acme.com</v>
      </c>
      <c r="H81" s="34">
        <v>3.0</v>
      </c>
      <c r="I81" s="34" t="s">
        <v>91</v>
      </c>
      <c r="J81" s="34" t="s">
        <v>446</v>
      </c>
      <c r="K81" s="34" t="b">
        <v>0</v>
      </c>
      <c r="L81" s="34" t="b">
        <v>0</v>
      </c>
      <c r="M81" s="34"/>
      <c r="N81" s="3"/>
      <c r="O81" s="3"/>
    </row>
    <row r="82" ht="15.75" customHeight="1">
      <c r="A82" s="34" t="s">
        <v>447</v>
      </c>
      <c r="B82" s="34" t="s">
        <v>229</v>
      </c>
      <c r="C82" s="34" t="s">
        <v>81</v>
      </c>
      <c r="D82" s="34" t="s">
        <v>204</v>
      </c>
      <c r="E82" s="34" t="s">
        <v>28</v>
      </c>
      <c r="F82" s="34"/>
      <c r="G82" s="34"/>
      <c r="H82" s="34">
        <v>3.0</v>
      </c>
      <c r="I82" s="34" t="s">
        <v>91</v>
      </c>
      <c r="J82" s="34"/>
      <c r="K82" s="34" t="b">
        <v>0</v>
      </c>
      <c r="L82" s="34" t="b">
        <v>0</v>
      </c>
      <c r="M82" s="34"/>
      <c r="N82" s="3"/>
      <c r="O82" s="3"/>
    </row>
    <row r="83" ht="15.75" customHeight="1">
      <c r="A83" s="34" t="s">
        <v>449</v>
      </c>
      <c r="B83" s="34" t="s">
        <v>92</v>
      </c>
      <c r="C83" s="34" t="s">
        <v>92</v>
      </c>
      <c r="D83" s="34" t="s">
        <v>204</v>
      </c>
      <c r="E83" s="34" t="s">
        <v>28</v>
      </c>
      <c r="F83" s="34" t="s">
        <v>115</v>
      </c>
      <c r="G83" s="34" t="str">
        <f>VLOOKUP("dudley",Data!I$8:Data!J$30,2,0)</f>
        <v>dudley@acme.com</v>
      </c>
      <c r="H83" s="34">
        <v>7.0</v>
      </c>
      <c r="I83" s="34" t="s">
        <v>91</v>
      </c>
      <c r="J83" s="34"/>
      <c r="K83" s="34" t="b">
        <v>0</v>
      </c>
      <c r="L83" s="34" t="b">
        <v>0</v>
      </c>
      <c r="M83" s="34"/>
      <c r="N83" s="3"/>
      <c r="O83" s="3"/>
    </row>
    <row r="84" ht="15.75" customHeight="1">
      <c r="A84" s="34" t="s">
        <v>453</v>
      </c>
      <c r="B84" s="34" t="s">
        <v>229</v>
      </c>
      <c r="C84" s="34"/>
      <c r="D84" s="34" t="s">
        <v>204</v>
      </c>
      <c r="E84" s="34" t="s">
        <v>28</v>
      </c>
      <c r="F84" s="34"/>
      <c r="G84" s="34"/>
      <c r="H84" s="34">
        <v>3.0</v>
      </c>
      <c r="I84" s="34" t="s">
        <v>91</v>
      </c>
      <c r="J84" s="34"/>
      <c r="K84" s="34" t="b">
        <v>0</v>
      </c>
      <c r="L84" s="34" t="b">
        <v>0</v>
      </c>
      <c r="M84" s="34"/>
      <c r="N84" s="3"/>
      <c r="O84" s="3"/>
    </row>
    <row r="85" ht="15.75" customHeight="1">
      <c r="A85" s="34" t="s">
        <v>456</v>
      </c>
      <c r="B85" s="34" t="s">
        <v>229</v>
      </c>
      <c r="C85" s="34"/>
      <c r="D85" s="34" t="s">
        <v>204</v>
      </c>
      <c r="E85" s="34" t="s">
        <v>28</v>
      </c>
      <c r="F85" s="34"/>
      <c r="G85" s="34"/>
      <c r="H85" s="34">
        <v>5.0</v>
      </c>
      <c r="I85" s="34" t="s">
        <v>91</v>
      </c>
      <c r="J85" s="34"/>
      <c r="K85" s="34" t="b">
        <v>0</v>
      </c>
      <c r="L85" s="34" t="b">
        <v>0</v>
      </c>
      <c r="M85" s="34"/>
      <c r="N85" s="3"/>
      <c r="O85" s="3"/>
    </row>
    <row r="86" ht="15.75" customHeight="1">
      <c r="A86" s="34" t="s">
        <v>457</v>
      </c>
      <c r="B86" s="34" t="s">
        <v>229</v>
      </c>
      <c r="C86" s="34"/>
      <c r="D86" s="34" t="s">
        <v>204</v>
      </c>
      <c r="E86" s="34" t="s">
        <v>28</v>
      </c>
      <c r="F86" s="34"/>
      <c r="G86" s="34"/>
      <c r="H86" s="34">
        <v>3.0</v>
      </c>
      <c r="I86" s="34" t="s">
        <v>91</v>
      </c>
      <c r="J86" s="34"/>
      <c r="K86" s="34" t="b">
        <v>0</v>
      </c>
      <c r="L86" s="34" t="b">
        <v>0</v>
      </c>
      <c r="M86" s="34"/>
      <c r="N86" s="3"/>
      <c r="O86" s="3"/>
    </row>
    <row r="87" ht="15.75" customHeight="1">
      <c r="A87" s="34" t="s">
        <v>459</v>
      </c>
      <c r="B87" s="34" t="s">
        <v>92</v>
      </c>
      <c r="C87" s="34" t="s">
        <v>92</v>
      </c>
      <c r="D87" s="34" t="s">
        <v>460</v>
      </c>
      <c r="E87" s="34" t="s">
        <v>28</v>
      </c>
      <c r="F87" s="34" t="s">
        <v>113</v>
      </c>
      <c r="G87" s="34" t="str">
        <f>VLOOKUP("daniel",Data!I$8:Data!J$30,2,0)</f>
        <v>daniel@acme.com</v>
      </c>
      <c r="H87" s="34">
        <v>2.0</v>
      </c>
      <c r="I87" s="34" t="s">
        <v>13</v>
      </c>
      <c r="J87" s="34"/>
      <c r="K87" s="34" t="b">
        <v>0</v>
      </c>
      <c r="L87" s="34" t="b">
        <v>0</v>
      </c>
      <c r="M87" s="34"/>
      <c r="N87" s="3"/>
      <c r="O87" s="3"/>
    </row>
    <row r="88" ht="15.75" customHeight="1">
      <c r="A88" s="34" t="s">
        <v>463</v>
      </c>
      <c r="B88" s="34" t="s">
        <v>92</v>
      </c>
      <c r="C88" s="34" t="s">
        <v>92</v>
      </c>
      <c r="D88" s="34" t="s">
        <v>460</v>
      </c>
      <c r="E88" s="34" t="s">
        <v>28</v>
      </c>
      <c r="F88" s="34" t="s">
        <v>111</v>
      </c>
      <c r="G88" s="34" t="str">
        <f>VLOOKUP("diane",Data!I$8:Data!J$30,2,0)</f>
        <v>diane@acme.com</v>
      </c>
      <c r="H88" s="34">
        <v>2.0</v>
      </c>
      <c r="I88" s="34" t="s">
        <v>13</v>
      </c>
      <c r="J88" s="34"/>
      <c r="K88" s="34" t="b">
        <v>0</v>
      </c>
      <c r="L88" s="34" t="b">
        <v>0</v>
      </c>
      <c r="M88" s="34"/>
      <c r="N88" s="3"/>
      <c r="O88" s="3"/>
    </row>
    <row r="89" ht="15.75" customHeight="1">
      <c r="A89" s="34" t="s">
        <v>466</v>
      </c>
      <c r="B89" s="34" t="s">
        <v>92</v>
      </c>
      <c r="C89" s="34" t="s">
        <v>92</v>
      </c>
      <c r="D89" s="34" t="s">
        <v>193</v>
      </c>
      <c r="E89" s="34" t="s">
        <v>38</v>
      </c>
      <c r="F89" s="34" t="s">
        <v>115</v>
      </c>
      <c r="G89" s="34" t="str">
        <f>VLOOKUP("drew",Data!I$8:Data!J$30,2,0)</f>
        <v>drew@acme.com</v>
      </c>
      <c r="H89" s="34">
        <v>13.0</v>
      </c>
      <c r="I89" s="34" t="s">
        <v>91</v>
      </c>
      <c r="J89" s="34"/>
      <c r="K89" s="34" t="b">
        <v>0</v>
      </c>
      <c r="L89" s="34" t="b">
        <v>0</v>
      </c>
      <c r="M89" s="34"/>
      <c r="N89" s="3"/>
      <c r="O89" s="3"/>
    </row>
    <row r="90" ht="15.75" customHeight="1">
      <c r="A90" s="34" t="s">
        <v>469</v>
      </c>
      <c r="B90" s="34" t="s">
        <v>229</v>
      </c>
      <c r="C90" s="34"/>
      <c r="D90" s="34" t="s">
        <v>193</v>
      </c>
      <c r="E90" s="34" t="s">
        <v>28</v>
      </c>
      <c r="F90" s="34"/>
      <c r="G90" s="34"/>
      <c r="H90" s="34">
        <v>2.0</v>
      </c>
      <c r="I90" s="34" t="s">
        <v>91</v>
      </c>
      <c r="J90" s="34"/>
      <c r="K90" s="34" t="b">
        <v>0</v>
      </c>
      <c r="L90" s="34" t="b">
        <v>0</v>
      </c>
      <c r="M90" s="34"/>
      <c r="N90" s="3"/>
      <c r="O90" s="3"/>
    </row>
    <row r="91" ht="15.75" customHeight="1">
      <c r="A91" s="34" t="s">
        <v>471</v>
      </c>
      <c r="B91" s="34" t="s">
        <v>229</v>
      </c>
      <c r="C91" s="34" t="s">
        <v>79</v>
      </c>
      <c r="D91" s="34" t="s">
        <v>193</v>
      </c>
      <c r="E91" s="34" t="s">
        <v>28</v>
      </c>
      <c r="F91" s="34" t="s">
        <v>119</v>
      </c>
      <c r="G91" s="34"/>
      <c r="H91" s="34">
        <v>1.0</v>
      </c>
      <c r="I91" s="34" t="s">
        <v>91</v>
      </c>
      <c r="J91" s="34"/>
      <c r="K91" s="34" t="b">
        <v>0</v>
      </c>
      <c r="L91" s="34" t="b">
        <v>0</v>
      </c>
      <c r="M91" s="34"/>
      <c r="N91" s="3"/>
      <c r="O91" s="3"/>
    </row>
    <row r="92" ht="15.75" customHeight="1">
      <c r="A92" s="34" t="s">
        <v>472</v>
      </c>
      <c r="B92" s="34" t="s">
        <v>229</v>
      </c>
      <c r="C92" s="34" t="s">
        <v>79</v>
      </c>
      <c r="D92" s="34" t="s">
        <v>193</v>
      </c>
      <c r="E92" s="34" t="s">
        <v>38</v>
      </c>
      <c r="F92" s="34" t="s">
        <v>119</v>
      </c>
      <c r="G92" s="34"/>
      <c r="H92" s="34"/>
      <c r="I92" s="34" t="s">
        <v>91</v>
      </c>
      <c r="J92" s="34" t="s">
        <v>317</v>
      </c>
      <c r="K92" s="34" t="b">
        <v>0</v>
      </c>
      <c r="L92" s="34" t="b">
        <v>0</v>
      </c>
      <c r="M92" s="34"/>
      <c r="N92" s="3"/>
      <c r="O92" s="3"/>
    </row>
    <row r="93" ht="15.75" customHeight="1">
      <c r="A93" s="34" t="s">
        <v>475</v>
      </c>
      <c r="B93" s="34" t="s">
        <v>229</v>
      </c>
      <c r="C93" s="34"/>
      <c r="D93" s="34" t="s">
        <v>193</v>
      </c>
      <c r="E93" s="34" t="s">
        <v>28</v>
      </c>
      <c r="F93" s="34"/>
      <c r="G93" s="34"/>
      <c r="H93" s="34">
        <v>3.0</v>
      </c>
      <c r="I93" s="34"/>
      <c r="J93" s="34"/>
      <c r="K93" s="34" t="b">
        <v>0</v>
      </c>
      <c r="L93" s="34" t="b">
        <v>0</v>
      </c>
      <c r="M93" s="34"/>
      <c r="N93" s="3"/>
      <c r="O93" s="3"/>
    </row>
    <row r="94" ht="15.75" customHeight="1">
      <c r="A94" s="34" t="s">
        <v>476</v>
      </c>
      <c r="B94" s="34" t="s">
        <v>229</v>
      </c>
      <c r="C94" s="34"/>
      <c r="D94" s="34" t="s">
        <v>193</v>
      </c>
      <c r="E94" s="34" t="s">
        <v>28</v>
      </c>
      <c r="F94" s="34"/>
      <c r="G94" s="34"/>
      <c r="H94" s="34">
        <v>2.0</v>
      </c>
      <c r="I94" s="34" t="s">
        <v>91</v>
      </c>
      <c r="J94" s="34"/>
      <c r="K94" s="34" t="b">
        <v>0</v>
      </c>
      <c r="L94" s="34" t="b">
        <v>0</v>
      </c>
      <c r="M94" s="34"/>
      <c r="N94" s="3"/>
      <c r="O94" s="3"/>
    </row>
    <row r="95" ht="15.75" customHeight="1">
      <c r="A95" s="34" t="s">
        <v>477</v>
      </c>
      <c r="B95" s="34" t="s">
        <v>92</v>
      </c>
      <c r="C95" s="34" t="s">
        <v>92</v>
      </c>
      <c r="D95" s="34" t="s">
        <v>193</v>
      </c>
      <c r="E95" s="34" t="s">
        <v>38</v>
      </c>
      <c r="F95" s="34" t="s">
        <v>115</v>
      </c>
      <c r="G95" s="34" t="str">
        <f>VLOOKUP("dawn",Data!I$8:Data!J$30,2,0)</f>
        <v>dawn@acme.com</v>
      </c>
      <c r="H95" s="34">
        <v>4.0</v>
      </c>
      <c r="I95" s="34" t="s">
        <v>91</v>
      </c>
      <c r="J95" s="34" t="s">
        <v>479</v>
      </c>
      <c r="K95" s="34" t="b">
        <v>0</v>
      </c>
      <c r="L95" s="34" t="b">
        <v>0</v>
      </c>
      <c r="M95" s="34"/>
      <c r="N95" s="3"/>
      <c r="O95" s="3"/>
    </row>
    <row r="96" ht="15.75" customHeight="1">
      <c r="A96" s="34" t="s">
        <v>480</v>
      </c>
      <c r="B96" s="34" t="s">
        <v>229</v>
      </c>
      <c r="C96" s="34" t="s">
        <v>81</v>
      </c>
      <c r="D96" s="34" t="s">
        <v>193</v>
      </c>
      <c r="E96" s="34" t="s">
        <v>28</v>
      </c>
      <c r="F96" s="34" t="s">
        <v>117</v>
      </c>
      <c r="G96" s="34" t="str">
        <f>VLOOKUP("daniel",Data!I$8:Data!J$30,2,0)</f>
        <v>daniel@acme.com</v>
      </c>
      <c r="H96" s="34"/>
      <c r="I96" s="34" t="s">
        <v>91</v>
      </c>
      <c r="J96" s="34" t="s">
        <v>482</v>
      </c>
      <c r="K96" s="34" t="b">
        <v>0</v>
      </c>
      <c r="L96" s="34" t="b">
        <v>0</v>
      </c>
      <c r="M96" s="34"/>
      <c r="N96" s="3"/>
      <c r="O96" s="3"/>
    </row>
    <row r="97" ht="15.75" customHeight="1">
      <c r="A97" s="34" t="s">
        <v>483</v>
      </c>
      <c r="B97" s="34" t="s">
        <v>229</v>
      </c>
      <c r="C97" s="34"/>
      <c r="D97" s="34" t="s">
        <v>193</v>
      </c>
      <c r="E97" s="34" t="s">
        <v>28</v>
      </c>
      <c r="F97" s="34"/>
      <c r="G97" s="34"/>
      <c r="H97" s="34">
        <v>5.0</v>
      </c>
      <c r="I97" s="34"/>
      <c r="J97" s="34"/>
      <c r="K97" s="34" t="b">
        <v>0</v>
      </c>
      <c r="L97" s="34" t="b">
        <v>0</v>
      </c>
      <c r="M97" s="34"/>
      <c r="N97" s="3"/>
      <c r="O97" s="3"/>
    </row>
    <row r="98" ht="15.75" customHeight="1">
      <c r="A98" s="34" t="s">
        <v>484</v>
      </c>
      <c r="B98" s="34" t="s">
        <v>363</v>
      </c>
      <c r="C98" s="34" t="s">
        <v>89</v>
      </c>
      <c r="D98" s="34" t="s">
        <v>193</v>
      </c>
      <c r="E98" s="34" t="s">
        <v>28</v>
      </c>
      <c r="F98" s="34" t="s">
        <v>117</v>
      </c>
      <c r="G98" s="34" t="str">
        <f>VLOOKUP("dudley",Data!I$8:Data!J$30,2,0)</f>
        <v>dudley@acme.com</v>
      </c>
      <c r="H98" s="34">
        <v>5.0</v>
      </c>
      <c r="I98" s="34" t="s">
        <v>91</v>
      </c>
      <c r="J98" s="34" t="s">
        <v>486</v>
      </c>
      <c r="K98" s="34" t="b">
        <v>1</v>
      </c>
      <c r="L98" s="34" t="b">
        <v>0</v>
      </c>
      <c r="M98" s="34"/>
      <c r="N98" s="3"/>
      <c r="O98" s="3"/>
    </row>
    <row r="99" ht="15.75" customHeight="1">
      <c r="A99" s="34" t="s">
        <v>404</v>
      </c>
      <c r="B99" s="34" t="s">
        <v>373</v>
      </c>
      <c r="C99" s="34" t="s">
        <v>83</v>
      </c>
      <c r="D99" s="34" t="s">
        <v>193</v>
      </c>
      <c r="E99" s="34" t="s">
        <v>28</v>
      </c>
      <c r="F99" s="34" t="s">
        <v>117</v>
      </c>
      <c r="G99" s="34" t="str">
        <f>VLOOKUP("daniel",Data!I$8:Data!J$30,2,0)</f>
        <v>daniel@acme.com</v>
      </c>
      <c r="H99" s="34">
        <v>7.0</v>
      </c>
      <c r="I99" s="34" t="s">
        <v>91</v>
      </c>
      <c r="J99" s="34" t="s">
        <v>489</v>
      </c>
      <c r="K99" s="34" t="b">
        <v>0</v>
      </c>
      <c r="L99" s="34" t="b">
        <v>1</v>
      </c>
      <c r="M99" s="34" t="s">
        <v>490</v>
      </c>
      <c r="N99" s="3"/>
      <c r="O99" s="3"/>
    </row>
    <row r="100" ht="15.75" customHeight="1">
      <c r="A100" s="34" t="s">
        <v>492</v>
      </c>
      <c r="B100" s="34" t="s">
        <v>229</v>
      </c>
      <c r="C100" s="34"/>
      <c r="D100" s="34" t="s">
        <v>238</v>
      </c>
      <c r="E100" s="34" t="s">
        <v>28</v>
      </c>
      <c r="F100" s="34"/>
      <c r="G100" s="34"/>
      <c r="H100" s="34">
        <v>3.0</v>
      </c>
      <c r="I100" s="34" t="s">
        <v>91</v>
      </c>
      <c r="J100" s="34"/>
      <c r="K100" s="34" t="b">
        <v>0</v>
      </c>
      <c r="L100" s="34" t="b">
        <v>0</v>
      </c>
      <c r="M100" s="34"/>
      <c r="N100" s="3"/>
      <c r="O100" s="3"/>
    </row>
    <row r="101" ht="15.75" customHeight="1">
      <c r="A101" s="34" t="s">
        <v>493</v>
      </c>
      <c r="B101" s="34" t="s">
        <v>92</v>
      </c>
      <c r="C101" s="34" t="s">
        <v>92</v>
      </c>
      <c r="D101" s="34" t="s">
        <v>238</v>
      </c>
      <c r="E101" s="34" t="s">
        <v>28</v>
      </c>
      <c r="F101" s="34" t="s">
        <v>115</v>
      </c>
      <c r="G101" s="34" t="str">
        <f>VLOOKUP("dudley",Data!I$8:Data!J$30,2,0)</f>
        <v>dudley@acme.com</v>
      </c>
      <c r="H101" s="34">
        <v>5.0</v>
      </c>
      <c r="I101" s="34" t="s">
        <v>91</v>
      </c>
      <c r="J101" s="34"/>
      <c r="K101" s="34" t="b">
        <v>0</v>
      </c>
      <c r="L101" s="34" t="b">
        <v>0</v>
      </c>
      <c r="M101" s="34"/>
      <c r="N101" s="3"/>
      <c r="O101" s="3"/>
    </row>
    <row r="102" ht="15.75" customHeight="1">
      <c r="A102" s="34" t="s">
        <v>494</v>
      </c>
      <c r="B102" s="34" t="s">
        <v>229</v>
      </c>
      <c r="C102" s="34"/>
      <c r="D102" s="34" t="s">
        <v>238</v>
      </c>
      <c r="E102" s="34" t="s">
        <v>28</v>
      </c>
      <c r="F102" s="34"/>
      <c r="G102" s="34"/>
      <c r="H102" s="34">
        <v>5.0</v>
      </c>
      <c r="I102" s="34" t="s">
        <v>91</v>
      </c>
      <c r="J102" s="34"/>
      <c r="K102" s="34" t="b">
        <v>0</v>
      </c>
      <c r="L102" s="34" t="b">
        <v>0</v>
      </c>
      <c r="M102" s="34"/>
      <c r="N102" s="3"/>
      <c r="O102" s="3"/>
    </row>
    <row r="103" ht="15.75" customHeight="1">
      <c r="A103" s="34" t="s">
        <v>495</v>
      </c>
      <c r="B103" s="34" t="s">
        <v>229</v>
      </c>
      <c r="C103" s="34"/>
      <c r="D103" s="34" t="s">
        <v>238</v>
      </c>
      <c r="E103" s="34" t="s">
        <v>28</v>
      </c>
      <c r="F103" s="34"/>
      <c r="G103" s="34"/>
      <c r="H103" s="34">
        <v>3.0</v>
      </c>
      <c r="I103" s="34" t="s">
        <v>91</v>
      </c>
      <c r="J103" s="34"/>
      <c r="K103" s="34" t="b">
        <v>0</v>
      </c>
      <c r="L103" s="34" t="b">
        <v>0</v>
      </c>
      <c r="M103" s="34"/>
      <c r="N103" s="3"/>
      <c r="O103" s="3"/>
    </row>
    <row r="104" ht="15.75" customHeight="1">
      <c r="A104" s="34" t="s">
        <v>496</v>
      </c>
      <c r="B104" s="34" t="s">
        <v>229</v>
      </c>
      <c r="C104" s="34"/>
      <c r="D104" s="34" t="s">
        <v>238</v>
      </c>
      <c r="E104" s="34" t="s">
        <v>28</v>
      </c>
      <c r="F104" s="34"/>
      <c r="G104" s="34"/>
      <c r="H104" s="34">
        <v>3.0</v>
      </c>
      <c r="I104" s="34" t="s">
        <v>91</v>
      </c>
      <c r="J104" s="34"/>
      <c r="K104" s="34" t="b">
        <v>0</v>
      </c>
      <c r="L104" s="34" t="b">
        <v>0</v>
      </c>
      <c r="M104" s="34"/>
      <c r="N104" s="3"/>
      <c r="O104" s="3"/>
    </row>
    <row r="105" ht="15.75" customHeight="1">
      <c r="A105" s="34" t="s">
        <v>497</v>
      </c>
      <c r="B105" s="34" t="s">
        <v>229</v>
      </c>
      <c r="C105" s="34"/>
      <c r="D105" s="34" t="s">
        <v>238</v>
      </c>
      <c r="E105" s="34" t="s">
        <v>28</v>
      </c>
      <c r="F105" s="34"/>
      <c r="G105" s="34"/>
      <c r="H105" s="34">
        <v>3.0</v>
      </c>
      <c r="I105" s="34" t="s">
        <v>91</v>
      </c>
      <c r="J105" s="34"/>
      <c r="K105" s="34" t="b">
        <v>0</v>
      </c>
      <c r="L105" s="34" t="b">
        <v>0</v>
      </c>
      <c r="M105" s="34"/>
      <c r="N105" s="3"/>
      <c r="O105" s="3"/>
    </row>
    <row r="106" ht="15.75" customHeight="1">
      <c r="A106" s="34" t="s">
        <v>498</v>
      </c>
      <c r="B106" s="34" t="s">
        <v>92</v>
      </c>
      <c r="C106" s="34" t="s">
        <v>92</v>
      </c>
      <c r="D106" s="34" t="s">
        <v>367</v>
      </c>
      <c r="E106" s="34" t="s">
        <v>28</v>
      </c>
      <c r="F106" s="34" t="s">
        <v>115</v>
      </c>
      <c r="G106" s="34" t="str">
        <f>VLOOKUP("diane",Data!I$8:Data!J$30,2,0)</f>
        <v>diane@acme.com</v>
      </c>
      <c r="H106" s="34">
        <v>3.0</v>
      </c>
      <c r="I106" s="34" t="s">
        <v>13</v>
      </c>
      <c r="J106" s="34"/>
      <c r="K106" s="34" t="b">
        <v>0</v>
      </c>
      <c r="L106" s="34" t="b">
        <v>0</v>
      </c>
      <c r="M106" s="34"/>
      <c r="N106" s="3"/>
      <c r="O106" s="3"/>
    </row>
    <row r="107" ht="15.75" customHeight="1">
      <c r="A107" s="34" t="s">
        <v>500</v>
      </c>
      <c r="B107" s="34" t="s">
        <v>229</v>
      </c>
      <c r="C107" s="34"/>
      <c r="D107" s="34" t="s">
        <v>367</v>
      </c>
      <c r="E107" s="34" t="s">
        <v>28</v>
      </c>
      <c r="F107" s="34"/>
      <c r="G107" s="34"/>
      <c r="H107" s="34">
        <v>5.0</v>
      </c>
      <c r="I107" s="34" t="s">
        <v>101</v>
      </c>
      <c r="J107" s="34"/>
      <c r="K107" s="34" t="b">
        <v>0</v>
      </c>
      <c r="L107" s="34" t="b">
        <v>0</v>
      </c>
      <c r="M107" s="34"/>
      <c r="N107" s="3"/>
      <c r="O107" s="3"/>
    </row>
    <row r="108" ht="15.75" customHeight="1">
      <c r="A108" s="34" t="s">
        <v>501</v>
      </c>
      <c r="B108" s="34" t="s">
        <v>229</v>
      </c>
      <c r="C108" s="34"/>
      <c r="D108" s="34" t="s">
        <v>367</v>
      </c>
      <c r="E108" s="34" t="s">
        <v>28</v>
      </c>
      <c r="F108" s="34"/>
      <c r="G108" s="34"/>
      <c r="H108" s="34">
        <v>5.0</v>
      </c>
      <c r="I108" s="34" t="s">
        <v>101</v>
      </c>
      <c r="J108" s="34"/>
      <c r="K108" s="34" t="b">
        <v>0</v>
      </c>
      <c r="L108" s="34" t="b">
        <v>0</v>
      </c>
      <c r="M108" s="34"/>
      <c r="N108" s="3"/>
      <c r="O108" s="3"/>
    </row>
    <row r="109" ht="15.75" customHeight="1">
      <c r="A109" s="34" t="s">
        <v>502</v>
      </c>
      <c r="B109" s="34" t="s">
        <v>229</v>
      </c>
      <c r="C109" s="34" t="s">
        <v>79</v>
      </c>
      <c r="D109" s="34" t="s">
        <v>232</v>
      </c>
      <c r="E109" s="34" t="s">
        <v>28</v>
      </c>
      <c r="F109" s="34" t="s">
        <v>121</v>
      </c>
      <c r="G109" s="34"/>
      <c r="H109" s="34">
        <v>4.0</v>
      </c>
      <c r="I109" s="34" t="s">
        <v>91</v>
      </c>
      <c r="J109" s="34"/>
      <c r="K109" s="34" t="b">
        <v>0</v>
      </c>
      <c r="L109" s="34" t="b">
        <v>0</v>
      </c>
      <c r="M109" s="34"/>
      <c r="N109" s="3"/>
      <c r="O109" s="3"/>
    </row>
    <row r="110" ht="15.75" customHeight="1">
      <c r="A110" s="34" t="s">
        <v>503</v>
      </c>
      <c r="B110" s="34" t="s">
        <v>229</v>
      </c>
      <c r="C110" s="34" t="s">
        <v>81</v>
      </c>
      <c r="D110" s="34" t="s">
        <v>232</v>
      </c>
      <c r="E110" s="34" t="s">
        <v>28</v>
      </c>
      <c r="F110" s="34" t="s">
        <v>119</v>
      </c>
      <c r="G110" s="34"/>
      <c r="H110" s="34"/>
      <c r="I110" s="34" t="s">
        <v>91</v>
      </c>
      <c r="J110" s="34"/>
      <c r="K110" s="34" t="b">
        <v>0</v>
      </c>
      <c r="L110" s="34" t="b">
        <v>0</v>
      </c>
      <c r="M110" s="34"/>
      <c r="N110" s="3"/>
      <c r="O110" s="3"/>
    </row>
    <row r="111" ht="15.75" customHeight="1">
      <c r="A111" s="34" t="s">
        <v>504</v>
      </c>
      <c r="B111" s="34" t="s">
        <v>229</v>
      </c>
      <c r="C111" s="34" t="s">
        <v>79</v>
      </c>
      <c r="D111" s="34" t="s">
        <v>232</v>
      </c>
      <c r="E111" s="34" t="s">
        <v>28</v>
      </c>
      <c r="F111" s="34" t="s">
        <v>119</v>
      </c>
      <c r="G111" s="34"/>
      <c r="H111" s="34">
        <v>4.0</v>
      </c>
      <c r="I111" s="34" t="s">
        <v>91</v>
      </c>
      <c r="J111" s="34"/>
      <c r="K111" s="34" t="b">
        <v>0</v>
      </c>
      <c r="L111" s="34" t="b">
        <v>0</v>
      </c>
      <c r="M111" s="34"/>
      <c r="N111" s="3"/>
      <c r="O111" s="3"/>
    </row>
    <row r="112" ht="15.75" customHeight="1">
      <c r="A112" s="34" t="s">
        <v>505</v>
      </c>
      <c r="B112" s="34" t="s">
        <v>229</v>
      </c>
      <c r="C112" s="34" t="s">
        <v>81</v>
      </c>
      <c r="D112" s="34" t="s">
        <v>232</v>
      </c>
      <c r="E112" s="34" t="s">
        <v>28</v>
      </c>
      <c r="F112" s="34" t="s">
        <v>119</v>
      </c>
      <c r="G112" s="34"/>
      <c r="H112" s="34">
        <v>5.0</v>
      </c>
      <c r="I112" s="34" t="s">
        <v>91</v>
      </c>
      <c r="J112" s="34"/>
      <c r="K112" s="34" t="b">
        <v>0</v>
      </c>
      <c r="L112" s="34" t="b">
        <v>0</v>
      </c>
      <c r="M112" s="34"/>
      <c r="N112" s="3"/>
      <c r="O112" s="3"/>
    </row>
    <row r="113" ht="15.75" customHeight="1">
      <c r="A113" s="34" t="s">
        <v>506</v>
      </c>
      <c r="B113" s="34" t="s">
        <v>92</v>
      </c>
      <c r="C113" s="34" t="s">
        <v>92</v>
      </c>
      <c r="D113" s="34" t="s">
        <v>200</v>
      </c>
      <c r="E113" s="34" t="s">
        <v>61</v>
      </c>
      <c r="F113" s="34" t="s">
        <v>115</v>
      </c>
      <c r="G113" s="34" t="str">
        <f>VLOOKUP("peter",Data!I$8:Data!J$30,2,0)</f>
        <v>peter@acme.com</v>
      </c>
      <c r="H113" s="34">
        <v>5.0</v>
      </c>
      <c r="I113" s="34" t="s">
        <v>91</v>
      </c>
      <c r="J113" s="34"/>
      <c r="K113" s="34" t="b">
        <v>0</v>
      </c>
      <c r="L113" s="34" t="b">
        <v>0</v>
      </c>
      <c r="M113" s="34"/>
      <c r="N113" s="3"/>
      <c r="O113" s="3"/>
    </row>
    <row r="114" ht="15.75" customHeight="1">
      <c r="A114" s="34" t="s">
        <v>507</v>
      </c>
      <c r="B114" s="34" t="s">
        <v>92</v>
      </c>
      <c r="C114" s="34" t="s">
        <v>92</v>
      </c>
      <c r="D114" s="34" t="s">
        <v>200</v>
      </c>
      <c r="E114" s="34" t="s">
        <v>61</v>
      </c>
      <c r="F114" s="34" t="s">
        <v>115</v>
      </c>
      <c r="G114" s="34" t="str">
        <f>VLOOKUP("peter",Data!I$8:Data!J$30,2,0)</f>
        <v>peter@acme.com</v>
      </c>
      <c r="H114" s="34">
        <v>3.0</v>
      </c>
      <c r="I114" s="34" t="s">
        <v>91</v>
      </c>
      <c r="J114" s="34"/>
      <c r="K114" s="34" t="b">
        <v>0</v>
      </c>
      <c r="L114" s="34" t="b">
        <v>0</v>
      </c>
      <c r="M114" s="34"/>
      <c r="N114" s="3"/>
      <c r="O114" s="3"/>
    </row>
    <row r="115" ht="15.75" customHeight="1">
      <c r="A115" s="34" t="s">
        <v>508</v>
      </c>
      <c r="B115" s="34" t="s">
        <v>229</v>
      </c>
      <c r="C115" s="34"/>
      <c r="D115" s="34" t="s">
        <v>200</v>
      </c>
      <c r="E115" s="34" t="s">
        <v>61</v>
      </c>
      <c r="F115" s="34"/>
      <c r="G115" s="34"/>
      <c r="H115" s="34">
        <v>3.0</v>
      </c>
      <c r="I115" s="34" t="s">
        <v>91</v>
      </c>
      <c r="J115" s="34"/>
      <c r="K115" s="34" t="b">
        <v>0</v>
      </c>
      <c r="L115" s="34" t="b">
        <v>0</v>
      </c>
      <c r="M115" s="34"/>
      <c r="N115" s="3"/>
      <c r="O115" s="3"/>
    </row>
    <row r="116" ht="15.75" customHeight="1">
      <c r="A116" s="34" t="s">
        <v>509</v>
      </c>
      <c r="B116" s="34" t="s">
        <v>229</v>
      </c>
      <c r="C116" s="34"/>
      <c r="D116" s="34" t="s">
        <v>200</v>
      </c>
      <c r="E116" s="34" t="s">
        <v>61</v>
      </c>
      <c r="F116" s="34"/>
      <c r="G116" s="34"/>
      <c r="H116" s="34">
        <v>3.0</v>
      </c>
      <c r="I116" s="34" t="s">
        <v>91</v>
      </c>
      <c r="J116" s="34"/>
      <c r="K116" s="34" t="b">
        <v>0</v>
      </c>
      <c r="L116" s="34" t="b">
        <v>0</v>
      </c>
      <c r="M116" s="34"/>
      <c r="N116" s="3"/>
      <c r="O116" s="3"/>
    </row>
    <row r="117" ht="15.75" customHeight="1">
      <c r="A117" s="34" t="s">
        <v>510</v>
      </c>
      <c r="B117" s="34" t="s">
        <v>229</v>
      </c>
      <c r="C117" s="34"/>
      <c r="D117" s="34" t="s">
        <v>200</v>
      </c>
      <c r="E117" s="34" t="s">
        <v>61</v>
      </c>
      <c r="F117" s="34"/>
      <c r="G117" s="34"/>
      <c r="H117" s="34">
        <v>5.0</v>
      </c>
      <c r="I117" s="34" t="s">
        <v>91</v>
      </c>
      <c r="J117" s="34"/>
      <c r="K117" s="34" t="b">
        <v>0</v>
      </c>
      <c r="L117" s="34" t="b">
        <v>0</v>
      </c>
      <c r="M117" s="34"/>
      <c r="N117" s="3"/>
      <c r="O117" s="3"/>
    </row>
    <row r="118" ht="15.75" customHeight="1">
      <c r="A118" s="34" t="s">
        <v>511</v>
      </c>
      <c r="B118" s="34" t="s">
        <v>229</v>
      </c>
      <c r="C118" s="34"/>
      <c r="D118" s="34" t="s">
        <v>298</v>
      </c>
      <c r="E118" s="34" t="s">
        <v>28</v>
      </c>
      <c r="F118" s="34" t="s">
        <v>121</v>
      </c>
      <c r="G118" s="34"/>
      <c r="H118" s="34">
        <v>2.0</v>
      </c>
      <c r="I118" s="34" t="s">
        <v>101</v>
      </c>
      <c r="J118" s="34"/>
      <c r="K118" s="34" t="b">
        <v>0</v>
      </c>
      <c r="L118" s="34" t="b">
        <v>0</v>
      </c>
      <c r="M118" s="34"/>
      <c r="N118" s="3"/>
      <c r="O118" s="3"/>
    </row>
    <row r="119" ht="15.75" customHeight="1">
      <c r="A119" s="34" t="s">
        <v>512</v>
      </c>
      <c r="B119" s="34" t="s">
        <v>229</v>
      </c>
      <c r="C119" s="34"/>
      <c r="D119" s="34" t="s">
        <v>298</v>
      </c>
      <c r="E119" s="34" t="s">
        <v>28</v>
      </c>
      <c r="F119" s="34" t="s">
        <v>119</v>
      </c>
      <c r="G119" s="34"/>
      <c r="H119" s="34">
        <v>3.0</v>
      </c>
      <c r="I119" s="34" t="s">
        <v>91</v>
      </c>
      <c r="J119" s="34" t="s">
        <v>513</v>
      </c>
      <c r="K119" s="34" t="b">
        <v>0</v>
      </c>
      <c r="L119" s="34" t="b">
        <v>0</v>
      </c>
      <c r="M119" s="34"/>
      <c r="N119" s="3"/>
      <c r="O119" s="3"/>
    </row>
    <row r="120" ht="15.75" customHeight="1">
      <c r="A120" s="34" t="s">
        <v>514</v>
      </c>
      <c r="B120" s="34" t="s">
        <v>363</v>
      </c>
      <c r="C120" s="34" t="s">
        <v>89</v>
      </c>
      <c r="D120" s="34" t="s">
        <v>298</v>
      </c>
      <c r="E120" s="34" t="s">
        <v>28</v>
      </c>
      <c r="F120" s="34" t="s">
        <v>107</v>
      </c>
      <c r="G120" s="34" t="str">
        <f>VLOOKUP("dudley",Data!I$8:Data!J$30,2,0)</f>
        <v>dudley@acme.com</v>
      </c>
      <c r="H120" s="34">
        <v>5.0</v>
      </c>
      <c r="I120" s="34" t="s">
        <v>13</v>
      </c>
      <c r="J120" s="34" t="s">
        <v>515</v>
      </c>
      <c r="K120" s="34" t="b">
        <v>0</v>
      </c>
      <c r="L120" s="34" t="b">
        <v>0</v>
      </c>
      <c r="M120" s="34"/>
      <c r="N120" s="3"/>
      <c r="O120" s="3"/>
    </row>
    <row r="121" ht="15.75" customHeight="1">
      <c r="A121" s="34" t="s">
        <v>516</v>
      </c>
      <c r="B121" s="34" t="s">
        <v>363</v>
      </c>
      <c r="C121" s="34" t="s">
        <v>89</v>
      </c>
      <c r="D121" s="34" t="s">
        <v>298</v>
      </c>
      <c r="E121" s="34" t="s">
        <v>28</v>
      </c>
      <c r="F121" s="34" t="s">
        <v>107</v>
      </c>
      <c r="G121" s="34" t="str">
        <f>VLOOKUP("daniel",Data!I$8:Data!J$30,2,0)</f>
        <v>daniel@acme.com</v>
      </c>
      <c r="H121" s="34">
        <v>4.0</v>
      </c>
      <c r="I121" s="34" t="s">
        <v>13</v>
      </c>
      <c r="J121" s="34" t="s">
        <v>515</v>
      </c>
      <c r="K121" s="34" t="b">
        <v>0</v>
      </c>
      <c r="L121" s="34" t="b">
        <v>0</v>
      </c>
      <c r="M121" s="34"/>
      <c r="N121" s="3"/>
      <c r="O121" s="3"/>
    </row>
    <row r="122" ht="15.75" customHeight="1">
      <c r="A122" s="34" t="s">
        <v>517</v>
      </c>
      <c r="B122" s="34" t="s">
        <v>229</v>
      </c>
      <c r="C122" s="34"/>
      <c r="D122" s="34" t="s">
        <v>298</v>
      </c>
      <c r="E122" s="34" t="s">
        <v>28</v>
      </c>
      <c r="F122" s="34"/>
      <c r="G122" s="34"/>
      <c r="H122" s="34">
        <v>3.0</v>
      </c>
      <c r="I122" s="34"/>
      <c r="J122" s="34"/>
      <c r="K122" s="34" t="b">
        <v>0</v>
      </c>
      <c r="L122" s="34" t="b">
        <v>0</v>
      </c>
      <c r="M122" s="34"/>
      <c r="N122" s="3"/>
      <c r="O122" s="3"/>
    </row>
    <row r="123" ht="15.75" customHeight="1">
      <c r="A123" s="34" t="s">
        <v>518</v>
      </c>
      <c r="B123" s="34" t="s">
        <v>92</v>
      </c>
      <c r="C123" s="34" t="s">
        <v>92</v>
      </c>
      <c r="D123" s="34" t="s">
        <v>298</v>
      </c>
      <c r="E123" s="34" t="s">
        <v>28</v>
      </c>
      <c r="F123" s="34" t="s">
        <v>117</v>
      </c>
      <c r="G123" s="34" t="str">
        <f>VLOOKUP("daniel",Data!I$8:Data!J$30,2,0)</f>
        <v>daniel@acme.com</v>
      </c>
      <c r="H123" s="34">
        <v>5.0</v>
      </c>
      <c r="I123" s="34" t="s">
        <v>91</v>
      </c>
      <c r="J123" s="34" t="s">
        <v>519</v>
      </c>
      <c r="K123" s="34" t="b">
        <v>0</v>
      </c>
      <c r="L123" s="34" t="b">
        <v>0</v>
      </c>
      <c r="M123" s="34"/>
      <c r="N123" s="3"/>
      <c r="O123" s="3"/>
    </row>
    <row r="124" ht="15.75" customHeight="1">
      <c r="A124" s="34" t="s">
        <v>520</v>
      </c>
      <c r="B124" s="34" t="s">
        <v>229</v>
      </c>
      <c r="C124" s="34" t="s">
        <v>89</v>
      </c>
      <c r="D124" s="34" t="s">
        <v>298</v>
      </c>
      <c r="E124" s="34" t="s">
        <v>28</v>
      </c>
      <c r="F124" s="34" t="s">
        <v>119</v>
      </c>
      <c r="G124" s="34"/>
      <c r="H124" s="34">
        <v>3.0</v>
      </c>
      <c r="I124" s="34" t="s">
        <v>91</v>
      </c>
      <c r="J124" s="34" t="s">
        <v>521</v>
      </c>
      <c r="K124" s="34" t="b">
        <v>0</v>
      </c>
      <c r="L124" s="34" t="b">
        <v>0</v>
      </c>
      <c r="M124" s="34"/>
      <c r="N124" s="3"/>
      <c r="O124" s="3"/>
    </row>
    <row r="125" ht="15.75" customHeight="1">
      <c r="A125" s="34" t="s">
        <v>522</v>
      </c>
      <c r="B125" s="34" t="s">
        <v>229</v>
      </c>
      <c r="C125" s="34" t="s">
        <v>89</v>
      </c>
      <c r="D125" s="34" t="s">
        <v>298</v>
      </c>
      <c r="E125" s="34" t="s">
        <v>28</v>
      </c>
      <c r="F125" s="34" t="s">
        <v>119</v>
      </c>
      <c r="G125" s="34"/>
      <c r="H125" s="34"/>
      <c r="I125" s="34" t="s">
        <v>91</v>
      </c>
      <c r="J125" s="34" t="s">
        <v>521</v>
      </c>
      <c r="K125" s="34" t="b">
        <v>0</v>
      </c>
      <c r="L125" s="34" t="b">
        <v>0</v>
      </c>
      <c r="M125" s="34"/>
      <c r="N125" s="3"/>
      <c r="O125" s="3"/>
    </row>
    <row r="126" ht="15.75" customHeight="1">
      <c r="A126" s="34" t="s">
        <v>523</v>
      </c>
      <c r="B126" s="34" t="s">
        <v>92</v>
      </c>
      <c r="C126" s="34" t="s">
        <v>92</v>
      </c>
      <c r="D126" s="34" t="s">
        <v>499</v>
      </c>
      <c r="E126" s="34" t="s">
        <v>38</v>
      </c>
      <c r="F126" s="34" t="s">
        <v>107</v>
      </c>
      <c r="G126" s="34"/>
      <c r="H126" s="34">
        <v>3.0</v>
      </c>
      <c r="I126" s="34" t="s">
        <v>13</v>
      </c>
      <c r="J126" s="34"/>
      <c r="K126" s="34" t="b">
        <v>0</v>
      </c>
      <c r="L126" s="34" t="b">
        <v>0</v>
      </c>
      <c r="M126" s="34"/>
      <c r="N126" s="3"/>
      <c r="O126" s="3"/>
    </row>
    <row r="127" ht="15.75" customHeight="1">
      <c r="A127" s="34" t="s">
        <v>524</v>
      </c>
      <c r="B127" s="34" t="s">
        <v>92</v>
      </c>
      <c r="C127" s="34" t="s">
        <v>92</v>
      </c>
      <c r="D127" s="34" t="s">
        <v>499</v>
      </c>
      <c r="E127" s="34" t="s">
        <v>38</v>
      </c>
      <c r="F127" s="34" t="s">
        <v>109</v>
      </c>
      <c r="G127" s="34"/>
      <c r="H127" s="34">
        <v>3.0</v>
      </c>
      <c r="I127" s="34" t="s">
        <v>13</v>
      </c>
      <c r="J127" s="34"/>
      <c r="K127" s="34" t="b">
        <v>0</v>
      </c>
      <c r="L127" s="34" t="b">
        <v>0</v>
      </c>
      <c r="M127" s="34"/>
      <c r="N127" s="3"/>
      <c r="O127" s="3"/>
    </row>
    <row r="128" ht="15.75" customHeight="1">
      <c r="A128" s="34" t="s">
        <v>525</v>
      </c>
      <c r="B128" s="34" t="s">
        <v>92</v>
      </c>
      <c r="C128" s="34" t="s">
        <v>92</v>
      </c>
      <c r="D128" s="34" t="s">
        <v>499</v>
      </c>
      <c r="E128" s="34" t="s">
        <v>38</v>
      </c>
      <c r="F128" s="34" t="s">
        <v>107</v>
      </c>
      <c r="G128" s="34"/>
      <c r="H128" s="34">
        <v>1.0</v>
      </c>
      <c r="I128" s="34" t="s">
        <v>13</v>
      </c>
      <c r="J128" s="34"/>
      <c r="K128" s="34" t="b">
        <v>0</v>
      </c>
      <c r="L128" s="34" t="b">
        <v>0</v>
      </c>
      <c r="M128" s="34"/>
      <c r="N128" s="3"/>
      <c r="O128" s="3"/>
    </row>
    <row r="129" ht="15.75" customHeight="1">
      <c r="A129" s="34" t="s">
        <v>526</v>
      </c>
      <c r="B129" s="34" t="s">
        <v>92</v>
      </c>
      <c r="C129" s="34" t="s">
        <v>92</v>
      </c>
      <c r="D129" s="34" t="s">
        <v>488</v>
      </c>
      <c r="E129" s="34" t="s">
        <v>38</v>
      </c>
      <c r="F129" s="34" t="s">
        <v>109</v>
      </c>
      <c r="G129" s="34"/>
      <c r="H129" s="34">
        <v>1.0</v>
      </c>
      <c r="I129" s="34" t="s">
        <v>13</v>
      </c>
      <c r="J129" s="34"/>
      <c r="K129" s="34" t="b">
        <v>0</v>
      </c>
      <c r="L129" s="34" t="b">
        <v>0</v>
      </c>
      <c r="M129" s="34"/>
      <c r="N129" s="3"/>
      <c r="O129" s="3"/>
    </row>
    <row r="130" ht="15.75" customHeight="1">
      <c r="A130" s="34" t="s">
        <v>527</v>
      </c>
      <c r="B130" s="34" t="s">
        <v>92</v>
      </c>
      <c r="C130" s="34" t="s">
        <v>92</v>
      </c>
      <c r="D130" s="34" t="s">
        <v>488</v>
      </c>
      <c r="E130" s="34" t="s">
        <v>38</v>
      </c>
      <c r="F130" s="34" t="s">
        <v>109</v>
      </c>
      <c r="G130" s="34"/>
      <c r="H130" s="34">
        <v>5.0</v>
      </c>
      <c r="I130" s="34" t="s">
        <v>13</v>
      </c>
      <c r="J130" s="34"/>
      <c r="K130" s="34" t="b">
        <v>0</v>
      </c>
      <c r="L130" s="34" t="b">
        <v>0</v>
      </c>
      <c r="M130" s="34"/>
      <c r="N130" s="3"/>
      <c r="O130" s="3"/>
    </row>
    <row r="131" ht="15.75" customHeight="1">
      <c r="A131" s="34" t="s">
        <v>528</v>
      </c>
      <c r="B131" s="34" t="s">
        <v>92</v>
      </c>
      <c r="C131" s="34" t="s">
        <v>92</v>
      </c>
      <c r="D131" s="34" t="s">
        <v>488</v>
      </c>
      <c r="E131" s="34" t="s">
        <v>38</v>
      </c>
      <c r="F131" s="34" t="s">
        <v>107</v>
      </c>
      <c r="G131" s="34"/>
      <c r="H131" s="34">
        <v>3.0</v>
      </c>
      <c r="I131" s="34" t="s">
        <v>13</v>
      </c>
      <c r="J131" s="34"/>
      <c r="K131" s="34" t="b">
        <v>0</v>
      </c>
      <c r="L131" s="34" t="b">
        <v>0</v>
      </c>
      <c r="M131" s="34"/>
      <c r="N131" s="3"/>
      <c r="O131" s="3"/>
    </row>
    <row r="132" ht="15.75" customHeight="1">
      <c r="A132" s="34" t="s">
        <v>529</v>
      </c>
      <c r="B132" s="34" t="s">
        <v>92</v>
      </c>
      <c r="C132" s="34" t="s">
        <v>92</v>
      </c>
      <c r="D132" s="34" t="s">
        <v>488</v>
      </c>
      <c r="E132" s="34" t="s">
        <v>38</v>
      </c>
      <c r="F132" s="34" t="s">
        <v>107</v>
      </c>
      <c r="G132" s="34"/>
      <c r="H132" s="34">
        <v>3.0</v>
      </c>
      <c r="I132" s="34" t="s">
        <v>13</v>
      </c>
      <c r="J132" s="34"/>
      <c r="K132" s="34" t="b">
        <v>0</v>
      </c>
      <c r="L132" s="34" t="b">
        <v>0</v>
      </c>
      <c r="M132" s="34"/>
      <c r="N132" s="3"/>
      <c r="O132" s="3"/>
    </row>
    <row r="133" ht="15.75" customHeight="1">
      <c r="A133" s="34" t="s">
        <v>530</v>
      </c>
      <c r="B133" s="34" t="s">
        <v>92</v>
      </c>
      <c r="C133" s="34" t="s">
        <v>92</v>
      </c>
      <c r="D133" s="34" t="s">
        <v>488</v>
      </c>
      <c r="E133" s="34" t="s">
        <v>38</v>
      </c>
      <c r="F133" s="34" t="s">
        <v>107</v>
      </c>
      <c r="G133" s="34"/>
      <c r="H133" s="34">
        <v>3.0</v>
      </c>
      <c r="I133" s="34" t="s">
        <v>13</v>
      </c>
      <c r="J133" s="34"/>
      <c r="K133" s="34" t="b">
        <v>0</v>
      </c>
      <c r="L133" s="34" t="b">
        <v>0</v>
      </c>
      <c r="M133" s="34"/>
      <c r="N133" s="3"/>
      <c r="O133" s="3"/>
    </row>
    <row r="134" ht="15.75" customHeight="1">
      <c r="A134" s="34" t="s">
        <v>531</v>
      </c>
      <c r="B134" s="34" t="s">
        <v>229</v>
      </c>
      <c r="C134" s="34"/>
      <c r="D134" s="34" t="s">
        <v>488</v>
      </c>
      <c r="E134" s="34" t="s">
        <v>38</v>
      </c>
      <c r="F134" s="34"/>
      <c r="G134" s="34"/>
      <c r="H134" s="34">
        <v>5.0</v>
      </c>
      <c r="I134" s="34" t="s">
        <v>13</v>
      </c>
      <c r="J134" s="34"/>
      <c r="K134" s="34" t="b">
        <v>0</v>
      </c>
      <c r="L134" s="34"/>
      <c r="M134" s="34"/>
      <c r="N134" s="3"/>
      <c r="O134" s="3"/>
    </row>
    <row r="135" ht="15.75" customHeight="1">
      <c r="A135" s="34" t="s">
        <v>532</v>
      </c>
      <c r="B135" s="34" t="s">
        <v>229</v>
      </c>
      <c r="C135" s="34"/>
      <c r="D135" s="34" t="s">
        <v>488</v>
      </c>
      <c r="E135" s="34" t="s">
        <v>38</v>
      </c>
      <c r="F135" s="34"/>
      <c r="G135" s="34"/>
      <c r="H135" s="34">
        <v>3.0</v>
      </c>
      <c r="I135" s="34" t="s">
        <v>13</v>
      </c>
      <c r="J135" s="34"/>
      <c r="K135" s="34" t="b">
        <v>0</v>
      </c>
      <c r="L135" s="34"/>
      <c r="M135" s="34"/>
      <c r="N135" s="3"/>
      <c r="O135" s="3"/>
    </row>
    <row r="136" ht="15.75" customHeight="1">
      <c r="A136" s="34" t="s">
        <v>533</v>
      </c>
      <c r="B136" s="34" t="s">
        <v>229</v>
      </c>
      <c r="C136" s="34"/>
      <c r="D136" s="34" t="s">
        <v>488</v>
      </c>
      <c r="E136" s="34" t="s">
        <v>38</v>
      </c>
      <c r="F136" s="34"/>
      <c r="G136" s="34"/>
      <c r="H136" s="34">
        <v>8.0</v>
      </c>
      <c r="I136" s="34" t="s">
        <v>13</v>
      </c>
      <c r="J136" s="34"/>
      <c r="K136" s="34" t="b">
        <v>0</v>
      </c>
      <c r="L136" s="34"/>
      <c r="M136" s="34"/>
      <c r="N136" s="3"/>
      <c r="O136" s="3"/>
    </row>
    <row r="137" ht="15.75" customHeight="1">
      <c r="A137" s="3" t="s">
        <v>534</v>
      </c>
      <c r="B137" s="3" t="s">
        <v>373</v>
      </c>
      <c r="C137" s="3" t="s">
        <v>83</v>
      </c>
      <c r="D137" s="3"/>
      <c r="E137" s="3" t="s">
        <v>148</v>
      </c>
      <c r="F137" s="34" t="s">
        <v>143</v>
      </c>
      <c r="G137" s="3"/>
      <c r="H137" s="3">
        <v>4.0</v>
      </c>
      <c r="I137" s="3">
        <v>2.5</v>
      </c>
      <c r="J137" s="3" t="s">
        <v>535</v>
      </c>
      <c r="K137" s="3"/>
      <c r="L137" s="3" t="b">
        <v>0</v>
      </c>
      <c r="M137" s="3"/>
      <c r="N137" s="3"/>
      <c r="O137" s="3"/>
    </row>
    <row r="138" ht="15.75" customHeight="1">
      <c r="A138" s="3" t="s">
        <v>536</v>
      </c>
      <c r="B138" s="3" t="s">
        <v>363</v>
      </c>
      <c r="C138" s="3" t="s">
        <v>89</v>
      </c>
      <c r="D138" s="3"/>
      <c r="E138" s="3" t="s">
        <v>148</v>
      </c>
      <c r="F138" s="3" t="s">
        <v>143</v>
      </c>
      <c r="G138" s="3"/>
      <c r="H138" s="3"/>
      <c r="I138" s="3">
        <v>2.5</v>
      </c>
      <c r="J138" s="3" t="s">
        <v>537</v>
      </c>
      <c r="K138" s="3"/>
      <c r="L138" s="3" t="b">
        <v>0</v>
      </c>
      <c r="M138" s="3"/>
      <c r="N138" s="3"/>
      <c r="O138" s="3"/>
    </row>
    <row r="139" ht="15.75" customHeight="1">
      <c r="A139" s="3" t="s">
        <v>539</v>
      </c>
      <c r="B139" s="3" t="s">
        <v>373</v>
      </c>
      <c r="C139" s="3" t="s">
        <v>83</v>
      </c>
      <c r="D139" s="3"/>
      <c r="E139" s="3" t="s">
        <v>148</v>
      </c>
      <c r="F139" s="3" t="s">
        <v>143</v>
      </c>
      <c r="G139" s="3"/>
      <c r="H139" s="3">
        <v>4.0</v>
      </c>
      <c r="I139" s="3">
        <v>2.5</v>
      </c>
      <c r="J139" s="3" t="s">
        <v>540</v>
      </c>
      <c r="K139" s="3"/>
      <c r="L139" s="3" t="b">
        <v>1</v>
      </c>
      <c r="M139" s="3" t="s">
        <v>541</v>
      </c>
      <c r="N139" s="3"/>
      <c r="O139" s="3"/>
    </row>
    <row r="140" ht="15.75" customHeight="1">
      <c r="A140" s="3" t="s">
        <v>543</v>
      </c>
      <c r="B140" s="3" t="s">
        <v>92</v>
      </c>
      <c r="C140" s="3" t="s">
        <v>92</v>
      </c>
      <c r="D140" s="3"/>
      <c r="E140" s="3" t="s">
        <v>148</v>
      </c>
      <c r="F140" s="3" t="s">
        <v>143</v>
      </c>
      <c r="G140" s="3"/>
      <c r="H140" s="3">
        <v>8.0</v>
      </c>
      <c r="I140" s="3">
        <v>2.5</v>
      </c>
      <c r="J140" s="3" t="s">
        <v>544</v>
      </c>
      <c r="K140" s="3"/>
      <c r="L140" s="3" t="b">
        <v>0</v>
      </c>
      <c r="M140" s="3"/>
      <c r="N140" s="3"/>
      <c r="O140" s="3"/>
    </row>
    <row r="141" ht="15.75" customHeight="1">
      <c r="A141" s="3" t="s">
        <v>545</v>
      </c>
      <c r="B141" s="3" t="s">
        <v>373</v>
      </c>
      <c r="C141" s="3" t="s">
        <v>83</v>
      </c>
      <c r="D141" s="3"/>
      <c r="E141" s="3" t="s">
        <v>148</v>
      </c>
      <c r="F141" s="3" t="s">
        <v>143</v>
      </c>
      <c r="G141" s="3"/>
      <c r="H141" s="3">
        <v>4.0</v>
      </c>
      <c r="I141" s="3">
        <v>2.5</v>
      </c>
      <c r="J141" s="3" t="s">
        <v>545</v>
      </c>
      <c r="K141" s="3"/>
      <c r="L141" s="3" t="b">
        <v>0</v>
      </c>
      <c r="M141" s="3"/>
      <c r="N141" s="3"/>
      <c r="O141" s="3"/>
    </row>
    <row r="142" ht="15.75" customHeight="1">
      <c r="A142" s="3" t="s">
        <v>547</v>
      </c>
      <c r="B142" s="3" t="s">
        <v>229</v>
      </c>
      <c r="C142" s="3" t="s">
        <v>79</v>
      </c>
      <c r="D142" s="3"/>
      <c r="E142" s="3" t="s">
        <v>148</v>
      </c>
      <c r="F142" s="3" t="s">
        <v>145</v>
      </c>
      <c r="G142" s="3"/>
      <c r="H142" s="3">
        <v>3.0</v>
      </c>
      <c r="I142" s="3">
        <v>2.5</v>
      </c>
      <c r="J142" s="3"/>
      <c r="K142" s="3"/>
      <c r="L142" s="3"/>
      <c r="M142" s="3"/>
      <c r="N142" s="3"/>
      <c r="O142" s="3"/>
    </row>
    <row r="143" ht="15.75" customHeight="1">
      <c r="A143" s="3" t="s">
        <v>549</v>
      </c>
      <c r="B143" s="3" t="s">
        <v>229</v>
      </c>
      <c r="C143" s="3" t="s">
        <v>79</v>
      </c>
      <c r="D143" s="3"/>
      <c r="E143" s="3" t="s">
        <v>148</v>
      </c>
      <c r="F143" s="3" t="s">
        <v>145</v>
      </c>
      <c r="G143" s="3"/>
      <c r="H143" s="3"/>
      <c r="I143" s="3">
        <v>2.5</v>
      </c>
      <c r="J143" s="3"/>
      <c r="K143" s="3"/>
      <c r="L143" s="3"/>
      <c r="M143" s="3"/>
      <c r="N143" s="3"/>
      <c r="O143" s="3"/>
    </row>
    <row r="144" ht="15.75" customHeight="1">
      <c r="A144" s="3" t="s">
        <v>551</v>
      </c>
      <c r="B144" s="3" t="s">
        <v>229</v>
      </c>
      <c r="C144" s="3" t="s">
        <v>79</v>
      </c>
      <c r="D144" s="3"/>
      <c r="E144" s="3" t="s">
        <v>148</v>
      </c>
      <c r="F144" s="3"/>
      <c r="G144" s="3"/>
      <c r="H144" s="3"/>
      <c r="I144" s="3"/>
      <c r="J144" s="3"/>
      <c r="K144" s="3"/>
      <c r="L144" s="3"/>
      <c r="M144" s="3"/>
      <c r="N144" s="3"/>
      <c r="O144" s="3"/>
    </row>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0"/>
    <col customWidth="1" min="2" max="2" width="13.29"/>
    <col customWidth="1" min="3" max="3" width="14.43"/>
    <col customWidth="1" min="4" max="4" width="11.43"/>
    <col customWidth="1" min="5" max="5" width="13.71"/>
    <col customWidth="1" min="6" max="6" width="10.29"/>
    <col customWidth="1" min="7" max="7" width="14.29"/>
    <col customWidth="1" min="8" max="8" width="9.43"/>
    <col customWidth="1" min="9" max="9" width="13.71"/>
    <col customWidth="1" min="10" max="10" width="12.86"/>
    <col customWidth="1" min="11" max="11" width="16.14"/>
    <col customWidth="1" min="12" max="12" width="13.43"/>
    <col customWidth="1" min="13" max="13" width="9.29"/>
    <col customWidth="1" min="14" max="14" width="8.43"/>
    <col customWidth="1" min="15" max="15" width="11.71"/>
    <col customWidth="1" min="16" max="16" width="11.29"/>
    <col customWidth="1" min="17" max="17" width="13.0"/>
    <col customWidth="1" min="18" max="18" width="32.86"/>
    <col customWidth="1" min="19" max="19" width="8.86"/>
    <col customWidth="1" min="20" max="20" width="15.0"/>
    <col customWidth="1" min="21" max="26" width="8.86"/>
  </cols>
  <sheetData>
    <row r="1">
      <c r="A1" s="3" t="s">
        <v>5</v>
      </c>
      <c r="B1" s="3" t="s">
        <v>222</v>
      </c>
      <c r="C1" s="3" t="s">
        <v>221</v>
      </c>
      <c r="D1" s="3" t="s">
        <v>157</v>
      </c>
      <c r="E1" s="3" t="s">
        <v>284</v>
      </c>
      <c r="F1" s="3" t="s">
        <v>1</v>
      </c>
      <c r="G1" s="3" t="s">
        <v>224</v>
      </c>
      <c r="H1" s="3" t="s">
        <v>192</v>
      </c>
      <c r="I1" s="3" t="s">
        <v>225</v>
      </c>
      <c r="J1" s="3" t="s">
        <v>286</v>
      </c>
      <c r="K1" s="3" t="s">
        <v>9</v>
      </c>
      <c r="L1" s="3" t="s">
        <v>287</v>
      </c>
      <c r="M1" s="3" t="s">
        <v>288</v>
      </c>
      <c r="N1" s="3" t="s">
        <v>163</v>
      </c>
      <c r="O1" s="3" t="s">
        <v>289</v>
      </c>
      <c r="P1" s="3" t="s">
        <v>226</v>
      </c>
      <c r="Q1" s="3" t="s">
        <v>227</v>
      </c>
      <c r="R1" s="3" t="s">
        <v>160</v>
      </c>
      <c r="S1" s="3" t="s">
        <v>136</v>
      </c>
      <c r="T1" s="3" t="s">
        <v>161</v>
      </c>
    </row>
    <row r="2">
      <c r="A2" s="3" t="s">
        <v>290</v>
      </c>
      <c r="B2" s="3" t="s">
        <v>92</v>
      </c>
      <c r="C2" s="3" t="s">
        <v>92</v>
      </c>
      <c r="D2" s="3"/>
      <c r="E2" s="3"/>
      <c r="F2" s="3" t="s">
        <v>28</v>
      </c>
      <c r="G2" s="3"/>
      <c r="H2" s="3"/>
      <c r="I2" s="3">
        <v>1.0</v>
      </c>
      <c r="J2" s="3" t="s">
        <v>292</v>
      </c>
      <c r="K2" s="3" t="s">
        <v>293</v>
      </c>
      <c r="L2" s="3" t="s">
        <v>294</v>
      </c>
      <c r="M2" s="3" t="s">
        <v>295</v>
      </c>
      <c r="N2" s="3" t="b">
        <v>0</v>
      </c>
      <c r="O2" s="3" t="s">
        <v>276</v>
      </c>
      <c r="P2" s="3" t="b">
        <v>0</v>
      </c>
      <c r="Q2" s="3"/>
      <c r="R2" s="3" t="s">
        <v>297</v>
      </c>
      <c r="S2" s="3"/>
      <c r="T2" s="3"/>
    </row>
    <row r="3">
      <c r="A3" s="3" t="s">
        <v>299</v>
      </c>
      <c r="B3" s="3" t="s">
        <v>92</v>
      </c>
      <c r="C3" s="3" t="s">
        <v>92</v>
      </c>
      <c r="D3" s="3"/>
      <c r="E3" s="3"/>
      <c r="F3" s="3" t="s">
        <v>28</v>
      </c>
      <c r="G3" s="3"/>
      <c r="H3" s="3"/>
      <c r="I3" s="3">
        <v>3.0</v>
      </c>
      <c r="J3" s="3" t="s">
        <v>301</v>
      </c>
      <c r="K3" s="3" t="s">
        <v>293</v>
      </c>
      <c r="L3" s="3" t="s">
        <v>294</v>
      </c>
      <c r="M3" s="3" t="s">
        <v>302</v>
      </c>
      <c r="N3" s="3" t="b">
        <v>0</v>
      </c>
      <c r="O3" s="3" t="s">
        <v>276</v>
      </c>
      <c r="P3" s="3" t="b">
        <v>0</v>
      </c>
      <c r="Q3" s="3"/>
      <c r="R3" s="3" t="s">
        <v>303</v>
      </c>
      <c r="S3" s="3"/>
      <c r="T3" s="3"/>
    </row>
    <row r="4">
      <c r="A4" s="3" t="s">
        <v>304</v>
      </c>
      <c r="B4" s="3" t="s">
        <v>92</v>
      </c>
      <c r="C4" s="3" t="s">
        <v>92</v>
      </c>
      <c r="D4" s="3"/>
      <c r="E4" s="3"/>
      <c r="F4" s="3" t="s">
        <v>28</v>
      </c>
      <c r="G4" s="3"/>
      <c r="H4" s="3"/>
      <c r="I4" s="3">
        <v>3.0</v>
      </c>
      <c r="J4" s="3" t="s">
        <v>301</v>
      </c>
      <c r="K4" s="3" t="s">
        <v>293</v>
      </c>
      <c r="L4" s="3" t="s">
        <v>307</v>
      </c>
      <c r="M4" s="3" t="s">
        <v>302</v>
      </c>
      <c r="N4" s="3" t="b">
        <v>0</v>
      </c>
      <c r="O4" s="3" t="s">
        <v>276</v>
      </c>
      <c r="P4" s="3" t="b">
        <v>0</v>
      </c>
      <c r="Q4" s="3"/>
      <c r="R4" s="3" t="s">
        <v>309</v>
      </c>
      <c r="S4" s="3"/>
      <c r="T4" s="3"/>
    </row>
    <row r="5">
      <c r="A5" s="3" t="s">
        <v>311</v>
      </c>
      <c r="B5" s="3" t="s">
        <v>92</v>
      </c>
      <c r="C5" s="3" t="s">
        <v>92</v>
      </c>
      <c r="D5" s="3"/>
      <c r="E5" s="3"/>
      <c r="F5" s="3" t="s">
        <v>28</v>
      </c>
      <c r="G5" s="3"/>
      <c r="H5" s="3"/>
      <c r="I5" s="3">
        <v>1.0</v>
      </c>
      <c r="J5" s="3" t="s">
        <v>301</v>
      </c>
      <c r="K5" s="3" t="s">
        <v>293</v>
      </c>
      <c r="L5" s="3" t="s">
        <v>307</v>
      </c>
      <c r="M5" s="3" t="s">
        <v>302</v>
      </c>
      <c r="N5" s="3" t="b">
        <v>0</v>
      </c>
      <c r="O5" s="3" t="s">
        <v>276</v>
      </c>
      <c r="P5" s="3" t="b">
        <v>0</v>
      </c>
      <c r="Q5" s="3"/>
      <c r="R5" s="3" t="s">
        <v>312</v>
      </c>
      <c r="S5" s="3"/>
      <c r="T5" s="3"/>
    </row>
    <row r="6">
      <c r="A6" s="3" t="s">
        <v>313</v>
      </c>
      <c r="B6" s="3" t="s">
        <v>92</v>
      </c>
      <c r="C6" s="3" t="s">
        <v>92</v>
      </c>
      <c r="D6" s="34" t="str">
        <f>VLOOKUP("dudley",Data!I$8:Data!J$30,2,0)</f>
        <v>dudley@acme.com</v>
      </c>
      <c r="E6" s="3"/>
      <c r="F6" s="3" t="s">
        <v>28</v>
      </c>
      <c r="G6" s="3"/>
      <c r="H6" s="3"/>
      <c r="I6" s="3">
        <v>2.0</v>
      </c>
      <c r="J6" s="3" t="s">
        <v>321</v>
      </c>
      <c r="K6" s="3" t="s">
        <v>293</v>
      </c>
      <c r="L6" s="3" t="s">
        <v>307</v>
      </c>
      <c r="M6" s="3" t="s">
        <v>323</v>
      </c>
      <c r="N6" s="3" t="b">
        <v>0</v>
      </c>
      <c r="O6" s="3" t="s">
        <v>276</v>
      </c>
      <c r="P6" s="3" t="b">
        <v>0</v>
      </c>
      <c r="Q6" s="3"/>
      <c r="R6" s="3" t="s">
        <v>324</v>
      </c>
      <c r="S6" s="3"/>
      <c r="T6" s="3"/>
    </row>
    <row r="7">
      <c r="A7" s="3" t="s">
        <v>325</v>
      </c>
      <c r="B7" s="3" t="s">
        <v>92</v>
      </c>
      <c r="C7" s="3" t="s">
        <v>92</v>
      </c>
      <c r="D7" s="3"/>
      <c r="E7" s="3"/>
      <c r="F7" s="3" t="s">
        <v>28</v>
      </c>
      <c r="G7" s="3"/>
      <c r="H7" s="3"/>
      <c r="I7" s="3">
        <v>1.0</v>
      </c>
      <c r="J7" s="3" t="s">
        <v>301</v>
      </c>
      <c r="K7" s="3" t="s">
        <v>293</v>
      </c>
      <c r="L7" s="3" t="s">
        <v>294</v>
      </c>
      <c r="M7" s="3" t="s">
        <v>302</v>
      </c>
      <c r="N7" s="3" t="b">
        <v>0</v>
      </c>
      <c r="O7" s="3" t="s">
        <v>276</v>
      </c>
      <c r="P7" s="3" t="b">
        <v>0</v>
      </c>
      <c r="Q7" s="3"/>
      <c r="R7" s="3" t="s">
        <v>329</v>
      </c>
      <c r="S7" s="3"/>
      <c r="T7" s="3"/>
    </row>
    <row r="8">
      <c r="A8" s="3" t="s">
        <v>330</v>
      </c>
      <c r="B8" s="3" t="s">
        <v>92</v>
      </c>
      <c r="C8" s="3" t="s">
        <v>92</v>
      </c>
      <c r="D8" s="3"/>
      <c r="E8" s="3"/>
      <c r="F8" s="3" t="s">
        <v>28</v>
      </c>
      <c r="G8" s="3" t="s">
        <v>111</v>
      </c>
      <c r="H8" s="3" t="s">
        <v>13</v>
      </c>
      <c r="I8" s="3">
        <v>2.0</v>
      </c>
      <c r="J8" s="3" t="s">
        <v>301</v>
      </c>
      <c r="K8" s="3" t="s">
        <v>293</v>
      </c>
      <c r="L8" s="3" t="s">
        <v>294</v>
      </c>
      <c r="M8" s="3" t="s">
        <v>295</v>
      </c>
      <c r="N8" s="3" t="b">
        <v>0</v>
      </c>
      <c r="O8" s="3" t="s">
        <v>276</v>
      </c>
      <c r="P8" s="3" t="b">
        <v>0</v>
      </c>
      <c r="Q8" s="3"/>
      <c r="R8" s="3"/>
      <c r="S8" s="3"/>
      <c r="T8" s="3"/>
    </row>
    <row r="9">
      <c r="A9" s="3" t="s">
        <v>334</v>
      </c>
      <c r="B9" s="3" t="s">
        <v>92</v>
      </c>
      <c r="C9" s="3" t="s">
        <v>92</v>
      </c>
      <c r="D9" s="34" t="str">
        <f>VLOOKUP("dudley",Data!I$8:Data!J$30,2,0)</f>
        <v>dudley@acme.com</v>
      </c>
      <c r="E9" s="3"/>
      <c r="F9" s="3" t="s">
        <v>28</v>
      </c>
      <c r="G9" s="3" t="s">
        <v>109</v>
      </c>
      <c r="H9" s="3" t="s">
        <v>13</v>
      </c>
      <c r="I9" s="3">
        <v>2.0</v>
      </c>
      <c r="J9" s="3" t="s">
        <v>301</v>
      </c>
      <c r="K9" s="3" t="s">
        <v>293</v>
      </c>
      <c r="L9" s="3" t="s">
        <v>294</v>
      </c>
      <c r="M9" s="3" t="s">
        <v>295</v>
      </c>
      <c r="N9" s="3" t="b">
        <v>0</v>
      </c>
      <c r="O9" s="3" t="s">
        <v>276</v>
      </c>
      <c r="P9" s="3" t="b">
        <v>0</v>
      </c>
      <c r="Q9" s="3"/>
      <c r="R9" s="3"/>
      <c r="S9" s="3"/>
      <c r="T9" s="3"/>
    </row>
    <row r="10">
      <c r="A10" s="3" t="s">
        <v>339</v>
      </c>
      <c r="B10" s="3" t="s">
        <v>92</v>
      </c>
      <c r="C10" s="3" t="s">
        <v>92</v>
      </c>
      <c r="D10" s="34" t="str">
        <f>VLOOKUP("daniel",Data!I$8:Data!J$30,2,0)</f>
        <v>daniel@acme.com</v>
      </c>
      <c r="E10" s="3"/>
      <c r="F10" s="3" t="s">
        <v>28</v>
      </c>
      <c r="G10" s="3" t="s">
        <v>109</v>
      </c>
      <c r="H10" s="3" t="s">
        <v>13</v>
      </c>
      <c r="I10" s="3">
        <v>2.0</v>
      </c>
      <c r="J10" s="3" t="s">
        <v>301</v>
      </c>
      <c r="K10" s="3" t="s">
        <v>293</v>
      </c>
      <c r="L10" s="3" t="s">
        <v>294</v>
      </c>
      <c r="M10" s="3" t="s">
        <v>295</v>
      </c>
      <c r="N10" s="3" t="b">
        <v>0</v>
      </c>
      <c r="O10" s="3" t="s">
        <v>276</v>
      </c>
      <c r="P10" s="3" t="b">
        <v>0</v>
      </c>
      <c r="Q10" s="3"/>
      <c r="R10" s="3"/>
      <c r="S10" s="3"/>
      <c r="T10" s="3"/>
    </row>
    <row r="11">
      <c r="A11" s="3" t="s">
        <v>345</v>
      </c>
      <c r="B11" s="3"/>
      <c r="C11" s="3" t="s">
        <v>229</v>
      </c>
      <c r="D11" s="3"/>
      <c r="E11" s="3"/>
      <c r="F11" s="3" t="s">
        <v>28</v>
      </c>
      <c r="G11" s="3"/>
      <c r="H11" s="3"/>
      <c r="I11" s="3"/>
      <c r="J11" s="3" t="s">
        <v>292</v>
      </c>
      <c r="K11" s="3" t="s">
        <v>347</v>
      </c>
      <c r="L11" s="3" t="s">
        <v>294</v>
      </c>
      <c r="M11" s="3" t="s">
        <v>295</v>
      </c>
      <c r="N11" s="3" t="b">
        <v>0</v>
      </c>
      <c r="O11" s="3" t="s">
        <v>276</v>
      </c>
      <c r="P11" s="3" t="b">
        <v>0</v>
      </c>
      <c r="Q11" s="3"/>
      <c r="R11" s="3" t="s">
        <v>349</v>
      </c>
      <c r="S11" s="3"/>
      <c r="T11" s="3"/>
    </row>
    <row r="12">
      <c r="A12" s="3" t="s">
        <v>350</v>
      </c>
      <c r="B12" s="3"/>
      <c r="C12" s="3" t="s">
        <v>229</v>
      </c>
      <c r="D12" s="3"/>
      <c r="E12" s="3"/>
      <c r="F12" s="3" t="s">
        <v>28</v>
      </c>
      <c r="G12" s="3"/>
      <c r="H12" s="3"/>
      <c r="I12" s="3"/>
      <c r="J12" s="3" t="s">
        <v>301</v>
      </c>
      <c r="K12" s="3" t="s">
        <v>347</v>
      </c>
      <c r="L12" s="3" t="s">
        <v>294</v>
      </c>
      <c r="M12" s="3" t="s">
        <v>323</v>
      </c>
      <c r="N12" s="3" t="b">
        <v>0</v>
      </c>
      <c r="O12" s="3" t="s">
        <v>276</v>
      </c>
      <c r="P12" s="3" t="b">
        <v>0</v>
      </c>
      <c r="Q12" s="3"/>
      <c r="R12" s="3" t="s">
        <v>353</v>
      </c>
      <c r="S12" s="3"/>
      <c r="T12" s="3"/>
    </row>
    <row r="13">
      <c r="A13" s="3" t="s">
        <v>354</v>
      </c>
      <c r="B13" s="3" t="s">
        <v>79</v>
      </c>
      <c r="C13" s="3" t="s">
        <v>229</v>
      </c>
      <c r="D13" s="3"/>
      <c r="E13" s="3"/>
      <c r="F13" s="3" t="s">
        <v>28</v>
      </c>
      <c r="G13" s="3" t="s">
        <v>119</v>
      </c>
      <c r="H13" s="3" t="s">
        <v>91</v>
      </c>
      <c r="I13" s="3">
        <v>5.0</v>
      </c>
      <c r="J13" s="3" t="s">
        <v>301</v>
      </c>
      <c r="K13" s="3" t="s">
        <v>347</v>
      </c>
      <c r="L13" s="3" t="s">
        <v>355</v>
      </c>
      <c r="M13" s="3" t="s">
        <v>302</v>
      </c>
      <c r="N13" s="3" t="b">
        <v>0</v>
      </c>
      <c r="O13" s="3" t="s">
        <v>276</v>
      </c>
      <c r="P13" s="3" t="b">
        <v>0</v>
      </c>
      <c r="Q13" s="3"/>
      <c r="R13" s="3" t="s">
        <v>356</v>
      </c>
      <c r="S13" s="3"/>
      <c r="T13" s="3"/>
    </row>
    <row r="14">
      <c r="A14" s="3" t="s">
        <v>358</v>
      </c>
      <c r="B14" s="3" t="s">
        <v>79</v>
      </c>
      <c r="C14" s="3" t="s">
        <v>229</v>
      </c>
      <c r="D14" s="3"/>
      <c r="E14" s="3"/>
      <c r="F14" s="3" t="s">
        <v>38</v>
      </c>
      <c r="G14" s="3"/>
      <c r="H14" s="3"/>
      <c r="I14" s="3">
        <v>2.0</v>
      </c>
      <c r="J14" s="3" t="s">
        <v>301</v>
      </c>
      <c r="K14" s="3" t="s">
        <v>347</v>
      </c>
      <c r="L14" s="3" t="s">
        <v>294</v>
      </c>
      <c r="M14" s="3" t="s">
        <v>302</v>
      </c>
      <c r="N14" s="3" t="b">
        <v>0</v>
      </c>
      <c r="O14" s="3" t="s">
        <v>276</v>
      </c>
      <c r="P14" s="3" t="b">
        <v>0</v>
      </c>
      <c r="Q14" s="3"/>
      <c r="R14" s="3" t="s">
        <v>360</v>
      </c>
      <c r="S14" s="3"/>
      <c r="T14" s="3"/>
    </row>
    <row r="15">
      <c r="A15" s="3" t="s">
        <v>361</v>
      </c>
      <c r="B15" s="3" t="s">
        <v>79</v>
      </c>
      <c r="C15" s="3" t="s">
        <v>229</v>
      </c>
      <c r="D15" s="3"/>
      <c r="E15" s="3"/>
      <c r="F15" s="3" t="s">
        <v>38</v>
      </c>
      <c r="G15" s="3"/>
      <c r="H15" s="3"/>
      <c r="I15" s="3">
        <v>1.0</v>
      </c>
      <c r="J15" s="3" t="s">
        <v>292</v>
      </c>
      <c r="K15" s="3" t="s">
        <v>347</v>
      </c>
      <c r="L15" s="3" t="s">
        <v>294</v>
      </c>
      <c r="M15" s="3" t="s">
        <v>295</v>
      </c>
      <c r="N15" s="3" t="b">
        <v>0</v>
      </c>
      <c r="O15" s="3" t="s">
        <v>276</v>
      </c>
      <c r="P15" s="3" t="b">
        <v>0</v>
      </c>
      <c r="Q15" s="3"/>
      <c r="R15" s="3"/>
      <c r="S15" s="3"/>
      <c r="T15" s="3"/>
    </row>
    <row r="16">
      <c r="A16" s="3" t="s">
        <v>365</v>
      </c>
      <c r="B16" s="3"/>
      <c r="C16" s="3" t="s">
        <v>229</v>
      </c>
      <c r="D16" s="3"/>
      <c r="E16" s="3"/>
      <c r="F16" s="3" t="s">
        <v>38</v>
      </c>
      <c r="G16" s="3"/>
      <c r="H16" s="3"/>
      <c r="I16" s="3">
        <v>2.0</v>
      </c>
      <c r="J16" s="3" t="s">
        <v>292</v>
      </c>
      <c r="K16" s="3" t="s">
        <v>347</v>
      </c>
      <c r="L16" s="3" t="s">
        <v>294</v>
      </c>
      <c r="M16" s="3" t="s">
        <v>295</v>
      </c>
      <c r="N16" s="3" t="b">
        <v>0</v>
      </c>
      <c r="O16" s="3" t="s">
        <v>276</v>
      </c>
      <c r="P16" s="3" t="b">
        <v>0</v>
      </c>
      <c r="Q16" s="3"/>
      <c r="R16" s="3"/>
      <c r="S16" s="3"/>
      <c r="T16" s="3"/>
    </row>
    <row r="17">
      <c r="A17" s="3" t="s">
        <v>370</v>
      </c>
      <c r="B17" s="3" t="s">
        <v>92</v>
      </c>
      <c r="C17" s="3" t="s">
        <v>92</v>
      </c>
      <c r="D17" s="3"/>
      <c r="E17" s="3"/>
      <c r="F17" s="3" t="s">
        <v>38</v>
      </c>
      <c r="G17" s="3"/>
      <c r="H17" s="3"/>
      <c r="I17" s="3">
        <v>3.0</v>
      </c>
      <c r="J17" s="3" t="s">
        <v>301</v>
      </c>
      <c r="K17" s="3" t="s">
        <v>293</v>
      </c>
      <c r="L17" s="3" t="s">
        <v>294</v>
      </c>
      <c r="M17" s="3" t="s">
        <v>323</v>
      </c>
      <c r="N17" s="3" t="b">
        <v>0</v>
      </c>
      <c r="O17" s="3" t="s">
        <v>276</v>
      </c>
      <c r="P17" s="3" t="b">
        <v>0</v>
      </c>
      <c r="Q17" s="3"/>
      <c r="R17" s="3"/>
      <c r="S17" s="3"/>
      <c r="T17" s="3"/>
    </row>
    <row r="18">
      <c r="A18" s="3" t="s">
        <v>374</v>
      </c>
      <c r="B18" s="3"/>
      <c r="C18" s="3" t="s">
        <v>229</v>
      </c>
      <c r="D18" s="3"/>
      <c r="E18" s="3"/>
      <c r="F18" s="3" t="s">
        <v>38</v>
      </c>
      <c r="G18" s="3"/>
      <c r="H18" s="3"/>
      <c r="I18" s="3">
        <v>2.0</v>
      </c>
      <c r="J18" s="3" t="s">
        <v>301</v>
      </c>
      <c r="K18" s="3" t="s">
        <v>347</v>
      </c>
      <c r="L18" s="3" t="s">
        <v>294</v>
      </c>
      <c r="M18" s="3" t="s">
        <v>302</v>
      </c>
      <c r="N18" s="3" t="b">
        <v>0</v>
      </c>
      <c r="O18" s="3" t="s">
        <v>276</v>
      </c>
      <c r="P18" s="3" t="b">
        <v>0</v>
      </c>
      <c r="Q18" s="3"/>
      <c r="R18" s="3" t="s">
        <v>375</v>
      </c>
      <c r="S18" s="3"/>
      <c r="T18" s="3"/>
    </row>
    <row r="19">
      <c r="A19" s="3" t="s">
        <v>376</v>
      </c>
      <c r="B19" s="3" t="s">
        <v>79</v>
      </c>
      <c r="C19" s="3" t="s">
        <v>229</v>
      </c>
      <c r="D19" s="3"/>
      <c r="E19" s="3"/>
      <c r="F19" s="3" t="s">
        <v>38</v>
      </c>
      <c r="G19" s="3"/>
      <c r="H19" s="3"/>
      <c r="I19" s="3">
        <v>5.0</v>
      </c>
      <c r="J19" s="3" t="s">
        <v>292</v>
      </c>
      <c r="K19" s="3" t="s">
        <v>347</v>
      </c>
      <c r="L19" s="3" t="s">
        <v>294</v>
      </c>
      <c r="M19" s="3" t="s">
        <v>295</v>
      </c>
      <c r="N19" s="3" t="b">
        <v>0</v>
      </c>
      <c r="O19" s="3" t="s">
        <v>276</v>
      </c>
      <c r="P19" s="3" t="b">
        <v>0</v>
      </c>
      <c r="Q19" s="3"/>
      <c r="R19" s="3" t="s">
        <v>380</v>
      </c>
      <c r="S19" s="3"/>
      <c r="T19" s="3"/>
    </row>
    <row r="20">
      <c r="A20" s="3" t="s">
        <v>381</v>
      </c>
      <c r="B20" s="3" t="s">
        <v>79</v>
      </c>
      <c r="C20" s="3" t="s">
        <v>229</v>
      </c>
      <c r="D20" s="3"/>
      <c r="E20" s="3"/>
      <c r="F20" s="3" t="s">
        <v>38</v>
      </c>
      <c r="G20" s="3"/>
      <c r="H20" s="3"/>
      <c r="I20" s="3">
        <v>2.0</v>
      </c>
      <c r="J20" s="3" t="s">
        <v>292</v>
      </c>
      <c r="K20" s="3" t="s">
        <v>347</v>
      </c>
      <c r="L20" s="3" t="s">
        <v>294</v>
      </c>
      <c r="M20" s="3" t="s">
        <v>295</v>
      </c>
      <c r="N20" s="3" t="b">
        <v>0</v>
      </c>
      <c r="O20" s="3" t="s">
        <v>276</v>
      </c>
      <c r="P20" s="3" t="b">
        <v>0</v>
      </c>
      <c r="Q20" s="3"/>
      <c r="R20" s="3" t="s">
        <v>382</v>
      </c>
      <c r="S20" s="3"/>
      <c r="T20" s="3"/>
    </row>
    <row r="21" ht="15.75" customHeight="1">
      <c r="A21" s="3" t="s">
        <v>384</v>
      </c>
      <c r="B21" s="3" t="s">
        <v>92</v>
      </c>
      <c r="C21" s="3" t="s">
        <v>92</v>
      </c>
      <c r="D21" s="3"/>
      <c r="E21" s="3"/>
      <c r="F21" s="3" t="s">
        <v>38</v>
      </c>
      <c r="G21" s="3"/>
      <c r="H21" s="3"/>
      <c r="I21" s="3">
        <v>3.0</v>
      </c>
      <c r="J21" s="3" t="s">
        <v>292</v>
      </c>
      <c r="K21" s="3" t="s">
        <v>293</v>
      </c>
      <c r="L21" s="3" t="s">
        <v>294</v>
      </c>
      <c r="M21" s="3" t="s">
        <v>295</v>
      </c>
      <c r="N21" s="3" t="b">
        <v>0</v>
      </c>
      <c r="O21" s="3" t="s">
        <v>276</v>
      </c>
      <c r="P21" s="3" t="b">
        <v>0</v>
      </c>
      <c r="Q21" s="3"/>
      <c r="R21" s="3" t="s">
        <v>387</v>
      </c>
      <c r="S21" s="3"/>
      <c r="T21" s="3"/>
    </row>
    <row r="22" ht="15.75" customHeight="1">
      <c r="A22" s="3" t="s">
        <v>389</v>
      </c>
      <c r="B22" s="3"/>
      <c r="C22" s="3" t="s">
        <v>229</v>
      </c>
      <c r="D22" s="3"/>
      <c r="E22" s="3"/>
      <c r="F22" s="3" t="s">
        <v>38</v>
      </c>
      <c r="G22" s="3"/>
      <c r="H22" s="3"/>
      <c r="I22" s="3">
        <v>2.0</v>
      </c>
      <c r="J22" s="3" t="s">
        <v>292</v>
      </c>
      <c r="K22" s="3" t="s">
        <v>347</v>
      </c>
      <c r="L22" s="3" t="s">
        <v>294</v>
      </c>
      <c r="M22" s="3" t="s">
        <v>295</v>
      </c>
      <c r="N22" s="3" t="b">
        <v>0</v>
      </c>
      <c r="O22" s="3" t="s">
        <v>276</v>
      </c>
      <c r="P22" s="3" t="b">
        <v>0</v>
      </c>
      <c r="Q22" s="3"/>
      <c r="R22" s="3" t="s">
        <v>390</v>
      </c>
      <c r="S22" s="3"/>
      <c r="T22" s="3"/>
    </row>
    <row r="23" ht="15.75" customHeight="1">
      <c r="A23" s="3" t="s">
        <v>391</v>
      </c>
      <c r="B23" s="3"/>
      <c r="C23" s="3" t="s">
        <v>229</v>
      </c>
      <c r="D23" s="3"/>
      <c r="E23" s="3"/>
      <c r="F23" s="3" t="s">
        <v>48</v>
      </c>
      <c r="G23" s="3"/>
      <c r="H23" s="3"/>
      <c r="I23" s="3">
        <v>1.0</v>
      </c>
      <c r="J23" s="3" t="s">
        <v>301</v>
      </c>
      <c r="K23" s="3" t="s">
        <v>347</v>
      </c>
      <c r="L23" s="3" t="s">
        <v>294</v>
      </c>
      <c r="M23" s="3" t="s">
        <v>302</v>
      </c>
      <c r="N23" s="3" t="b">
        <v>0</v>
      </c>
      <c r="O23" s="3" t="s">
        <v>276</v>
      </c>
      <c r="P23" s="3" t="b">
        <v>0</v>
      </c>
      <c r="Q23" s="3"/>
      <c r="R23" s="3" t="s">
        <v>395</v>
      </c>
      <c r="S23" s="3"/>
      <c r="T23" s="3"/>
    </row>
    <row r="24" ht="15.75" customHeight="1">
      <c r="A24" s="3" t="s">
        <v>396</v>
      </c>
      <c r="B24" s="3" t="s">
        <v>79</v>
      </c>
      <c r="C24" s="3" t="s">
        <v>229</v>
      </c>
      <c r="D24" s="3"/>
      <c r="E24" s="3"/>
      <c r="F24" s="3" t="s">
        <v>48</v>
      </c>
      <c r="G24" s="3"/>
      <c r="H24" s="3"/>
      <c r="I24" s="3">
        <v>5.0</v>
      </c>
      <c r="J24" s="3" t="s">
        <v>292</v>
      </c>
      <c r="K24" s="3" t="s">
        <v>347</v>
      </c>
      <c r="L24" s="3" t="s">
        <v>294</v>
      </c>
      <c r="M24" s="3" t="s">
        <v>295</v>
      </c>
      <c r="N24" s="3" t="b">
        <v>0</v>
      </c>
      <c r="O24" s="3" t="s">
        <v>276</v>
      </c>
      <c r="P24" s="3" t="b">
        <v>0</v>
      </c>
      <c r="Q24" s="3"/>
      <c r="R24" s="3" t="s">
        <v>397</v>
      </c>
      <c r="S24" s="3"/>
      <c r="T24" s="3"/>
    </row>
    <row r="25" ht="15.75" customHeight="1">
      <c r="A25" s="3" t="s">
        <v>398</v>
      </c>
      <c r="B25" s="3" t="s">
        <v>79</v>
      </c>
      <c r="C25" s="3" t="s">
        <v>229</v>
      </c>
      <c r="D25" s="3"/>
      <c r="E25" s="3"/>
      <c r="F25" s="3" t="s">
        <v>48</v>
      </c>
      <c r="G25" s="3"/>
      <c r="H25" s="3"/>
      <c r="I25" s="3">
        <v>2.0</v>
      </c>
      <c r="J25" s="3" t="s">
        <v>292</v>
      </c>
      <c r="K25" s="3" t="s">
        <v>347</v>
      </c>
      <c r="L25" s="3" t="s">
        <v>294</v>
      </c>
      <c r="M25" s="3" t="s">
        <v>295</v>
      </c>
      <c r="N25" s="3" t="b">
        <v>0</v>
      </c>
      <c r="O25" s="3" t="s">
        <v>276</v>
      </c>
      <c r="P25" s="3" t="b">
        <v>0</v>
      </c>
      <c r="Q25" s="3"/>
      <c r="R25" s="3" t="s">
        <v>400</v>
      </c>
      <c r="S25" s="3"/>
      <c r="T25" s="3"/>
    </row>
    <row r="26" ht="15.75" customHeight="1">
      <c r="A26" s="3" t="s">
        <v>401</v>
      </c>
      <c r="B26" s="3" t="s">
        <v>89</v>
      </c>
      <c r="C26" s="3" t="s">
        <v>363</v>
      </c>
      <c r="D26" s="34" t="str">
        <f>VLOOKUP("daniel",Data!I$8:Data!J$30,2,0)</f>
        <v>daniel@acme.com</v>
      </c>
      <c r="E26" s="3" t="s">
        <v>404</v>
      </c>
      <c r="F26" s="3" t="s">
        <v>28</v>
      </c>
      <c r="G26" s="3" t="s">
        <v>117</v>
      </c>
      <c r="H26" s="3" t="s">
        <v>91</v>
      </c>
      <c r="I26" s="3">
        <v>3.0</v>
      </c>
      <c r="J26" s="3" t="s">
        <v>292</v>
      </c>
      <c r="K26" s="3" t="s">
        <v>405</v>
      </c>
      <c r="L26" s="3" t="s">
        <v>307</v>
      </c>
      <c r="M26" s="3" t="s">
        <v>295</v>
      </c>
      <c r="N26" s="3" t="b">
        <v>0</v>
      </c>
      <c r="O26" s="3" t="s">
        <v>276</v>
      </c>
      <c r="P26" s="3" t="b">
        <v>0</v>
      </c>
      <c r="Q26" s="3"/>
      <c r="R26" s="3" t="s">
        <v>408</v>
      </c>
      <c r="S26" s="3"/>
      <c r="T26" s="3"/>
    </row>
    <row r="27" ht="15.75" customHeight="1">
      <c r="A27" s="3" t="s">
        <v>409</v>
      </c>
      <c r="B27" s="3" t="s">
        <v>89</v>
      </c>
      <c r="C27" s="3" t="s">
        <v>363</v>
      </c>
      <c r="D27" s="3"/>
      <c r="E27" s="3"/>
      <c r="F27" s="3" t="s">
        <v>28</v>
      </c>
      <c r="G27" s="3"/>
      <c r="H27" s="3"/>
      <c r="I27" s="3">
        <v>3.0</v>
      </c>
      <c r="J27" s="3" t="s">
        <v>292</v>
      </c>
      <c r="K27" s="3" t="s">
        <v>405</v>
      </c>
      <c r="L27" s="3" t="s">
        <v>355</v>
      </c>
      <c r="M27" s="3" t="s">
        <v>295</v>
      </c>
      <c r="N27" s="3" t="b">
        <v>0</v>
      </c>
      <c r="O27" s="3" t="s">
        <v>276</v>
      </c>
      <c r="P27" s="3" t="b">
        <v>0</v>
      </c>
      <c r="Q27" s="3"/>
      <c r="R27" s="3" t="s">
        <v>410</v>
      </c>
      <c r="S27" s="3"/>
      <c r="T27" s="3"/>
    </row>
    <row r="28" ht="15.75" customHeight="1">
      <c r="A28" s="3" t="s">
        <v>412</v>
      </c>
      <c r="B28" s="3"/>
      <c r="C28" s="3" t="s">
        <v>229</v>
      </c>
      <c r="D28" s="3"/>
      <c r="E28" s="3"/>
      <c r="F28" s="3" t="s">
        <v>28</v>
      </c>
      <c r="G28" s="3"/>
      <c r="H28" s="3"/>
      <c r="I28" s="3">
        <v>2.0</v>
      </c>
      <c r="J28" s="3" t="s">
        <v>321</v>
      </c>
      <c r="K28" s="3" t="s">
        <v>347</v>
      </c>
      <c r="L28" s="3" t="s">
        <v>307</v>
      </c>
      <c r="M28" s="3" t="s">
        <v>323</v>
      </c>
      <c r="N28" s="3" t="b">
        <v>0</v>
      </c>
      <c r="O28" s="3" t="s">
        <v>276</v>
      </c>
      <c r="P28" s="3" t="b">
        <v>0</v>
      </c>
      <c r="Q28" s="3"/>
      <c r="R28" s="3" t="s">
        <v>414</v>
      </c>
      <c r="S28" s="3"/>
      <c r="T28" s="3"/>
    </row>
    <row r="29" ht="15.75" customHeight="1">
      <c r="A29" s="3" t="s">
        <v>415</v>
      </c>
      <c r="B29" s="3" t="s">
        <v>89</v>
      </c>
      <c r="C29" s="3" t="s">
        <v>363</v>
      </c>
      <c r="D29" s="34" t="str">
        <f>VLOOKUP("dudley",Data!I$8:Data!J$30,2,0)</f>
        <v>dudley@acme.com</v>
      </c>
      <c r="E29" s="3"/>
      <c r="F29" s="3" t="s">
        <v>28</v>
      </c>
      <c r="G29" s="3" t="s">
        <v>117</v>
      </c>
      <c r="H29" s="3" t="s">
        <v>91</v>
      </c>
      <c r="I29" s="3">
        <v>3.0</v>
      </c>
      <c r="J29" s="3" t="s">
        <v>301</v>
      </c>
      <c r="K29" s="3" t="s">
        <v>405</v>
      </c>
      <c r="L29" s="3" t="s">
        <v>307</v>
      </c>
      <c r="M29" s="3" t="s">
        <v>302</v>
      </c>
      <c r="N29" s="3" t="b">
        <v>0</v>
      </c>
      <c r="O29" s="3" t="s">
        <v>276</v>
      </c>
      <c r="P29" s="3" t="b">
        <v>0</v>
      </c>
      <c r="Q29" s="3"/>
      <c r="R29" s="3" t="s">
        <v>420</v>
      </c>
      <c r="S29" s="3"/>
      <c r="T29" s="3"/>
    </row>
    <row r="30" ht="15.75" customHeight="1">
      <c r="A30" s="3" t="s">
        <v>421</v>
      </c>
      <c r="B30" s="3"/>
      <c r="C30" s="3" t="s">
        <v>229</v>
      </c>
      <c r="D30" s="3"/>
      <c r="E30" s="3"/>
      <c r="F30" s="3" t="s">
        <v>28</v>
      </c>
      <c r="G30" s="3"/>
      <c r="H30" s="3"/>
      <c r="I30" s="3">
        <v>3.0</v>
      </c>
      <c r="J30" s="3" t="s">
        <v>321</v>
      </c>
      <c r="K30" s="3" t="s">
        <v>347</v>
      </c>
      <c r="L30" s="3" t="s">
        <v>307</v>
      </c>
      <c r="M30" s="3" t="s">
        <v>323</v>
      </c>
      <c r="N30" s="3" t="b">
        <v>0</v>
      </c>
      <c r="O30" s="3" t="s">
        <v>276</v>
      </c>
      <c r="P30" s="3" t="b">
        <v>0</v>
      </c>
      <c r="Q30" s="3"/>
      <c r="R30" s="3" t="s">
        <v>423</v>
      </c>
      <c r="S30" s="3"/>
      <c r="T30" s="3"/>
    </row>
    <row r="31" ht="15.75" customHeight="1">
      <c r="A31" s="3" t="s">
        <v>424</v>
      </c>
      <c r="B31" s="3"/>
      <c r="C31" s="3" t="s">
        <v>229</v>
      </c>
      <c r="D31" s="34" t="str">
        <f>VLOOKUP("daniel",Data!I$8:Data!J$30,2,0)</f>
        <v>daniel@acme.com</v>
      </c>
      <c r="E31" s="3" t="s">
        <v>404</v>
      </c>
      <c r="F31" s="3" t="s">
        <v>28</v>
      </c>
      <c r="G31" s="3"/>
      <c r="H31" s="3"/>
      <c r="I31" s="3">
        <v>1.0</v>
      </c>
      <c r="J31" s="3" t="s">
        <v>301</v>
      </c>
      <c r="K31" s="3" t="s">
        <v>347</v>
      </c>
      <c r="L31" s="3" t="s">
        <v>307</v>
      </c>
      <c r="M31" s="3" t="s">
        <v>302</v>
      </c>
      <c r="N31" s="3" t="b">
        <v>0</v>
      </c>
      <c r="O31" s="3" t="s">
        <v>276</v>
      </c>
      <c r="P31" s="3" t="b">
        <v>0</v>
      </c>
      <c r="Q31" s="3"/>
      <c r="R31" s="3" t="s">
        <v>427</v>
      </c>
      <c r="S31" s="3"/>
      <c r="T31" s="3"/>
    </row>
    <row r="32" ht="15.75" customHeight="1">
      <c r="A32" s="3" t="s">
        <v>429</v>
      </c>
      <c r="B32" s="3" t="s">
        <v>92</v>
      </c>
      <c r="C32" s="3" t="s">
        <v>92</v>
      </c>
      <c r="D32" s="34" t="str">
        <f>VLOOKUP("diane",Data!I$8:Data!J$30,2,0)</f>
        <v>diane@acme.com</v>
      </c>
      <c r="E32" s="3"/>
      <c r="F32" s="3" t="s">
        <v>28</v>
      </c>
      <c r="G32" s="3" t="s">
        <v>117</v>
      </c>
      <c r="H32" s="3" t="s">
        <v>91</v>
      </c>
      <c r="I32" s="3"/>
      <c r="J32" s="3" t="s">
        <v>432</v>
      </c>
      <c r="K32" s="3" t="s">
        <v>293</v>
      </c>
      <c r="L32" s="3" t="s">
        <v>307</v>
      </c>
      <c r="M32" s="3" t="s">
        <v>433</v>
      </c>
      <c r="N32" s="3" t="b">
        <v>0</v>
      </c>
      <c r="O32" s="3" t="s">
        <v>276</v>
      </c>
      <c r="P32" s="3" t="b">
        <v>0</v>
      </c>
      <c r="Q32" s="3"/>
      <c r="R32" s="3" t="s">
        <v>434</v>
      </c>
      <c r="S32" s="3"/>
      <c r="T32" s="3"/>
    </row>
    <row r="33" ht="15.75" customHeight="1">
      <c r="A33" s="3" t="s">
        <v>436</v>
      </c>
      <c r="B33" s="34" t="s">
        <v>81</v>
      </c>
      <c r="C33" s="3" t="s">
        <v>229</v>
      </c>
      <c r="D33" s="34" t="str">
        <f>VLOOKUP("daniel",Data!I$8:Data!J$30,2,0)</f>
        <v>daniel@acme.com</v>
      </c>
      <c r="E33" s="3"/>
      <c r="F33" s="3" t="s">
        <v>28</v>
      </c>
      <c r="G33" s="3" t="s">
        <v>117</v>
      </c>
      <c r="H33" s="3" t="s">
        <v>91</v>
      </c>
      <c r="I33" s="3">
        <v>3.0</v>
      </c>
      <c r="J33" s="3" t="s">
        <v>301</v>
      </c>
      <c r="K33" s="3" t="s">
        <v>347</v>
      </c>
      <c r="L33" s="3" t="s">
        <v>294</v>
      </c>
      <c r="M33" s="3" t="s">
        <v>302</v>
      </c>
      <c r="N33" s="3" t="b">
        <v>0</v>
      </c>
      <c r="O33" s="3" t="s">
        <v>276</v>
      </c>
      <c r="P33" s="3" t="b">
        <v>0</v>
      </c>
      <c r="Q33" s="3"/>
      <c r="R33" s="3" t="s">
        <v>427</v>
      </c>
      <c r="S33" s="3"/>
      <c r="T33" s="3"/>
    </row>
    <row r="34" ht="15.75" customHeight="1">
      <c r="A34" s="3" t="s">
        <v>441</v>
      </c>
      <c r="B34" s="3"/>
      <c r="C34" s="3" t="s">
        <v>229</v>
      </c>
      <c r="D34" s="3"/>
      <c r="E34" s="3"/>
      <c r="F34" s="3" t="s">
        <v>28</v>
      </c>
      <c r="G34" s="3"/>
      <c r="H34" s="3"/>
      <c r="I34" s="3"/>
      <c r="J34" s="3" t="s">
        <v>432</v>
      </c>
      <c r="K34" s="3" t="s">
        <v>442</v>
      </c>
      <c r="L34" s="3" t="s">
        <v>355</v>
      </c>
      <c r="M34" s="3" t="s">
        <v>433</v>
      </c>
      <c r="N34" s="3" t="b">
        <v>0</v>
      </c>
      <c r="O34" s="3" t="s">
        <v>276</v>
      </c>
      <c r="P34" s="3" t="b">
        <v>0</v>
      </c>
      <c r="Q34" s="3"/>
      <c r="R34" s="3" t="s">
        <v>444</v>
      </c>
      <c r="S34" s="3"/>
      <c r="T34" s="3"/>
    </row>
    <row r="35" ht="15.75" customHeight="1">
      <c r="A35" s="3" t="s">
        <v>445</v>
      </c>
      <c r="B35" s="34" t="s">
        <v>81</v>
      </c>
      <c r="C35" s="3" t="s">
        <v>229</v>
      </c>
      <c r="D35" s="34" t="str">
        <f>VLOOKUP("dudley",Data!I$8:Data!J$30,2,0)</f>
        <v>dudley@acme.com</v>
      </c>
      <c r="E35" s="3"/>
      <c r="F35" s="3" t="s">
        <v>28</v>
      </c>
      <c r="G35" s="3" t="s">
        <v>117</v>
      </c>
      <c r="H35" s="3" t="s">
        <v>91</v>
      </c>
      <c r="I35" s="3">
        <v>3.0</v>
      </c>
      <c r="J35" s="3" t="s">
        <v>301</v>
      </c>
      <c r="K35" s="3" t="s">
        <v>347</v>
      </c>
      <c r="L35" s="3" t="s">
        <v>294</v>
      </c>
      <c r="M35" s="3" t="s">
        <v>302</v>
      </c>
      <c r="N35" s="3" t="b">
        <v>0</v>
      </c>
      <c r="O35" s="3" t="s">
        <v>276</v>
      </c>
      <c r="P35" s="3" t="b">
        <v>0</v>
      </c>
      <c r="Q35" s="3"/>
      <c r="R35" s="3"/>
      <c r="S35" s="3"/>
      <c r="T35" s="3"/>
    </row>
    <row r="36" ht="15.75" customHeight="1">
      <c r="A36" s="3" t="s">
        <v>450</v>
      </c>
      <c r="B36" s="3" t="s">
        <v>92</v>
      </c>
      <c r="C36" s="3" t="s">
        <v>92</v>
      </c>
      <c r="D36" s="34" t="str">
        <f>VLOOKUP("diane",Data!I$8:Data!J$30,2,0)</f>
        <v>diane@acme.com</v>
      </c>
      <c r="E36" s="3"/>
      <c r="F36" s="3" t="s">
        <v>28</v>
      </c>
      <c r="G36" s="3" t="s">
        <v>115</v>
      </c>
      <c r="H36" s="3" t="s">
        <v>91</v>
      </c>
      <c r="I36" s="3">
        <v>3.0</v>
      </c>
      <c r="J36" s="3" t="s">
        <v>301</v>
      </c>
      <c r="K36" s="3" t="s">
        <v>405</v>
      </c>
      <c r="L36" s="3" t="s">
        <v>294</v>
      </c>
      <c r="M36" s="3" t="s">
        <v>323</v>
      </c>
      <c r="N36" s="3" t="b">
        <v>0</v>
      </c>
      <c r="O36" s="3" t="s">
        <v>276</v>
      </c>
      <c r="P36" s="3" t="b">
        <v>0</v>
      </c>
      <c r="Q36" s="34"/>
      <c r="R36" s="34"/>
      <c r="S36" s="34"/>
      <c r="T36" s="3"/>
    </row>
    <row r="37" ht="15.75" customHeight="1">
      <c r="A37" s="3" t="s">
        <v>454</v>
      </c>
      <c r="B37" s="3" t="s">
        <v>92</v>
      </c>
      <c r="C37" s="3" t="s">
        <v>92</v>
      </c>
      <c r="D37" s="34" t="str">
        <f>VLOOKUP("daniel",Data!I$8:Data!J$30,2,0)</f>
        <v>daniel@acme.com</v>
      </c>
      <c r="E37" s="3"/>
      <c r="F37" s="3" t="s">
        <v>28</v>
      </c>
      <c r="G37" s="3" t="s">
        <v>115</v>
      </c>
      <c r="H37" s="3" t="s">
        <v>91</v>
      </c>
      <c r="I37" s="3">
        <v>2.0</v>
      </c>
      <c r="J37" s="3" t="s">
        <v>432</v>
      </c>
      <c r="K37" s="3" t="s">
        <v>405</v>
      </c>
      <c r="L37" s="3" t="s">
        <v>294</v>
      </c>
      <c r="M37" s="3" t="s">
        <v>295</v>
      </c>
      <c r="N37" s="3" t="b">
        <v>0</v>
      </c>
      <c r="O37" s="3" t="s">
        <v>276</v>
      </c>
      <c r="P37" s="3" t="b">
        <v>0</v>
      </c>
      <c r="Q37" s="34"/>
      <c r="R37" s="34"/>
      <c r="S37" s="34"/>
      <c r="T37" s="3"/>
    </row>
    <row r="38" ht="15.75" customHeight="1">
      <c r="A38" s="3" t="s">
        <v>458</v>
      </c>
      <c r="B38" s="3" t="s">
        <v>92</v>
      </c>
      <c r="C38" s="3" t="s">
        <v>92</v>
      </c>
      <c r="D38" s="34" t="str">
        <f>VLOOKUP("daniel",Data!I$8:Data!J$30,2,0)</f>
        <v>daniel@acme.com</v>
      </c>
      <c r="E38" s="3"/>
      <c r="F38" s="3" t="s">
        <v>28</v>
      </c>
      <c r="G38" s="3" t="s">
        <v>115</v>
      </c>
      <c r="H38" s="3" t="s">
        <v>91</v>
      </c>
      <c r="I38" s="3">
        <v>2.0</v>
      </c>
      <c r="J38" s="3" t="s">
        <v>292</v>
      </c>
      <c r="K38" s="3" t="s">
        <v>405</v>
      </c>
      <c r="L38" s="3" t="s">
        <v>294</v>
      </c>
      <c r="M38" s="3" t="s">
        <v>295</v>
      </c>
      <c r="N38" s="3" t="b">
        <v>0</v>
      </c>
      <c r="O38" s="3" t="s">
        <v>276</v>
      </c>
      <c r="P38" s="3" t="b">
        <v>0</v>
      </c>
      <c r="Q38" s="34"/>
      <c r="R38" s="34"/>
      <c r="S38" s="34"/>
      <c r="T38" s="3"/>
    </row>
    <row r="39" ht="15.75" customHeight="1">
      <c r="A39" s="3" t="s">
        <v>464</v>
      </c>
      <c r="B39" s="3" t="s">
        <v>87</v>
      </c>
      <c r="C39" s="3" t="s">
        <v>373</v>
      </c>
      <c r="D39" s="34" t="str">
        <f>VLOOKUP("dudley",Data!I$8:Data!J$30,2,0)</f>
        <v>dudley@acme.com</v>
      </c>
      <c r="E39" s="3"/>
      <c r="F39" s="3" t="s">
        <v>28</v>
      </c>
      <c r="G39" s="3" t="s">
        <v>117</v>
      </c>
      <c r="H39" s="3" t="s">
        <v>91</v>
      </c>
      <c r="I39" s="3">
        <v>3.0</v>
      </c>
      <c r="J39" s="3" t="s">
        <v>321</v>
      </c>
      <c r="K39" s="3" t="s">
        <v>347</v>
      </c>
      <c r="L39" s="3" t="s">
        <v>294</v>
      </c>
      <c r="M39" s="3" t="s">
        <v>302</v>
      </c>
      <c r="N39" s="3" t="b">
        <v>0</v>
      </c>
      <c r="O39" s="3" t="s">
        <v>276</v>
      </c>
      <c r="P39" s="3" t="b">
        <v>0</v>
      </c>
      <c r="Q39" s="34"/>
      <c r="R39" s="34"/>
      <c r="S39" s="34"/>
      <c r="T39" s="3"/>
    </row>
    <row r="40" ht="15.75" customHeight="1">
      <c r="A40" s="3" t="s">
        <v>467</v>
      </c>
      <c r="B40" s="3" t="s">
        <v>92</v>
      </c>
      <c r="C40" s="3" t="s">
        <v>92</v>
      </c>
      <c r="D40" s="34" t="str">
        <f>VLOOKUP("daniel",Data!I$8:Data!J$30,2,0)</f>
        <v>daniel@acme.com</v>
      </c>
      <c r="E40" s="3"/>
      <c r="F40" s="3" t="s">
        <v>28</v>
      </c>
      <c r="G40" s="3" t="s">
        <v>111</v>
      </c>
      <c r="H40" s="3" t="s">
        <v>13</v>
      </c>
      <c r="I40" s="3">
        <v>2.0</v>
      </c>
      <c r="J40" s="3" t="s">
        <v>321</v>
      </c>
      <c r="K40" s="3" t="s">
        <v>405</v>
      </c>
      <c r="L40" s="3" t="s">
        <v>294</v>
      </c>
      <c r="M40" s="3" t="s">
        <v>302</v>
      </c>
      <c r="N40" s="3" t="b">
        <v>0</v>
      </c>
      <c r="O40" s="3" t="s">
        <v>276</v>
      </c>
      <c r="P40" s="3" t="b">
        <v>0</v>
      </c>
      <c r="Q40" s="34"/>
      <c r="R40" s="34"/>
      <c r="S40" s="34"/>
      <c r="T40" s="3"/>
    </row>
    <row r="41" ht="15.75" customHeight="1">
      <c r="A41" s="3" t="s">
        <v>470</v>
      </c>
      <c r="B41" s="3" t="s">
        <v>83</v>
      </c>
      <c r="C41" s="3" t="s">
        <v>373</v>
      </c>
      <c r="D41" s="34" t="str">
        <f>VLOOKUP("daniel",Data!I$8:Data!J$30,2,0)</f>
        <v>daniel@acme.com</v>
      </c>
      <c r="E41" s="3"/>
      <c r="F41" s="3" t="s">
        <v>28</v>
      </c>
      <c r="G41" s="3" t="s">
        <v>111</v>
      </c>
      <c r="H41" s="3" t="s">
        <v>13</v>
      </c>
      <c r="I41" s="3">
        <v>1.0</v>
      </c>
      <c r="J41" s="3" t="s">
        <v>321</v>
      </c>
      <c r="K41" s="3" t="s">
        <v>405</v>
      </c>
      <c r="L41" s="3" t="s">
        <v>294</v>
      </c>
      <c r="M41" s="3" t="s">
        <v>302</v>
      </c>
      <c r="N41" s="3" t="b">
        <v>0</v>
      </c>
      <c r="O41" s="3" t="s">
        <v>276</v>
      </c>
      <c r="P41" s="3" t="b">
        <v>0</v>
      </c>
      <c r="Q41" s="34"/>
      <c r="R41" s="34"/>
      <c r="S41" s="34"/>
      <c r="T41" s="3"/>
    </row>
    <row r="42" ht="15.75" customHeight="1">
      <c r="A42" s="3" t="s">
        <v>474</v>
      </c>
      <c r="B42" s="3" t="s">
        <v>92</v>
      </c>
      <c r="C42" s="3" t="s">
        <v>92</v>
      </c>
      <c r="D42" s="34" t="str">
        <f>VLOOKUP("diane",Data!I$8:Data!J$30,2,0)</f>
        <v>diane@acme.com</v>
      </c>
      <c r="E42" s="3"/>
      <c r="F42" s="3" t="s">
        <v>28</v>
      </c>
      <c r="G42" s="3" t="s">
        <v>109</v>
      </c>
      <c r="H42" s="3" t="s">
        <v>13</v>
      </c>
      <c r="I42" s="3">
        <v>2.0</v>
      </c>
      <c r="J42" s="3" t="s">
        <v>292</v>
      </c>
      <c r="K42" s="3" t="s">
        <v>405</v>
      </c>
      <c r="L42" s="3" t="s">
        <v>294</v>
      </c>
      <c r="M42" s="3" t="s">
        <v>295</v>
      </c>
      <c r="N42" s="3" t="b">
        <v>0</v>
      </c>
      <c r="O42" s="3" t="s">
        <v>276</v>
      </c>
      <c r="P42" s="3" t="b">
        <v>0</v>
      </c>
      <c r="Q42" s="34"/>
      <c r="R42" s="34"/>
      <c r="S42" s="34"/>
      <c r="T42" s="3"/>
    </row>
    <row r="43" ht="15.75" customHeight="1">
      <c r="A43" s="3" t="s">
        <v>478</v>
      </c>
      <c r="B43" s="3" t="s">
        <v>92</v>
      </c>
      <c r="C43" s="3" t="s">
        <v>92</v>
      </c>
      <c r="D43" s="34" t="str">
        <f>VLOOKUP("diane",Data!I$8:Data!J$30,2,0)</f>
        <v>diane@acme.com</v>
      </c>
      <c r="E43" s="3"/>
      <c r="F43" s="3" t="s">
        <v>28</v>
      </c>
      <c r="G43" s="3" t="s">
        <v>109</v>
      </c>
      <c r="H43" s="3" t="s">
        <v>13</v>
      </c>
      <c r="I43" s="3">
        <v>2.0</v>
      </c>
      <c r="J43" s="3" t="s">
        <v>292</v>
      </c>
      <c r="K43" s="3" t="s">
        <v>405</v>
      </c>
      <c r="L43" s="3" t="s">
        <v>294</v>
      </c>
      <c r="M43" s="3" t="s">
        <v>295</v>
      </c>
      <c r="N43" s="3" t="b">
        <v>0</v>
      </c>
      <c r="O43" s="3" t="s">
        <v>276</v>
      </c>
      <c r="P43" s="3" t="b">
        <v>0</v>
      </c>
      <c r="Q43" s="34"/>
      <c r="R43" s="34"/>
      <c r="S43" s="34"/>
      <c r="T43" s="3"/>
    </row>
    <row r="44" ht="15.75" customHeight="1">
      <c r="A44" s="3" t="s">
        <v>481</v>
      </c>
      <c r="B44" s="3" t="s">
        <v>92</v>
      </c>
      <c r="C44" s="3" t="s">
        <v>92</v>
      </c>
      <c r="D44" s="34" t="str">
        <f>VLOOKUP("dora",Data!I$8:Data!J$30,2,0)</f>
        <v>dora@acme.com</v>
      </c>
      <c r="E44" s="3"/>
      <c r="F44" s="3" t="s">
        <v>61</v>
      </c>
      <c r="G44" s="3" t="s">
        <v>117</v>
      </c>
      <c r="H44" s="3" t="s">
        <v>91</v>
      </c>
      <c r="I44" s="3">
        <v>5.0</v>
      </c>
      <c r="J44" s="3" t="s">
        <v>301</v>
      </c>
      <c r="K44" s="3" t="s">
        <v>347</v>
      </c>
      <c r="L44" s="3" t="s">
        <v>294</v>
      </c>
      <c r="M44" s="3" t="s">
        <v>295</v>
      </c>
      <c r="N44" s="3" t="b">
        <v>0</v>
      </c>
      <c r="O44" s="3" t="s">
        <v>276</v>
      </c>
      <c r="P44" s="3" t="b">
        <v>0</v>
      </c>
      <c r="Q44" s="34"/>
      <c r="R44" s="34"/>
      <c r="S44" s="34"/>
      <c r="T44" s="3"/>
    </row>
    <row r="45" ht="15.75" customHeight="1">
      <c r="A45" s="3" t="s">
        <v>485</v>
      </c>
      <c r="B45" s="3" t="s">
        <v>79</v>
      </c>
      <c r="C45" s="3" t="s">
        <v>229</v>
      </c>
      <c r="D45" s="34" t="str">
        <f>VLOOKUP("dora",Data!I$8:Data!J$30,2,0)</f>
        <v>dora@acme.com</v>
      </c>
      <c r="E45" s="3"/>
      <c r="F45" s="3" t="s">
        <v>61</v>
      </c>
      <c r="G45" s="3" t="s">
        <v>117</v>
      </c>
      <c r="H45" s="3" t="s">
        <v>91</v>
      </c>
      <c r="I45" s="3">
        <v>3.0</v>
      </c>
      <c r="J45" s="3" t="s">
        <v>292</v>
      </c>
      <c r="K45" s="3" t="s">
        <v>347</v>
      </c>
      <c r="L45" s="3" t="s">
        <v>355</v>
      </c>
      <c r="M45" s="3" t="s">
        <v>295</v>
      </c>
      <c r="N45" s="3" t="b">
        <v>0</v>
      </c>
      <c r="O45" s="3" t="s">
        <v>276</v>
      </c>
      <c r="P45" s="3" t="b">
        <v>0</v>
      </c>
      <c r="Q45" s="34"/>
      <c r="R45" s="34"/>
      <c r="S45" s="34"/>
      <c r="T45" s="3"/>
    </row>
    <row r="46" ht="15.75" customHeight="1">
      <c r="A46" s="3" t="s">
        <v>487</v>
      </c>
      <c r="B46" s="3" t="s">
        <v>79</v>
      </c>
      <c r="C46" s="3" t="s">
        <v>229</v>
      </c>
      <c r="D46" s="34" t="str">
        <f>VLOOKUP("dave",Data!I$8:Data!J$30,2,0)</f>
        <v>dave@acme.com</v>
      </c>
      <c r="E46" s="3"/>
      <c r="F46" s="3" t="s">
        <v>48</v>
      </c>
      <c r="G46" s="3" t="s">
        <v>117</v>
      </c>
      <c r="H46" s="3" t="s">
        <v>91</v>
      </c>
      <c r="I46" s="3">
        <v>3.0</v>
      </c>
      <c r="J46" s="3" t="s">
        <v>301</v>
      </c>
      <c r="K46" s="3" t="s">
        <v>347</v>
      </c>
      <c r="L46" s="3" t="s">
        <v>294</v>
      </c>
      <c r="M46" s="3" t="s">
        <v>302</v>
      </c>
      <c r="N46" s="3" t="b">
        <v>0</v>
      </c>
      <c r="O46" s="3" t="s">
        <v>276</v>
      </c>
      <c r="P46" s="3" t="b">
        <v>0</v>
      </c>
      <c r="Q46" s="3"/>
      <c r="R46" s="3"/>
      <c r="S46" s="3"/>
      <c r="T46" s="3"/>
    </row>
    <row r="47" ht="15.75" customHeight="1">
      <c r="A47" s="3" t="s">
        <v>491</v>
      </c>
      <c r="B47" s="3"/>
      <c r="C47" s="3" t="s">
        <v>229</v>
      </c>
      <c r="D47" s="3"/>
      <c r="E47" s="3"/>
      <c r="F47" s="3" t="s">
        <v>48</v>
      </c>
      <c r="G47" s="3" t="s">
        <v>117</v>
      </c>
      <c r="H47" s="3" t="s">
        <v>91</v>
      </c>
      <c r="I47" s="3">
        <v>3.0</v>
      </c>
      <c r="J47" s="3" t="s">
        <v>301</v>
      </c>
      <c r="K47" s="3" t="s">
        <v>347</v>
      </c>
      <c r="L47" s="3" t="s">
        <v>294</v>
      </c>
      <c r="M47" s="3" t="s">
        <v>302</v>
      </c>
      <c r="N47" s="3" t="b">
        <v>0</v>
      </c>
      <c r="O47" s="3" t="s">
        <v>276</v>
      </c>
      <c r="P47" s="3" t="b">
        <v>0</v>
      </c>
      <c r="Q47" s="3"/>
      <c r="R47" s="3"/>
      <c r="S47" s="3"/>
      <c r="T47" s="3"/>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