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B-DAC. " sheetId="1" r:id="rId1"/>
  </sheets>
  <definedNames>
    <definedName name="BoardQty">'USB-DAC. '!$I$1</definedName>
    <definedName name="digikey_part_data">'USB-DAC. '!$J$5:$N$57</definedName>
    <definedName name="global_part_data">'USB-DAC. '!$A$5:$I$57</definedName>
    <definedName name="local_part_data">'USB-DAC. '!$T$5:$X$57</definedName>
    <definedName name="mouser_part_data">'USB-DAC. '!$O$5:$S$57</definedName>
    <definedName name="TotalCost">'USB-DAC.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$0.29
   100   $0.01      $1.30
   500   $0.01      $4.66
  1000   $0.01      $7.32
  4000   $0.01     $21.24
  8000   $0.00     $38.80
 12000   $0.00     $55.44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$0.18      $1.77
   100   $0.09      $8.95
   500   $0.06     $30.63
  1000   $0.05     $54.19
  2000   $0.05     $90.18
  4000   $0.04    $163.96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$0.46
   100   $0.02      $2.05
   500   $0.01      $7.32
  1000   $0.01     $11.50
  4000   $0.01     $38.48
  8000   $0.01     $70.24
 12000   $0.01    $100.32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$0.53      $0.53
    10   $0.36      $3.65
   100   $0.22     $21.88
   500   $0.16     $82.05
  1000   $0.14    $138.57
  2000   $0.13    $262.56
  3000   $0.13    $393.81
  4000   $0.12    $495.92
  6000   $0.12    $743.88
  9000   $0.12   $1050.21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$0.08      $0.82
   100   $0.04      $3.64
   500   $0.03     $12.99
  1000   $0.02     $20.42
  2000   $0.02     $32.30
  3000   $0.02     $48.42
  4000   $0.01     $59.40
  6000   $0.01     $89.10
  9000   $0.01    $122.04
 40000   $0.01    $490.80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$0.54
   100   $0.02      $2.41
   500   $0.02      $8.62
  1000   $0.01     $13.55
  4000   $0.01     $45.36
  8000   $0.01     $82.80
 12000   $0.01    $118.32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$0.53
   100   $0.02      $2.35
   500   $0.02      $8.39
  1000   $0.01     $13.19
  4000   $0.01     $44.12
  8000   $0.01     $80.56
 12000   $0.01    $115.08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$0.25      $2.46
    25   $0.18      $4.43
   100   $0.14     $13.78
   250   $0.09     $21.66
   500   $0.07     $36.91
  1000   $0.05     $50.20
  2500   $0.05    $113.20
  5000   $0.04    $191.10
 10000   $0.03    $324.90
 25000   $0.03    $764.50
 50000   $0.03   $1433.50
125000   $0.03   $3185.00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$0.50      $0.50
    10   $0.47      $4.65
    25   $0.42     $10.46
    50   $0.37     $18.60
   100   $0.36     $35.65
   250   $0.33     $81.38
   500   $0.31    $155.00
  1000   $0.26    $255.75
  2500   $0.23    $581.25</t>
        </r>
      </text>
    </comment>
    <comment ref="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$3.07      $3.07
    10   $3.07     $30.72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10   $0.54      $5.43
    25   $0.49     $12.22
    50   $0.43     $21.72
   100   $0.42     $41.63
   250   $0.38     $95.03
   500   $0.36    $181.00
  1000   $0.30    $298.65
  2500   $0.27    $678.75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$1.13      $1.13
    10   $0.99      $9.95
    25   $0.94     $23.40
    50   $0.90     $44.85
   100   $0.86     $85.80
   250   $0.78    $195.00
   500   $0.70    $351.00
  1000   $0.62    $624.00
  2500   $0.57   $1413.75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  10   $0.36      $3.62
   100   $0.26     $25.88
   500   $0.22    $108.68
  1000   $0.16    $162.00
  3000   $0.15    $459.00
  5000   $0.14    $720.00
 10000   $0.14   $1395.00
 25000   $0.14   $3375.00
 50000   $0.13   $6525.00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$6.40
  2500   $0.01     $13.90
  5000   $0.00     $20.85
 10000   $0.00     $36.20
 25000   $0.00     $79.50
 50000   $0.00    $146.00
125000   $0.00    $357.50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$3.20      $3.20
    10   $2.80     $28.00
    25   $2.50     $62.50
    50   $2.35    $117.50
   100   $2.30    $230.00
   250   $2.20    $550.00
   500   $1.80    $900.00
  1000   $1.55   $1550.00
  5000   $1.40   $7000.00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$4.32      $4.32
    10   $3.88     $38.83
   100   $3.18    $318.15
   160   $3.71    $593.11
   500   $2.71   $1354.16
  1000   $2.28   $2284.13
  2000   $1.98   $3960.00</t>
        </r>
      </text>
    </comment>
    <comment ref="L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$0.30      $2.96
   100   $0.20     $20.14
   500   $0.15     $75.52
  1000   $0.11    $113.27
  2500   $0.10    $252.05
  5000   $0.09    $473.55
 12500   $0.09   $1107.50
 25000   $0.08   $2031.50
 62500   $0.08   $4888.12
125000   $0.08   $9393.75</t>
        </r>
      </text>
    </comment>
    <comment ref="J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  10   $0.33      $3.29
   100   $0.22     $22.41
   500   $0.17     $84.05
  1000   $0.13    $126.07
  2500   $0.11    $280.50
  5000   $0.11    $527.00
 12500   $0.10   $1232.50
 25000   $0.09   $2261.00
 62500   $0.09   $5440.00</t>
        </r>
      </text>
    </comment>
    <comment ref="J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$1.54      $1.54
    10   $1.38     $13.81
   100   $1.11    $111.01
   250   $1.01    $253.00
   500   $0.86    $430.54
  1000   $0.68    $679.80
  1250   $0.73    $917.12
  3000   $0.62   $1848.00
  6000   $0.59   $3511.20
 15000   $0.56   $8448.00</t>
        </r>
      </text>
    </comment>
    <comment ref="L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$2.83      $2.83
    10   $2.52     $25.24
    25   $2.27     $56.78
   100   $2.07    $206.93
   250   $1.87    $466.85
   500   $1.68    $837.80
  1000   $1.42   $1421.00
  2000   $1.32   $2646.00
  5000   $1.27   $6370.00</t>
        </r>
      </text>
    </comment>
    <comment ref="L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$0.88      $0.88
    10   $0.79      $7.87
   100   $0.61     $61.36
   500   $0.51    $253.43
  1000   $0.40    $400.16
  2500   $0.36    $906.50
  5000   $0.34   $1722.35
 12500   $0.33   $4144.00</t>
        </r>
      </text>
    </comment>
    <comment ref="L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$4.92      $4.92
    10   $4.42     $44.17
   100   $3.62    $361.93
   500   $3.08   $1540.53
  1000   $2.60   $2598.48
  2500   $2.25   $5631.25</t>
        </r>
      </text>
    </comment>
    <comment ref="L4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$3.12      $3.12
    10   $2.80     $28.04
   100   $2.30    $229.77
   500   $1.96    $978.01
  1000   $1.65   $1649.65
  2000   $2.25   $4500.02</t>
        </r>
      </text>
    </comment>
    <comment ref="L4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$14.30     $14.30
    10  $13.00    $130.00
    25  $12.03    $300.63
   100  $11.05   $1105.00
   250  $10.07   $2518.75</t>
        </r>
      </text>
    </comment>
    <comment ref="L4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$0.48      $0.48
    10   $0.41      $4.13
   100   $0.31     $30.86
   500   $0.24    $121.23
  1000   $0.19    $187.36
  3000   $0.17    $497.55
  6000   $0.16    $930.90
 15000   $0.14   $2166.75
 30000   $0.14   $4108.80</t>
        </r>
      </text>
    </comment>
    <comment ref="L4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$0.25      $2.48
   100   $0.14     $14.04
   500   $0.09     $46.50
  1000   $0.07     $71.30
  3000   $0.06    $180.60
  6000   $0.05    $325.08
 15000   $0.05    $722.40
 30000   $0.05   $1354.50
 75000   $0.04   $3002.25
150000   $0.04   $5779.50</t>
        </r>
      </text>
    </comment>
    <comment ref="J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5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5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$3.19      $3.19</t>
        </r>
      </text>
    </comment>
    <comment ref="L5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$0.30      $2.96
   100   $0.20     $20.14
   500   $0.15     $75.52
  1000   $0.11    $113.27
  2500   $0.10    $252.05
  5000   $0.09    $473.55
 12500   $0.09   $1107.50
 25000   $0.08   $2031.50
 62500   $0.08   $4888.12
125000   $0.08   $9393.75</t>
        </r>
      </text>
    </comment>
    <comment ref="L5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$0.29      $2.86
   100   $0.19     $19.48
   500   $0.15     $73.04
  1000   $0.11    $109.57
  2500   $0.11    $265.95
  5000   $0.10    $502.35
 12500   $0.09   $1145.00
 25000   $0.09   $2142.50
 62500   $0.08   $4801.88
125000   $0.07   $9235.00</t>
        </r>
      </text>
    </comment>
    <comment ref="L5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$0.87      $0.87
    25   $0.73     $18.29
   100   $0.66     $65.72
  2000   $0.66   $1314.40</t>
        </r>
      </text>
    </comment>
    <comment ref="L5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$1.14      $1.14
    10   $1.09     $10.88
    50   $1.06     $53.13
   100   $0.91     $91.08
   500   $0.89    $442.75
  1000   $0.69    $690.00
  3000   $0.67   $2001.00
  5000   $0.64   $3220.00
 10000   $0.62   $6210.00</t>
        </r>
      </text>
    </comment>
    <comment ref="L5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$1.25      $1.25
    10   $1.11     $11.08
    50   $1.04     $51.77
   100   $0.92     $91.50
   250   $0.83    $208.34
   500   $0.79    $394.74
   750   $0.75    $559.22
  1000   $0.60    $596.70
  1250   $0.66    $822.38
  2500   $0.64   $1589.93
  3000   $0.58   $1730.43
  6250   $0.61   $3837.75
 12500   $0.59   $7401.38</t>
        </r>
      </text>
    </comment>
    <comment ref="K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<sst xmlns="http://schemas.openxmlformats.org/spreadsheetml/2006/main" count="339" uniqueCount="240">
  <si>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</si>
  <si>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</si>
  <si>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</si>
  <si>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</si>
  <si>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</si>
  <si>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</si>
  <si>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</si>
  <si>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</si>
  <si>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</si>
  <si>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</si>
  <si>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C1,C3-C12,C14-C16,C20,C25-C27,C31,C33,C34,C39-C42,C45,C46,C49,C51,C53,C63-C66</t>
  </si>
  <si>
    <t>100n</t>
  </si>
  <si>
    <t>Capacitors_SMD:C_0805_HandSoldering</t>
  </si>
  <si>
    <t>CL21B104MBCNNNC</t>
  </si>
  <si>
    <t>C2,C13,C50,C52</t>
  </si>
  <si>
    <t>10u</t>
  </si>
  <si>
    <t>CL21A106KAFN3NE</t>
  </si>
  <si>
    <t>C21</t>
  </si>
  <si>
    <t>100p</t>
  </si>
  <si>
    <t>CL21C101JBANNNC</t>
  </si>
  <si>
    <t>C22,C24</t>
  </si>
  <si>
    <t>22u</t>
  </si>
  <si>
    <t>C23</t>
  </si>
  <si>
    <t>1000u</t>
  </si>
  <si>
    <t>Capacitors_SMD:CP_Elec_5x5.7</t>
  </si>
  <si>
    <t>C43,C44,C47,C48</t>
  </si>
  <si>
    <t>47u</t>
  </si>
  <si>
    <t>CL21A476MQYNNNE</t>
  </si>
  <si>
    <t>C54</t>
  </si>
  <si>
    <t>1u</t>
  </si>
  <si>
    <t>CL21F105ZAFNNNG</t>
  </si>
  <si>
    <t>C55,C56</t>
  </si>
  <si>
    <t>3n9</t>
  </si>
  <si>
    <t>CL21B392KBANNNC</t>
  </si>
  <si>
    <t>C57-C60</t>
  </si>
  <si>
    <t>470p</t>
  </si>
  <si>
    <t>CL21B471KBANNNC</t>
  </si>
  <si>
    <t>C61,C62</t>
  </si>
  <si>
    <t>22p</t>
  </si>
  <si>
    <t>CL21C220JBANNNC</t>
  </si>
  <si>
    <t>D1</t>
  </si>
  <si>
    <t>SK34ATR</t>
  </si>
  <si>
    <t>Diodes_SMD:D_SMA_Handsoldering</t>
  </si>
  <si>
    <t>SS210ATR</t>
  </si>
  <si>
    <t>J1</t>
  </si>
  <si>
    <t>USB_B</t>
  </si>
  <si>
    <t>Connectors:USB_B</t>
  </si>
  <si>
    <t>E8144-B02022-L</t>
  </si>
  <si>
    <t>J2</t>
  </si>
  <si>
    <t>SPDIF OUT</t>
  </si>
  <si>
    <t>dacparts:pjras1x1s_series</t>
  </si>
  <si>
    <t>PJRAS1X1S04X</t>
  </si>
  <si>
    <t>J3</t>
  </si>
  <si>
    <t>BARREL_JACK</t>
  </si>
  <si>
    <t>Connectors:BARREL_JACK</t>
  </si>
  <si>
    <t>PJ-037A</t>
  </si>
  <si>
    <t>J4-J6</t>
  </si>
  <si>
    <t>JACK_TRS_6PINS</t>
  </si>
  <si>
    <t>Connectors:NMJ6HCD2</t>
  </si>
  <si>
    <t>ACJS-MHOM</t>
  </si>
  <si>
    <t>L3,L4</t>
  </si>
  <si>
    <t>2u2</t>
  </si>
  <si>
    <t>Inductors_SMD:L_Taiyo-Yuden_NR-50xx_HandSoldering</t>
  </si>
  <si>
    <t>NRS5012T2R2MMGF</t>
  </si>
  <si>
    <t>R1,R13-R15</t>
  </si>
  <si>
    <t>0</t>
  </si>
  <si>
    <t>Resistors_SMD:R_0805_HandSoldering</t>
  </si>
  <si>
    <t>R11,R12</t>
  </si>
  <si>
    <t>220</t>
  </si>
  <si>
    <t>R18</t>
  </si>
  <si>
    <t>33K2</t>
  </si>
  <si>
    <t>RC0805FR-0733K2L</t>
  </si>
  <si>
    <t>R19</t>
  </si>
  <si>
    <t>10K2</t>
  </si>
  <si>
    <t>RC0805FR-0710K2L</t>
  </si>
  <si>
    <t>R2</t>
  </si>
  <si>
    <t>43.2</t>
  </si>
  <si>
    <t>RC0805FR-0743R2L</t>
  </si>
  <si>
    <t>R20</t>
  </si>
  <si>
    <t>3K74</t>
  </si>
  <si>
    <t>RC0805FR-073K74L</t>
  </si>
  <si>
    <t>R21</t>
  </si>
  <si>
    <t>10K</t>
  </si>
  <si>
    <t>RC0805FR-0710KL</t>
  </si>
  <si>
    <t>R22-R25</t>
  </si>
  <si>
    <t>3K9</t>
  </si>
  <si>
    <t>RC0805FR-073K9L</t>
  </si>
  <si>
    <t>R26,R27,R32,R33</t>
  </si>
  <si>
    <t>4K7</t>
  </si>
  <si>
    <t>RC0805FR-074K7L</t>
  </si>
  <si>
    <t>R28-R31</t>
  </si>
  <si>
    <t>150</t>
  </si>
  <si>
    <t>RC0805FR-07150RL</t>
  </si>
  <si>
    <t>R34,R36</t>
  </si>
  <si>
    <t>51</t>
  </si>
  <si>
    <t>RC0805FR-0751RL</t>
  </si>
  <si>
    <t>R40,R41</t>
  </si>
  <si>
    <t>39.2</t>
  </si>
  <si>
    <t>RC0805FR-0739R2L</t>
  </si>
  <si>
    <t>R5</t>
  </si>
  <si>
    <t>4.7</t>
  </si>
  <si>
    <t>RC0805FR-074R7L</t>
  </si>
  <si>
    <t>R6,R35,R37-R39</t>
  </si>
  <si>
    <t>1K</t>
  </si>
  <si>
    <t>RC0805FR-071KL</t>
  </si>
  <si>
    <t>RV1</t>
  </si>
  <si>
    <t>P10K</t>
  </si>
  <si>
    <t>dacparts:PTR90</t>
  </si>
  <si>
    <t>PTR902-2020K-A103</t>
  </si>
  <si>
    <t>U1</t>
  </si>
  <si>
    <t>ISO7340FC</t>
  </si>
  <si>
    <t>Housings_SOIC:SOIC-16W_7.5x10.3mm_Pitch1.27mm</t>
  </si>
  <si>
    <t>ISO7340FCDWR</t>
  </si>
  <si>
    <t>U10</t>
  </si>
  <si>
    <t>L79L12_SO8</t>
  </si>
  <si>
    <t>Housings_SOIC:SOIC-8_3.9x4.9mm_Pitch1.27mm</t>
  </si>
  <si>
    <t>L78L12ABD-TR</t>
  </si>
  <si>
    <t>U11</t>
  </si>
  <si>
    <t>AP1117-33</t>
  </si>
  <si>
    <t>TO_SOT_Packages_SMD:SOT-223-3_TabPin2</t>
  </si>
  <si>
    <t>LDL1117S33R</t>
  </si>
  <si>
    <t>U12,U13</t>
  </si>
  <si>
    <t>TPS563209</t>
  </si>
  <si>
    <t>TO_SOT_Packages_SMD:SOT-23-6_Handsoldering</t>
  </si>
  <si>
    <t>TPS563209DDCT</t>
  </si>
  <si>
    <t>U14</t>
  </si>
  <si>
    <t>AK4452</t>
  </si>
  <si>
    <t>Housings_DFN_QFN:QFN-32-1EP_5x5mm_Pitch0.5mm</t>
  </si>
  <si>
    <t>AK4452VN</t>
  </si>
  <si>
    <t>U15,U16</t>
  </si>
  <si>
    <t>NE5534</t>
  </si>
  <si>
    <t>NE5534DR</t>
  </si>
  <si>
    <t>U17,U18</t>
  </si>
  <si>
    <t>DRV135</t>
  </si>
  <si>
    <t>DRV135UA/2K5</t>
  </si>
  <si>
    <t>U19</t>
  </si>
  <si>
    <t>TPA6120A2</t>
  </si>
  <si>
    <t>Housings_SOIC:SOIC-20W_7.5x12.8mm_Pitch1.27mm</t>
  </si>
  <si>
    <t>TPA6120A2DWPR</t>
  </si>
  <si>
    <t>U3</t>
  </si>
  <si>
    <t>XHRA-2HPA</t>
  </si>
  <si>
    <t>Housings_QFP:TQFP-64-1EP_10x10mm_Pitch0.5mm</t>
  </si>
  <si>
    <t>XHRA-2HPA-TQ64-C</t>
  </si>
  <si>
    <t>U4</t>
  </si>
  <si>
    <t>NCP303LSN09T1G</t>
  </si>
  <si>
    <t>TO_SOT_Packages_SMD:SOT-23-5_HandSoldering</t>
  </si>
  <si>
    <t>U5#1</t>
  </si>
  <si>
    <t>74LVC1G79 - p1/2</t>
  </si>
  <si>
    <t>TO_SOT_Packages_SMD:SOT-353_SC-70-5_Handsoldering</t>
  </si>
  <si>
    <t/>
  </si>
  <si>
    <t>74LVC1G79GV</t>
  </si>
  <si>
    <t>U5#2</t>
  </si>
  <si>
    <t>74LVC1G79 - p2/2</t>
  </si>
  <si>
    <t>125</t>
  </si>
  <si>
    <t>U6#1</t>
  </si>
  <si>
    <t>TC7WH157 - p1/2</t>
  </si>
  <si>
    <t>Housings_SSOP:SSOP-8_2.95x2.8mm_Pitch0.65mm</t>
  </si>
  <si>
    <t>TC7WH157FU</t>
  </si>
  <si>
    <t>U6#2</t>
  </si>
  <si>
    <t>TC7WH157 - p2/2</t>
  </si>
  <si>
    <t>LJ(CT</t>
  </si>
  <si>
    <t>U7</t>
  </si>
  <si>
    <t>CHINADCDC</t>
  </si>
  <si>
    <t>dacparts:chinadcdc</t>
  </si>
  <si>
    <t>DD1718PA</t>
  </si>
  <si>
    <t>U8</t>
  </si>
  <si>
    <t>LM78L12_SO8</t>
  </si>
  <si>
    <t>U9</t>
  </si>
  <si>
    <t>L78L05_SO8</t>
  </si>
  <si>
    <t>L78L05ABD13TR</t>
  </si>
  <si>
    <t>Y1</t>
  </si>
  <si>
    <t>24</t>
  </si>
  <si>
    <t>Crystals:Crystal_SMD_3225-4pin_3.2x2.5mm</t>
  </si>
  <si>
    <t>DSC6001CE1A-024.0000</t>
  </si>
  <si>
    <t>Y2</t>
  </si>
  <si>
    <t>24.576</t>
  </si>
  <si>
    <t>ASEMB-24.576MHZ-LC-T</t>
  </si>
  <si>
    <t>Y3</t>
  </si>
  <si>
    <t>22.5792</t>
  </si>
  <si>
    <t>Crystals:Crystal_SMD_2016-4pin_2.0x1.6mm</t>
  </si>
  <si>
    <t>SIT8008BI-73-18E-22.579200G</t>
  </si>
  <si>
    <t>Proj:</t>
  </si>
  <si>
    <t>None</t>
  </si>
  <si>
    <t>Co.:</t>
  </si>
  <si>
    <t>Prj date:</t>
  </si>
  <si>
    <t>$ date:</t>
  </si>
  <si>
    <t>2018-01-26 10:33:41</t>
  </si>
  <si>
    <t>Board Qty:</t>
  </si>
  <si>
    <t>Total Cost:</t>
  </si>
  <si>
    <t>Unit Cost:</t>
  </si>
  <si>
    <t>Digi-Key</t>
  </si>
  <si>
    <t>Avail</t>
  </si>
  <si>
    <t>Purch</t>
  </si>
  <si>
    <t>Cat#</t>
  </si>
  <si>
    <t>1276-2450-1-ND</t>
  </si>
  <si>
    <t>NonStk</t>
  </si>
  <si>
    <t>1276-2890-1-ND</t>
  </si>
  <si>
    <t>1276-1014-1-ND</t>
  </si>
  <si>
    <t>1276-1852-1-ND</t>
  </si>
  <si>
    <t>1276-3009-1-ND</t>
  </si>
  <si>
    <t>1276-2512-1-ND</t>
  </si>
  <si>
    <t>1276-1300-1-ND</t>
  </si>
  <si>
    <t>1276-1047-1-ND</t>
  </si>
  <si>
    <t>1655-1896-1-ND</t>
  </si>
  <si>
    <t>553-2272-ND</t>
  </si>
  <si>
    <t>PJRAS1X1S04X-ND</t>
  </si>
  <si>
    <t>CP-037A-ND</t>
  </si>
  <si>
    <t>889-1818-ND</t>
  </si>
  <si>
    <t>587-2552-1-ND</t>
  </si>
  <si>
    <t>311-33.2KCRCT-ND</t>
  </si>
  <si>
    <t>311-10.2KCRCT-ND</t>
  </si>
  <si>
    <t>311-43.2CRCT-ND</t>
  </si>
  <si>
    <t>311-3.74KCRCT-ND</t>
  </si>
  <si>
    <t>311-10.0KCRCT-ND</t>
  </si>
  <si>
    <t>311-3.90KCRCT-ND</t>
  </si>
  <si>
    <t>311-4.70KCRCT-ND</t>
  </si>
  <si>
    <t>311-150CRCT-ND</t>
  </si>
  <si>
    <t>311-51.0CRCT-ND</t>
  </si>
  <si>
    <t>311-39.2CRCT-ND</t>
  </si>
  <si>
    <t>311-4.70CRCT-ND</t>
  </si>
  <si>
    <t>311-1.00KCRCT-ND</t>
  </si>
  <si>
    <t>PTR902-2020K-A103-ND</t>
  </si>
  <si>
    <t>296-47262-1-ND</t>
  </si>
  <si>
    <t>497-7767-1-ND</t>
  </si>
  <si>
    <t>497-17239-1-ND</t>
  </si>
  <si>
    <t>296-38511-1-ND</t>
  </si>
  <si>
    <t>974-1079-1-ND</t>
  </si>
  <si>
    <t>296-26239-1-ND</t>
  </si>
  <si>
    <t>296-37145-1-ND</t>
  </si>
  <si>
    <t>296-39339-1-ND</t>
  </si>
  <si>
    <t>880-1114-ND</t>
  </si>
  <si>
    <t>NCP303LSN09T1GOSCT-ND</t>
  </si>
  <si>
    <t>1727-6079-1-ND</t>
  </si>
  <si>
    <t>TC7WH157FUTDKR-ND</t>
  </si>
  <si>
    <t>497-1180-1-ND</t>
  </si>
  <si>
    <t>DSC6001CE1A-024.0000-ND</t>
  </si>
  <si>
    <t>535-11749-1-ND</t>
  </si>
  <si>
    <t>1473-30536-1-ND</t>
  </si>
  <si>
    <t>Mouser</t>
  </si>
  <si>
    <t>Local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</si>
</sst>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0" applyFont="1" applyAlignment="1">
      <alignment horizontal="right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samsung-electro-mechanics/CL21B104MBCNNNC/1276-2450-1-ND/3890536" TargetMode="External"/><Relationship Id="rId2" Type="http://schemas.openxmlformats.org/officeDocument/2006/relationships/hyperlink" Target="http://www.digikey.com/product-detail/en/samsung-electro-mechanics/CL21A106KAFN3NE/1276-2890-1-ND/3890976" TargetMode="External"/><Relationship Id="rId3" Type="http://schemas.openxmlformats.org/officeDocument/2006/relationships/hyperlink" Target="http://www.digikey.com/product-detail/en/samsung-electro-mechanics/CL21C101JBANNNC/1276-1014-1-ND/3889100" TargetMode="External"/><Relationship Id="rId4" Type="http://schemas.openxmlformats.org/officeDocument/2006/relationships/hyperlink" Target="http://www.digikey.com/product-detail/en/samsung-electro-mechanics/CL21A476MQYNNNE/1276-1852-1-ND/3889938" TargetMode="External"/><Relationship Id="rId5" Type="http://schemas.openxmlformats.org/officeDocument/2006/relationships/hyperlink" Target="http://www.digikey.com/product-detail/en/samsung-electro-mechanics/CL21F105ZAFNNNE/1276-3009-1-ND/3891095" TargetMode="External"/><Relationship Id="rId6" Type="http://schemas.openxmlformats.org/officeDocument/2006/relationships/hyperlink" Target="http://www.digikey.com/product-detail/en/samsung-electro-mechanics/CL21B392KBANNNC/1276-2512-1-ND/3890598" TargetMode="External"/><Relationship Id="rId7" Type="http://schemas.openxmlformats.org/officeDocument/2006/relationships/hyperlink" Target="http://www.digikey.com/product-detail/en/samsung-electro-mechanics/CL21B471KBANNNC/1276-1300-1-ND/3889386" TargetMode="External"/><Relationship Id="rId8" Type="http://schemas.openxmlformats.org/officeDocument/2006/relationships/hyperlink" Target="http://www.digikey.com/product-detail/en/samsung-electro-mechanics/CL21C220JBANNNC/1276-1047-1-ND/3889133" TargetMode="External"/><Relationship Id="rId9" Type="http://schemas.openxmlformats.org/officeDocument/2006/relationships/hyperlink" Target="http://www.digikey.com/product-detail/en/smc-diode-solutions/SS210ATR/1655-1896-1-ND/7914879" TargetMode="External"/><Relationship Id="rId10" Type="http://schemas.openxmlformats.org/officeDocument/2006/relationships/hyperlink" Target="http://www.digikey.com/scripts/DkSearch/dksus.dll?WT.z_header=search_go&amp;lang=en&amp;keywords=E8144-B02022-L+" TargetMode="External"/><Relationship Id="rId11" Type="http://schemas.openxmlformats.org/officeDocument/2006/relationships/hyperlink" Target="http://www.digikey.com/scripts/DkSearch/dksus.dll?WT.z_header=search_go&amp;lang=en&amp;keywords=PJRAS1X1S04X+" TargetMode="External"/><Relationship Id="rId12" Type="http://schemas.openxmlformats.org/officeDocument/2006/relationships/hyperlink" Target="http://www.digikey.com/product-detail/en/cui-inc/PJ-037A/CP-037A-ND/1644545" TargetMode="External"/><Relationship Id="rId13" Type="http://schemas.openxmlformats.org/officeDocument/2006/relationships/hyperlink" Target="http://www.digikey.com/scripts/DkSearch/dksus.dll?WT.z_header=search_go&amp;lang=en&amp;keywords=ACJS-MHOM+" TargetMode="External"/><Relationship Id="rId14" Type="http://schemas.openxmlformats.org/officeDocument/2006/relationships/hyperlink" Target="http://www.digikey.com/product-detail/en/taiyo-yuden/NRS5012T2R2MMGF/587-2552-1-ND/2269345" TargetMode="External"/><Relationship Id="rId15" Type="http://schemas.openxmlformats.org/officeDocument/2006/relationships/hyperlink" Target="http://www.digikey.com/product-detail/en/yageo/RC0805FR-0733K2L/311-33.2KCRCT-ND/730812" TargetMode="External"/><Relationship Id="rId16" Type="http://schemas.openxmlformats.org/officeDocument/2006/relationships/hyperlink" Target="http://www.digikey.com/product-detail/en/yageo/RC0805FR-0710K2L/311-10.2KCRCT-ND/730485" TargetMode="External"/><Relationship Id="rId17" Type="http://schemas.openxmlformats.org/officeDocument/2006/relationships/hyperlink" Target="http://www.digikey.com/product-detail/en/yageo/RC0805FR-0743R2L/311-43.2CRCT-ND/730901" TargetMode="External"/><Relationship Id="rId18" Type="http://schemas.openxmlformats.org/officeDocument/2006/relationships/hyperlink" Target="http://www.digikey.com/product-detail/en/yageo/RC0805FR-073K74L/311-3.74KCRCT-ND/730779" TargetMode="External"/><Relationship Id="rId19" Type="http://schemas.openxmlformats.org/officeDocument/2006/relationships/hyperlink" Target="http://www.digikey.com/product-detail/en/yageo/RC0805FR-0710KL/311-10.0KCRCT-ND/730482" TargetMode="External"/><Relationship Id="rId20" Type="http://schemas.openxmlformats.org/officeDocument/2006/relationships/hyperlink" Target="http://www.digikey.com/product-detail/en/yageo/RC0805FR-073K9L/311-3.90KCRCT-ND/730785" TargetMode="External"/><Relationship Id="rId21" Type="http://schemas.openxmlformats.org/officeDocument/2006/relationships/hyperlink" Target="http://www.digikey.com/product-detail/en/yageo/RC0805FR-074K7L/311-4.70KCRCT-ND/730876" TargetMode="External"/><Relationship Id="rId22" Type="http://schemas.openxmlformats.org/officeDocument/2006/relationships/hyperlink" Target="http://www.digikey.com/product-detail/en/yageo/RC0805FR-07150RL/311-150CRCT-ND/730560" TargetMode="External"/><Relationship Id="rId23" Type="http://schemas.openxmlformats.org/officeDocument/2006/relationships/hyperlink" Target="http://www.digikey.com/product-detail/en/yageo/RC0805FR-0751RL/311-51.0CRCT-ND/730959" TargetMode="External"/><Relationship Id="rId24" Type="http://schemas.openxmlformats.org/officeDocument/2006/relationships/hyperlink" Target="http://www.digikey.com/product-detail/en/yageo/RC0805FR-0739R2L/311-39.2CRCT-ND/730847" TargetMode="External"/><Relationship Id="rId25" Type="http://schemas.openxmlformats.org/officeDocument/2006/relationships/hyperlink" Target="http://www.digikey.com/product-detail/en/yageo/RC0805FR-074R7L/311-4.70CRCT-ND/730875" TargetMode="External"/><Relationship Id="rId26" Type="http://schemas.openxmlformats.org/officeDocument/2006/relationships/hyperlink" Target="http://www.digikey.com/product-detail/en/yageo/RC0805FR-071KL/311-1.00KCRCT-ND/730391" TargetMode="External"/><Relationship Id="rId27" Type="http://schemas.openxmlformats.org/officeDocument/2006/relationships/hyperlink" Target="http://www.digikey.com/scripts/DkSearch/dksus.dll?WT.z_header=search_go&amp;lang=en&amp;keywords=PTR902-2020K-A103+" TargetMode="External"/><Relationship Id="rId28" Type="http://schemas.openxmlformats.org/officeDocument/2006/relationships/hyperlink" Target="http://www.digikey.com/product-detail/en/texas-instruments/ISO7340FCDWR/296-47262-1-ND/7688272" TargetMode="External"/><Relationship Id="rId29" Type="http://schemas.openxmlformats.org/officeDocument/2006/relationships/hyperlink" Target="http://www.digikey.com/product-detail/en/stmicroelectronics/L78L12ABD-TR/497-7767-1-ND/1883596" TargetMode="External"/><Relationship Id="rId30" Type="http://schemas.openxmlformats.org/officeDocument/2006/relationships/hyperlink" Target="http://www.digikey.com/product-detail/en/stmicroelectronics/LDL1117S33R/497-17239-1-ND/7102079" TargetMode="External"/><Relationship Id="rId31" Type="http://schemas.openxmlformats.org/officeDocument/2006/relationships/hyperlink" Target="http://www.digikey.com/product-detail/en/texas-instruments/TPS563209DDCT/296-38511-1-ND/5031898" TargetMode="External"/><Relationship Id="rId32" Type="http://schemas.openxmlformats.org/officeDocument/2006/relationships/hyperlink" Target="http://www.digikey.com/product-detail/en/akm-semiconductor-inc/AK4452VN/974-1079-1-ND/5287008" TargetMode="External"/><Relationship Id="rId33" Type="http://schemas.openxmlformats.org/officeDocument/2006/relationships/hyperlink" Target="http://www.digikey.com/product-detail/en/texas-instruments/NE5534DR/296-26239-1-ND/2254904" TargetMode="External"/><Relationship Id="rId34" Type="http://schemas.openxmlformats.org/officeDocument/2006/relationships/hyperlink" Target="http://www.digikey.com/product-detail/en/texas-instruments/DRV135UA-2K5/296-37145-1-ND/4505902" TargetMode="External"/><Relationship Id="rId35" Type="http://schemas.openxmlformats.org/officeDocument/2006/relationships/hyperlink" Target="http://www.digikey.com/product-detail/en/texas-instruments/TPA6120A2DWPR/296-39339-1-ND/5143291" TargetMode="External"/><Relationship Id="rId36" Type="http://schemas.openxmlformats.org/officeDocument/2006/relationships/hyperlink" Target="http://www.digikey.com/scripts/DkSearch/dksus.dll?WT.z_header=search_go&amp;lang=en&amp;keywords=XHRA-2HPA-TQ64-C+" TargetMode="External"/><Relationship Id="rId37" Type="http://schemas.openxmlformats.org/officeDocument/2006/relationships/hyperlink" Target="http://www.digikey.com/product-detail/en/on-semiconductor/NCP303LSN09T1G/NCP303LSN09T1GOSCT-ND/2121413" TargetMode="External"/><Relationship Id="rId38" Type="http://schemas.openxmlformats.org/officeDocument/2006/relationships/hyperlink" Target="http://www.digikey.com/product-detail/en/nexperia-usa-inc/74LVC1G79GV125/1727-6079-1-ND/2753915" TargetMode="External"/><Relationship Id="rId39" Type="http://schemas.openxmlformats.org/officeDocument/2006/relationships/hyperlink" Target="http://www.digikey.com/product-detail/en/toshiba-semiconductor-and-storage/TC7WH157FU-TE12L/TC7WH157FUTDKR-ND/741800" TargetMode="External"/><Relationship Id="rId40" Type="http://schemas.openxmlformats.org/officeDocument/2006/relationships/hyperlink" Target="https://www.aliexpress.com/item/8W-2-5-15V-to-15V-Dual-Output-power-supply-DC-DC-Step-up-Converter-module/32789671683.html" TargetMode="External"/><Relationship Id="rId41" Type="http://schemas.openxmlformats.org/officeDocument/2006/relationships/hyperlink" Target="http://www.digikey.com/product-detail/en/stmicroelectronics/L78L12ABD-TR/497-7767-1-ND/1883596" TargetMode="External"/><Relationship Id="rId42" Type="http://schemas.openxmlformats.org/officeDocument/2006/relationships/hyperlink" Target="http://www.digikey.com/product-detail/en/stmicroelectronics/L78L05ABD13TR/497-1180-1-ND/586180" TargetMode="External"/><Relationship Id="rId43" Type="http://schemas.openxmlformats.org/officeDocument/2006/relationships/hyperlink" Target="http://www.digikey.com/product-detail/en/microchip-technology/DSC6001CE1A-024.0000/DSC6001CE1A-024.0000-ND/7732666" TargetMode="External"/><Relationship Id="rId44" Type="http://schemas.openxmlformats.org/officeDocument/2006/relationships/hyperlink" Target="http://www.digikey.com/product-detail/en/abracon-llc/ASEMB-24.576MHZ-LC-T/535-11749-1-ND/2810000" TargetMode="External"/><Relationship Id="rId45" Type="http://schemas.openxmlformats.org/officeDocument/2006/relationships/hyperlink" Target="http://www.digikey.com/product-detail/en/sitime/SIT8008BI-73-18E-22.579200G/1473-30536-1-ND/7516988" TargetMode="External"/><Relationship Id="rId46" Type="http://schemas.openxmlformats.org/officeDocument/2006/relationships/vmlDrawing" Target="../drawings/vmlDrawing1.vml"/><Relationship Id="rId4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0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</cols>
  <sheetData>
    <row r="1" spans="1:24">
      <c r="A1" s="2" t="s">
        <v>181</v>
      </c>
      <c r="B1" s="3" t="s">
        <v>182</v>
      </c>
      <c r="H1" s="4" t="s">
        <v>187</v>
      </c>
      <c r="I1" s="4">
        <v>100</v>
      </c>
    </row>
    <row r="2" spans="1:24">
      <c r="A2" s="2" t="s">
        <v>183</v>
      </c>
      <c r="B2" s="3" t="s">
        <v>182</v>
      </c>
      <c r="H2" s="2" t="s">
        <v>188</v>
      </c>
      <c r="I2" s="5">
        <f>sum(I7:I57)</f>
        <v>0</v>
      </c>
      <c r="M2" s="5">
        <f>sum(M7:M57)</f>
        <v>0</v>
      </c>
      <c r="R2" s="5">
        <f>sum(R7:R57)</f>
        <v>0</v>
      </c>
      <c r="W2" s="5">
        <f>sum(W7:W57)</f>
        <v>0</v>
      </c>
    </row>
    <row r="3" spans="1:24">
      <c r="A3" s="2" t="s">
        <v>184</v>
      </c>
      <c r="B3" s="3" t="s">
        <v>182</v>
      </c>
      <c r="H3" s="2" t="s">
        <v>189</v>
      </c>
      <c r="I3" s="6">
        <f>TotalCost/BoardQty</f>
        <v>0</v>
      </c>
      <c r="M3" s="7">
        <f>(ROWS(M7:M57)-COUNTBLANK(M7:M57))&amp;" of "&amp;ROWS(M7:M57)&amp;" parts found"</f>
        <v>0</v>
      </c>
      <c r="R3" s="7">
        <f>(ROWS(R7:R57)-COUNTBLANK(R7:R57))&amp;" of "&amp;ROWS(R7:R57)&amp;" parts found"</f>
        <v>0</v>
      </c>
      <c r="W3" s="7">
        <f>(ROWS(W7:W57)-COUNTBLANK(W7:W57))&amp;" of "&amp;ROWS(W7:W57)&amp;" parts found"</f>
        <v>0</v>
      </c>
    </row>
    <row r="4" spans="1:24">
      <c r="A4" s="2" t="s">
        <v>185</v>
      </c>
      <c r="B4" s="3" t="s">
        <v>186</v>
      </c>
    </row>
    <row r="5" spans="1:2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190</v>
      </c>
      <c r="K5" s="9"/>
      <c r="L5" s="9"/>
      <c r="M5" s="9"/>
      <c r="N5" s="9"/>
      <c r="O5" s="10" t="s">
        <v>238</v>
      </c>
      <c r="P5" s="10"/>
      <c r="Q5" s="10"/>
      <c r="R5" s="10"/>
      <c r="S5" s="10"/>
      <c r="T5" s="11" t="s">
        <v>239</v>
      </c>
      <c r="U5" s="11"/>
      <c r="V5" s="11"/>
      <c r="W5" s="11"/>
      <c r="X5" s="11"/>
    </row>
    <row r="6" spans="1:24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191</v>
      </c>
      <c r="K6" s="12" t="s">
        <v>192</v>
      </c>
      <c r="L6" s="12" t="s">
        <v>8</v>
      </c>
      <c r="M6" s="12" t="s">
        <v>9</v>
      </c>
      <c r="N6" s="12" t="s">
        <v>193</v>
      </c>
      <c r="O6" s="12" t="s">
        <v>191</v>
      </c>
      <c r="P6" s="12" t="s">
        <v>192</v>
      </c>
      <c r="Q6" s="12" t="s">
        <v>8</v>
      </c>
      <c r="R6" s="12" t="s">
        <v>9</v>
      </c>
      <c r="S6" s="12" t="s">
        <v>193</v>
      </c>
      <c r="T6" s="12" t="s">
        <v>191</v>
      </c>
      <c r="U6" s="12" t="s">
        <v>192</v>
      </c>
      <c r="V6" s="12" t="s">
        <v>8</v>
      </c>
      <c r="W6" s="12" t="s">
        <v>9</v>
      </c>
      <c r="X6" s="12" t="s">
        <v>193</v>
      </c>
    </row>
    <row r="7" spans="1:24">
      <c r="A7" t="s">
        <v>10</v>
      </c>
      <c r="B7" t="s">
        <v>11</v>
      </c>
      <c r="D7" t="s">
        <v>12</v>
      </c>
      <c r="F7" t="s">
        <v>13</v>
      </c>
      <c r="G7">
        <f>BoardQty*34</f>
        <v>0</v>
      </c>
      <c r="H7" s="13">
        <f>MINA(INDIRECT(ADDRESS(ROW(),COLUMN(mouser_part_data)+2)),INDIRECT(ADDRESS(ROW(),COLUMN(digikey_part_data)+2)),INDIRECT(ADDRESS(ROW(),COLUMN(local_part_data)+2)))</f>
        <v>0</v>
      </c>
      <c r="I7" s="13">
        <f>iferror(G7*H7,"")</f>
        <v>0</v>
      </c>
      <c r="J7" s="14" t="s">
        <v>195</v>
      </c>
      <c r="L7" s="13">
        <f>iferror(lookup(if(K7="",G7,K7),{0,1,10,100,500,1000,4000,8000,12000},{0.0,0.1,0.029,0.013,0.00932,0.00732,0.00531,0.00485,0.00462}),"")</f>
        <v>0</v>
      </c>
      <c r="M7" s="13">
        <f>iferror(if(K7="",G7,K7)*L7,"")</f>
        <v>0</v>
      </c>
      <c r="N7" s="15" t="s">
        <v>194</v>
      </c>
    </row>
    <row r="8" spans="1:24">
      <c r="A8" t="s">
        <v>14</v>
      </c>
      <c r="B8" t="s">
        <v>15</v>
      </c>
      <c r="D8" t="s">
        <v>12</v>
      </c>
      <c r="F8" t="s">
        <v>16</v>
      </c>
      <c r="G8">
        <f>BoardQty*4</f>
        <v>0</v>
      </c>
      <c r="H8" s="13">
        <f>MINA(INDIRECT(ADDRESS(ROW(),COLUMN(mouser_part_data)+2)),INDIRECT(ADDRESS(ROW(),COLUMN(digikey_part_data)+2)),INDIRECT(ADDRESS(ROW(),COLUMN(local_part_data)+2)))</f>
        <v>0</v>
      </c>
      <c r="I8" s="13">
        <f>iferror(G8*H8,"")</f>
        <v>0</v>
      </c>
      <c r="J8">
        <v>115903</v>
      </c>
      <c r="L8" s="13">
        <f>iferror(lookup(if(K8="",G8,K8),{0,1,10,100,500,1000,2000,4000},{0.0,0.26,0.177,0.0895,0.06126,0.05419,0.04509,0.04099}),"")</f>
        <v>0</v>
      </c>
      <c r="M8" s="13">
        <f>iferror(if(K8="",G8,K8)*L8,"")</f>
        <v>0</v>
      </c>
      <c r="N8" s="15" t="s">
        <v>196</v>
      </c>
    </row>
    <row r="9" spans="1:24">
      <c r="A9" t="s">
        <v>17</v>
      </c>
      <c r="B9" t="s">
        <v>18</v>
      </c>
      <c r="D9" t="s">
        <v>12</v>
      </c>
      <c r="F9" t="s">
        <v>19</v>
      </c>
      <c r="G9">
        <f>BoardQty*1</f>
        <v>0</v>
      </c>
      <c r="H9" s="13">
        <f>MINA(INDIRECT(ADDRESS(ROW(),COLUMN(mouser_part_data)+2)),INDIRECT(ADDRESS(ROW(),COLUMN(digikey_part_data)+2)),INDIRECT(ADDRESS(ROW(),COLUMN(local_part_data)+2)))</f>
        <v>0</v>
      </c>
      <c r="I9" s="13">
        <f>iferror(G9*H9,"")</f>
        <v>0</v>
      </c>
      <c r="J9">
        <v>142621</v>
      </c>
      <c r="L9" s="13">
        <f>iferror(lookup(if(K9="",G9,K9),{0,1,10,100,500,1000,4000,8000,12000},{0.0,0.1,0.046,0.0205,0.01464,0.0115,0.00962,0.00878,0.00836}),"")</f>
        <v>0</v>
      </c>
      <c r="M9" s="13">
        <f>iferror(if(K9="",G9,K9)*L9,"")</f>
        <v>0</v>
      </c>
      <c r="N9" s="15" t="s">
        <v>197</v>
      </c>
    </row>
    <row r="10" spans="1:24">
      <c r="A10" t="s">
        <v>20</v>
      </c>
      <c r="B10" t="s">
        <v>21</v>
      </c>
      <c r="D10" t="s">
        <v>12</v>
      </c>
      <c r="G10">
        <f>BoardQty*2</f>
        <v>0</v>
      </c>
      <c r="H10" s="13">
        <f>MINA(INDIRECT(ADDRESS(ROW(),COLUMN(mouser_part_data)+2)),INDIRECT(ADDRESS(ROW(),COLUMN(digikey_part_data)+2)),INDIRECT(ADDRESS(ROW(),COLUMN(local_part_data)+2)))</f>
        <v>0</v>
      </c>
      <c r="I10" s="13">
        <f>iferror(G10*H10,"")</f>
        <v>0</v>
      </c>
    </row>
    <row r="11" spans="1:24">
      <c r="A11" t="s">
        <v>22</v>
      </c>
      <c r="B11" t="s">
        <v>23</v>
      </c>
      <c r="D11" t="s">
        <v>24</v>
      </c>
      <c r="G11">
        <f>BoardQty*1</f>
        <v>0</v>
      </c>
      <c r="H11" s="13">
        <f>MINA(INDIRECT(ADDRESS(ROW(),COLUMN(mouser_part_data)+2)),INDIRECT(ADDRESS(ROW(),COLUMN(digikey_part_data)+2)),INDIRECT(ADDRESS(ROW(),COLUMN(local_part_data)+2)))</f>
        <v>0</v>
      </c>
      <c r="I11" s="13">
        <f>iferror(G11*H11,"")</f>
        <v>0</v>
      </c>
    </row>
    <row r="12" spans="1:24">
      <c r="A12" t="s">
        <v>25</v>
      </c>
      <c r="B12" t="s">
        <v>26</v>
      </c>
      <c r="D12" t="s">
        <v>12</v>
      </c>
      <c r="F12" t="s">
        <v>27</v>
      </c>
      <c r="G12">
        <f>BoardQty*4</f>
        <v>0</v>
      </c>
      <c r="H12" s="13">
        <f>MINA(INDIRECT(ADDRESS(ROW(),COLUMN(mouser_part_data)+2)),INDIRECT(ADDRESS(ROW(),COLUMN(digikey_part_data)+2)),INDIRECT(ADDRESS(ROW(),COLUMN(local_part_data)+2)))</f>
        <v>0</v>
      </c>
      <c r="I12" s="13">
        <f>iferror(G12*H12,"")</f>
        <v>0</v>
      </c>
      <c r="J12">
        <v>255738</v>
      </c>
      <c r="L12" s="13">
        <f>iferror(lookup(if(K12="",G12,K12),{0,1,10,100,500,1000,2000,3000,4000,6000,9000},{0.0,0.53,0.365,0.2188,0.1641,0.13857,0.13128,0.13127,0.12398,0.12398,0.11669}),"")</f>
        <v>0</v>
      </c>
      <c r="M12" s="13">
        <f>iferror(if(K12="",G12,K12)*L12,"")</f>
        <v>0</v>
      </c>
      <c r="N12" s="15" t="s">
        <v>198</v>
      </c>
    </row>
    <row r="13" spans="1:24">
      <c r="A13" t="s">
        <v>28</v>
      </c>
      <c r="B13" t="s">
        <v>29</v>
      </c>
      <c r="D13" t="s">
        <v>12</v>
      </c>
      <c r="F13" t="s">
        <v>30</v>
      </c>
      <c r="G13">
        <f>BoardQty*1</f>
        <v>0</v>
      </c>
      <c r="H13" s="13">
        <f>MINA(INDIRECT(ADDRESS(ROW(),COLUMN(mouser_part_data)+2)),INDIRECT(ADDRESS(ROW(),COLUMN(digikey_part_data)+2)),INDIRECT(ADDRESS(ROW(),COLUMN(local_part_data)+2)))</f>
        <v>0</v>
      </c>
      <c r="I13" s="13">
        <f>iferror(G13*H13,"")</f>
        <v>0</v>
      </c>
      <c r="J13">
        <v>43951</v>
      </c>
      <c r="L13" s="13">
        <f>iferror(lookup(if(K13="",G13,K13),{0,1,10,100,500,1000,2000,3000,4000,6000,9000,40000},{0.0,0.11,0.082,0.0364,0.02598,0.02042,0.01615,0.01614,0.01485,0.01485,0.01356,0.01227}),"")</f>
        <v>0</v>
      </c>
      <c r="M13" s="13">
        <f>iferror(if(K13="",G13,K13)*L13,"")</f>
        <v>0</v>
      </c>
      <c r="N13" s="15" t="s">
        <v>199</v>
      </c>
    </row>
    <row r="14" spans="1:24">
      <c r="A14" t="s">
        <v>31</v>
      </c>
      <c r="B14" t="s">
        <v>32</v>
      </c>
      <c r="D14" t="s">
        <v>12</v>
      </c>
      <c r="F14" t="s">
        <v>33</v>
      </c>
      <c r="G14">
        <f>BoardQty*2</f>
        <v>0</v>
      </c>
      <c r="H14" s="13">
        <f>MINA(INDIRECT(ADDRESS(ROW(),COLUMN(mouser_part_data)+2)),INDIRECT(ADDRESS(ROW(),COLUMN(digikey_part_data)+2)),INDIRECT(ADDRESS(ROW(),COLUMN(local_part_data)+2)))</f>
        <v>0</v>
      </c>
      <c r="I14" s="13">
        <f>iferror(G14*H14,"")</f>
        <v>0</v>
      </c>
      <c r="J14">
        <v>3366</v>
      </c>
      <c r="L14" s="13">
        <f>iferror(lookup(if(K14="",G14,K14),{0,1,10,100,500,1000,4000,8000,12000},{0.0,0.1,0.054,0.0241,0.01724,0.01355,0.01134,0.01035,0.00986}),"")</f>
        <v>0</v>
      </c>
      <c r="M14" s="13">
        <f>iferror(if(K14="",G14,K14)*L14,"")</f>
        <v>0</v>
      </c>
      <c r="N14" s="15" t="s">
        <v>200</v>
      </c>
    </row>
    <row r="15" spans="1:24">
      <c r="A15" t="s">
        <v>34</v>
      </c>
      <c r="B15" t="s">
        <v>35</v>
      </c>
      <c r="D15" t="s">
        <v>12</v>
      </c>
      <c r="F15" t="s">
        <v>36</v>
      </c>
      <c r="G15">
        <f>BoardQty*4</f>
        <v>0</v>
      </c>
      <c r="H15" s="13">
        <f>MINA(INDIRECT(ADDRESS(ROW(),COLUMN(mouser_part_data)+2)),INDIRECT(ADDRESS(ROW(),COLUMN(digikey_part_data)+2)),INDIRECT(ADDRESS(ROW(),COLUMN(local_part_data)+2)))</f>
        <v>0</v>
      </c>
      <c r="I15" s="13">
        <f>iferror(G15*H15,"")</f>
        <v>0</v>
      </c>
      <c r="J15">
        <v>124437</v>
      </c>
      <c r="L15" s="13">
        <f>iferror(lookup(if(K15="",G15,K15),{0,1,10,100,500,1000,4000,8000,12000},{0.0,0.1,0.053,0.0235,0.01678,0.01319,0.01103,0.01007,0.00959}),"")</f>
        <v>0</v>
      </c>
      <c r="M15" s="13">
        <f>iferror(if(K15="",G15,K15)*L15,"")</f>
        <v>0</v>
      </c>
      <c r="N15" s="15" t="s">
        <v>201</v>
      </c>
    </row>
    <row r="16" spans="1:24">
      <c r="A16" t="s">
        <v>37</v>
      </c>
      <c r="B16" t="s">
        <v>38</v>
      </c>
      <c r="D16" t="s">
        <v>12</v>
      </c>
      <c r="F16" t="s">
        <v>39</v>
      </c>
      <c r="G16">
        <f>BoardQty*2</f>
        <v>0</v>
      </c>
      <c r="H16" s="13">
        <f>MINA(INDIRECT(ADDRESS(ROW(),COLUMN(mouser_part_data)+2)),INDIRECT(ADDRESS(ROW(),COLUMN(digikey_part_data)+2)),INDIRECT(ADDRESS(ROW(),COLUMN(local_part_data)+2)))</f>
        <v>0</v>
      </c>
      <c r="I16" s="13">
        <f>iferror(G16*H16,"")</f>
        <v>0</v>
      </c>
      <c r="J16">
        <v>173257</v>
      </c>
      <c r="L16" s="13">
        <f>iferror(lookup(if(K16="",G16,K16),{0,1,10,100,500,1000,4000,8000,12000},{0.0,0.1,0.048,0.0216,0.0154,0.0121,0.01012,0.00924,0.0088}),"")</f>
        <v>0</v>
      </c>
      <c r="M16" s="13">
        <f>iferror(if(K16="",G16,K16)*L16,"")</f>
        <v>0</v>
      </c>
      <c r="N16" s="15" t="s">
        <v>202</v>
      </c>
    </row>
    <row r="17" spans="1:14">
      <c r="A17" t="s">
        <v>40</v>
      </c>
      <c r="B17" t="s">
        <v>41</v>
      </c>
      <c r="D17" t="s">
        <v>42</v>
      </c>
      <c r="F17" t="s">
        <v>43</v>
      </c>
      <c r="G17">
        <f>BoardQty*1</f>
        <v>0</v>
      </c>
      <c r="H17" s="13">
        <f>MINA(INDIRECT(ADDRESS(ROW(),COLUMN(mouser_part_data)+2)),INDIRECT(ADDRESS(ROW(),COLUMN(digikey_part_data)+2)),INDIRECT(ADDRESS(ROW(),COLUMN(local_part_data)+2)))</f>
        <v>0</v>
      </c>
      <c r="I17" s="13">
        <f>iferror(G17*H17,"")</f>
        <v>0</v>
      </c>
      <c r="J17">
        <v>4082</v>
      </c>
      <c r="L17" s="13">
        <f>iferror(lookup(if(K17="",G17,K17),{0,1,10,25,100,250,500,1000,2500,5000,10000,25000,50000,125000},{0.0,0.27,0.246,0.1772,0.1378,0.08664,0.07382,0.0502,0.04528,0.03822,0.03249,0.03058,0.02867,0.02548}),"")</f>
        <v>0</v>
      </c>
      <c r="M17" s="13">
        <f>iferror(if(K17="",G17,K17)*L17,"")</f>
        <v>0</v>
      </c>
      <c r="N17" s="15" t="s">
        <v>203</v>
      </c>
    </row>
    <row r="18" spans="1:14">
      <c r="A18" t="s">
        <v>44</v>
      </c>
      <c r="B18" t="s">
        <v>45</v>
      </c>
      <c r="D18" t="s">
        <v>46</v>
      </c>
      <c r="F18" t="s">
        <v>47</v>
      </c>
      <c r="G18">
        <f>BoardQty*1</f>
        <v>0</v>
      </c>
      <c r="H18" s="13">
        <f>MINA(INDIRECT(ADDRESS(ROW(),COLUMN(mouser_part_data)+2)),INDIRECT(ADDRESS(ROW(),COLUMN(digikey_part_data)+2)),INDIRECT(ADDRESS(ROW(),COLUMN(local_part_data)+2)))</f>
        <v>0</v>
      </c>
      <c r="I18" s="13">
        <f>iferror(G18*H18,"")</f>
        <v>0</v>
      </c>
      <c r="J18">
        <v>7424</v>
      </c>
      <c r="L18" s="13">
        <f>iferror(lookup(if(K18="",G18,K18),{0,1,10,25,50,100,250,500,1000,2500},{0.0,0.5,0.465,0.4184,0.372,0.3565,0.32552,0.31,0.25575,0.2325}),"")</f>
        <v>0</v>
      </c>
      <c r="M18" s="13">
        <f>iferror(if(K18="",G18,K18)*L18,"")</f>
        <v>0</v>
      </c>
      <c r="N18" s="15" t="s">
        <v>204</v>
      </c>
    </row>
    <row r="19" spans="1:14">
      <c r="A19" t="s">
        <v>48</v>
      </c>
      <c r="B19" t="s">
        <v>49</v>
      </c>
      <c r="D19" t="s">
        <v>50</v>
      </c>
      <c r="F19" t="s">
        <v>51</v>
      </c>
      <c r="G19">
        <f>BoardQty*1</f>
        <v>0</v>
      </c>
      <c r="H19" s="13">
        <f>MINA(INDIRECT(ADDRESS(ROW(),COLUMN(mouser_part_data)+2)),INDIRECT(ADDRESS(ROW(),COLUMN(digikey_part_data)+2)),INDIRECT(ADDRESS(ROW(),COLUMN(local_part_data)+2)))</f>
        <v>0</v>
      </c>
      <c r="I19" s="13">
        <f>iferror(G19*H19,"")</f>
        <v>0</v>
      </c>
      <c r="J19" s="14" t="s">
        <v>195</v>
      </c>
      <c r="L19" s="13">
        <f>iferror(lookup(if(K19="",G19,K19),{0,1,10},{0.0,3.072,3.072}),"")</f>
        <v>0</v>
      </c>
      <c r="M19" s="13">
        <f>iferror(if(K19="",G19,K19)*L19,"")</f>
        <v>0</v>
      </c>
      <c r="N19" s="15" t="s">
        <v>205</v>
      </c>
    </row>
    <row r="20" spans="1:14">
      <c r="A20" t="s">
        <v>52</v>
      </c>
      <c r="B20" t="s">
        <v>53</v>
      </c>
      <c r="D20" t="s">
        <v>54</v>
      </c>
      <c r="F20" t="s">
        <v>55</v>
      </c>
      <c r="G20">
        <f>BoardQty*1</f>
        <v>0</v>
      </c>
      <c r="H20" s="13">
        <f>MINA(INDIRECT(ADDRESS(ROW(),COLUMN(mouser_part_data)+2)),INDIRECT(ADDRESS(ROW(),COLUMN(digikey_part_data)+2)),INDIRECT(ADDRESS(ROW(),COLUMN(local_part_data)+2)))</f>
        <v>0</v>
      </c>
      <c r="I20" s="13">
        <f>iferror(G20*H20,"")</f>
        <v>0</v>
      </c>
      <c r="J20">
        <v>41615</v>
      </c>
      <c r="L20" s="13">
        <f>iferror(lookup(if(K20="",G20,K20),{0,1,10,25,50,100,250,500,1000,2500},{0.0,0.58,0.543,0.4888,0.4344,0.4163,0.38012,0.362,0.29865,0.2715}),"")</f>
        <v>0</v>
      </c>
      <c r="M20" s="13">
        <f>iferror(if(K20="",G20,K20)*L20,"")</f>
        <v>0</v>
      </c>
      <c r="N20" s="15" t="s">
        <v>206</v>
      </c>
    </row>
    <row r="21" spans="1:14">
      <c r="A21" t="s">
        <v>56</v>
      </c>
      <c r="B21" t="s">
        <v>57</v>
      </c>
      <c r="D21" t="s">
        <v>58</v>
      </c>
      <c r="F21" t="s">
        <v>59</v>
      </c>
      <c r="G21">
        <f>BoardQty*3</f>
        <v>0</v>
      </c>
      <c r="H21" s="13">
        <f>MINA(INDIRECT(ADDRESS(ROW(),COLUMN(mouser_part_data)+2)),INDIRECT(ADDRESS(ROW(),COLUMN(digikey_part_data)+2)),INDIRECT(ADDRESS(ROW(),COLUMN(local_part_data)+2)))</f>
        <v>0</v>
      </c>
      <c r="I21" s="13">
        <f>iferror(G21*H21,"")</f>
        <v>0</v>
      </c>
      <c r="J21">
        <v>172</v>
      </c>
      <c r="L21" s="13">
        <f>iferror(lookup(if(K21="",G21,K21),{0,1,10,25,50,100,250,500,1000,2500},{0.0,1.13,0.995,0.936,0.897,0.858,0.78,0.702,0.624,0.5655}),"")</f>
        <v>0</v>
      </c>
      <c r="M21" s="13">
        <f>iferror(if(K21="",G21,K21)*L21,"")</f>
        <v>0</v>
      </c>
      <c r="N21" s="15" t="s">
        <v>207</v>
      </c>
    </row>
    <row r="22" spans="1:14">
      <c r="A22" t="s">
        <v>60</v>
      </c>
      <c r="B22" t="s">
        <v>61</v>
      </c>
      <c r="D22" t="s">
        <v>62</v>
      </c>
      <c r="F22" t="s">
        <v>63</v>
      </c>
      <c r="G22">
        <f>BoardQty*2</f>
        <v>0</v>
      </c>
      <c r="H22" s="13">
        <f>MINA(INDIRECT(ADDRESS(ROW(),COLUMN(mouser_part_data)+2)),INDIRECT(ADDRESS(ROW(),COLUMN(digikey_part_data)+2)),INDIRECT(ADDRESS(ROW(),COLUMN(local_part_data)+2)))</f>
        <v>0</v>
      </c>
      <c r="I22" s="13">
        <f>iferror(G22*H22,"")</f>
        <v>0</v>
      </c>
      <c r="J22">
        <v>2142</v>
      </c>
      <c r="L22" s="13">
        <f>iferror(lookup(if(K22="",G22,K22),{0,1,10,100,500,1000,3000,5000,10000,25000,50000},{0.0,0.41,0.362,0.2588,0.21736,0.162,0.153,0.144,0.1395,0.135,0.1305}),"")</f>
        <v>0</v>
      </c>
      <c r="M22" s="13">
        <f>iferror(if(K22="",G22,K22)*L22,"")</f>
        <v>0</v>
      </c>
      <c r="N22" s="15" t="s">
        <v>208</v>
      </c>
    </row>
    <row r="23" spans="1:14">
      <c r="A23" t="s">
        <v>64</v>
      </c>
      <c r="B23" t="s">
        <v>65</v>
      </c>
      <c r="D23" t="s">
        <v>66</v>
      </c>
      <c r="G23">
        <f>BoardQty*4</f>
        <v>0</v>
      </c>
      <c r="H23" s="13">
        <f>MINA(INDIRECT(ADDRESS(ROW(),COLUMN(mouser_part_data)+2)),INDIRECT(ADDRESS(ROW(),COLUMN(digikey_part_data)+2)),INDIRECT(ADDRESS(ROW(),COLUMN(local_part_data)+2)))</f>
        <v>0</v>
      </c>
      <c r="I23" s="13">
        <f>iferror(G23*H23,"")</f>
        <v>0</v>
      </c>
    </row>
    <row r="24" spans="1:14">
      <c r="A24" t="s">
        <v>67</v>
      </c>
      <c r="B24" t="s">
        <v>68</v>
      </c>
      <c r="D24" t="s">
        <v>66</v>
      </c>
      <c r="G24">
        <f>BoardQty*2</f>
        <v>0</v>
      </c>
      <c r="H24" s="13">
        <f>MINA(INDIRECT(ADDRESS(ROW(),COLUMN(mouser_part_data)+2)),INDIRECT(ADDRESS(ROW(),COLUMN(digikey_part_data)+2)),INDIRECT(ADDRESS(ROW(),COLUMN(local_part_data)+2)))</f>
        <v>0</v>
      </c>
      <c r="I24" s="13">
        <f>iferror(G24*H24,"")</f>
        <v>0</v>
      </c>
    </row>
    <row r="25" spans="1:14">
      <c r="A25" t="s">
        <v>69</v>
      </c>
      <c r="B25" t="s">
        <v>70</v>
      </c>
      <c r="D25" t="s">
        <v>66</v>
      </c>
      <c r="F25" t="s">
        <v>71</v>
      </c>
      <c r="G25">
        <f>BoardQty*1</f>
        <v>0</v>
      </c>
      <c r="H25" s="13">
        <f>MINA(INDIRECT(ADDRESS(ROW(),COLUMN(mouser_part_data)+2)),INDIRECT(ADDRESS(ROW(),COLUMN(digikey_part_data)+2)),INDIRECT(ADDRESS(ROW(),COLUMN(local_part_data)+2)))</f>
        <v>0</v>
      </c>
      <c r="I25" s="13">
        <f>iferror(G25*H25,"")</f>
        <v>0</v>
      </c>
      <c r="J25">
        <v>389997</v>
      </c>
      <c r="L25" s="13">
        <f>iferror(lookup(if(K25="",G25,K25),{0,1,10,100,1000,2500,5000,10000,25000,50000,125000},{0.0,0.1,0.022,0.0088,0.00396,0.00344,0.00284,0.00247,0.00217,0.00199,0.00195}),"")</f>
        <v>0</v>
      </c>
      <c r="M25" s="13">
        <f>iferror(if(K25="",G25,K25)*L25,"")</f>
        <v>0</v>
      </c>
      <c r="N25" s="15" t="s">
        <v>209</v>
      </c>
    </row>
    <row r="26" spans="1:14">
      <c r="A26" t="s">
        <v>72</v>
      </c>
      <c r="B26" t="s">
        <v>73</v>
      </c>
      <c r="D26" t="s">
        <v>66</v>
      </c>
      <c r="F26" t="s">
        <v>74</v>
      </c>
      <c r="G26">
        <f>BoardQty*1</f>
        <v>0</v>
      </c>
      <c r="H26" s="13">
        <f>MINA(INDIRECT(ADDRESS(ROW(),COLUMN(mouser_part_data)+2)),INDIRECT(ADDRESS(ROW(),COLUMN(digikey_part_data)+2)),INDIRECT(ADDRESS(ROW(),COLUMN(local_part_data)+2)))</f>
        <v>0</v>
      </c>
      <c r="I26" s="13">
        <f>iferror(G26*H26,"")</f>
        <v>0</v>
      </c>
      <c r="J26">
        <v>197619</v>
      </c>
      <c r="L26" s="13">
        <f>iferror(lookup(if(K26="",G26,K26),{0,1,10,100,1000,2500,5000,10000,25000,50000,125000},{0.0,0.1,0.022,0.0088,0.00396,0.00344,0.00284,0.00247,0.00217,0.00199,0.00195}),"")</f>
        <v>0</v>
      </c>
      <c r="M26" s="13">
        <f>iferror(if(K26="",G26,K26)*L26,"")</f>
        <v>0</v>
      </c>
      <c r="N26" s="15" t="s">
        <v>210</v>
      </c>
    </row>
    <row r="27" spans="1:14">
      <c r="A27" t="s">
        <v>75</v>
      </c>
      <c r="B27" t="s">
        <v>76</v>
      </c>
      <c r="D27" t="s">
        <v>66</v>
      </c>
      <c r="F27" t="s">
        <v>77</v>
      </c>
      <c r="G27">
        <f>BoardQty*1</f>
        <v>0</v>
      </c>
      <c r="H27" s="13">
        <f>MINA(INDIRECT(ADDRESS(ROW(),COLUMN(mouser_part_data)+2)),INDIRECT(ADDRESS(ROW(),COLUMN(digikey_part_data)+2)),INDIRECT(ADDRESS(ROW(),COLUMN(local_part_data)+2)))</f>
        <v>0</v>
      </c>
      <c r="I27" s="13">
        <f>iferror(G27*H27,"")</f>
        <v>0</v>
      </c>
      <c r="J27">
        <v>30855</v>
      </c>
      <c r="L27" s="13">
        <f>iferror(lookup(if(K27="",G27,K27),{0,1,10,100,1000,2500,5000,10000,25000,50000,125000},{0.0,0.1,0.022,0.0088,0.00396,0.00344,0.00284,0.00247,0.00217,0.00199,0.00195}),"")</f>
        <v>0</v>
      </c>
      <c r="M27" s="13">
        <f>iferror(if(K27="",G27,K27)*L27,"")</f>
        <v>0</v>
      </c>
      <c r="N27" s="15" t="s">
        <v>211</v>
      </c>
    </row>
    <row r="28" spans="1:14">
      <c r="A28" t="s">
        <v>78</v>
      </c>
      <c r="B28" t="s">
        <v>79</v>
      </c>
      <c r="D28" t="s">
        <v>66</v>
      </c>
      <c r="F28" t="s">
        <v>80</v>
      </c>
      <c r="G28">
        <f>BoardQty*1</f>
        <v>0</v>
      </c>
      <c r="H28" s="13">
        <f>MINA(INDIRECT(ADDRESS(ROW(),COLUMN(mouser_part_data)+2)),INDIRECT(ADDRESS(ROW(),COLUMN(digikey_part_data)+2)),INDIRECT(ADDRESS(ROW(),COLUMN(local_part_data)+2)))</f>
        <v>0</v>
      </c>
      <c r="I28" s="13">
        <f>iferror(G28*H28,"")</f>
        <v>0</v>
      </c>
      <c r="J28">
        <v>26498</v>
      </c>
      <c r="L28" s="13">
        <f>iferror(lookup(if(K28="",G28,K28),{0,1,10,100,1000,2500,5000,10000,25000,50000,125000},{0.0,0.1,0.022,0.0088,0.00396,0.00344,0.00284,0.00247,0.00217,0.00199,0.00195}),"")</f>
        <v>0</v>
      </c>
      <c r="M28" s="13">
        <f>iferror(if(K28="",G28,K28)*L28,"")</f>
        <v>0</v>
      </c>
      <c r="N28" s="15" t="s">
        <v>212</v>
      </c>
    </row>
    <row r="29" spans="1:14">
      <c r="A29" t="s">
        <v>81</v>
      </c>
      <c r="B29" t="s">
        <v>82</v>
      </c>
      <c r="D29" t="s">
        <v>66</v>
      </c>
      <c r="F29" t="s">
        <v>83</v>
      </c>
      <c r="G29">
        <f>BoardQty*1</f>
        <v>0</v>
      </c>
      <c r="H29" s="13">
        <f>MINA(INDIRECT(ADDRESS(ROW(),COLUMN(mouser_part_data)+2)),INDIRECT(ADDRESS(ROW(),COLUMN(digikey_part_data)+2)),INDIRECT(ADDRESS(ROW(),COLUMN(local_part_data)+2)))</f>
        <v>0</v>
      </c>
      <c r="I29" s="13">
        <f>iferror(G29*H29,"")</f>
        <v>0</v>
      </c>
      <c r="J29">
        <v>15562380</v>
      </c>
      <c r="L29" s="13">
        <f>iferror(lookup(if(K29="",G29,K29),{0,1,10,100,1000,2500,5000,10000,25000,50000,125000},{0.0,0.1,0.022,0.0088,0.00396,0.00344,0.00284,0.00247,0.00217,0.00199,0.00195}),"")</f>
        <v>0</v>
      </c>
      <c r="M29" s="13">
        <f>iferror(if(K29="",G29,K29)*L29,"")</f>
        <v>0</v>
      </c>
      <c r="N29" s="15" t="s">
        <v>213</v>
      </c>
    </row>
    <row r="30" spans="1:14">
      <c r="A30" t="s">
        <v>84</v>
      </c>
      <c r="B30" t="s">
        <v>85</v>
      </c>
      <c r="D30" t="s">
        <v>66</v>
      </c>
      <c r="F30" t="s">
        <v>86</v>
      </c>
      <c r="G30">
        <f>BoardQty*4</f>
        <v>0</v>
      </c>
      <c r="H30" s="13">
        <f>MINA(INDIRECT(ADDRESS(ROW(),COLUMN(mouser_part_data)+2)),INDIRECT(ADDRESS(ROW(),COLUMN(digikey_part_data)+2)),INDIRECT(ADDRESS(ROW(),COLUMN(local_part_data)+2)))</f>
        <v>0</v>
      </c>
      <c r="I30" s="13">
        <f>iferror(G30*H30,"")</f>
        <v>0</v>
      </c>
      <c r="J30">
        <v>1028816</v>
      </c>
      <c r="L30" s="13">
        <f>iferror(lookup(if(K30="",G30,K30),{0,1,10,100,1000,2500,5000,10000,25000,50000,125000},{0.0,0.1,0.022,0.0088,0.00396,0.00344,0.00284,0.00247,0.00217,0.00199,0.00195}),"")</f>
        <v>0</v>
      </c>
      <c r="M30" s="13">
        <f>iferror(if(K30="",G30,K30)*L30,"")</f>
        <v>0</v>
      </c>
      <c r="N30" s="15" t="s">
        <v>214</v>
      </c>
    </row>
    <row r="31" spans="1:14">
      <c r="A31" t="s">
        <v>87</v>
      </c>
      <c r="B31" t="s">
        <v>88</v>
      </c>
      <c r="D31" t="s">
        <v>66</v>
      </c>
      <c r="F31" t="s">
        <v>89</v>
      </c>
      <c r="G31">
        <f>BoardQty*4</f>
        <v>0</v>
      </c>
      <c r="H31" s="13">
        <f>MINA(INDIRECT(ADDRESS(ROW(),COLUMN(mouser_part_data)+2)),INDIRECT(ADDRESS(ROW(),COLUMN(digikey_part_data)+2)),INDIRECT(ADDRESS(ROW(),COLUMN(local_part_data)+2)))</f>
        <v>0</v>
      </c>
      <c r="I31" s="13">
        <f>iferror(G31*H31,"")</f>
        <v>0</v>
      </c>
      <c r="J31">
        <v>1796926</v>
      </c>
      <c r="L31" s="13">
        <f>iferror(lookup(if(K31="",G31,K31),{0,1,10,100,1000,2500,5000,10000,25000,50000,125000},{0.0,0.1,0.022,0.0088,0.00396,0.00344,0.00284,0.00247,0.00217,0.00199,0.00195}),"")</f>
        <v>0</v>
      </c>
      <c r="M31" s="13">
        <f>iferror(if(K31="",G31,K31)*L31,"")</f>
        <v>0</v>
      </c>
      <c r="N31" s="15" t="s">
        <v>215</v>
      </c>
    </row>
    <row r="32" spans="1:14">
      <c r="A32" t="s">
        <v>90</v>
      </c>
      <c r="B32" t="s">
        <v>91</v>
      </c>
      <c r="D32" t="s">
        <v>66</v>
      </c>
      <c r="F32" t="s">
        <v>92</v>
      </c>
      <c r="G32">
        <f>BoardQty*4</f>
        <v>0</v>
      </c>
      <c r="H32" s="13">
        <f>MINA(INDIRECT(ADDRESS(ROW(),COLUMN(mouser_part_data)+2)),INDIRECT(ADDRESS(ROW(),COLUMN(digikey_part_data)+2)),INDIRECT(ADDRESS(ROW(),COLUMN(local_part_data)+2)))</f>
        <v>0</v>
      </c>
      <c r="I32" s="13">
        <f>iferror(G32*H32,"")</f>
        <v>0</v>
      </c>
      <c r="J32">
        <v>1048530</v>
      </c>
      <c r="L32" s="13">
        <f>iferror(lookup(if(K32="",G32,K32),{0,1,10,100,1000,2500,5000,10000,25000,50000,125000},{0.0,0.1,0.022,0.0088,0.00396,0.00344,0.00284,0.00247,0.00217,0.00199,0.00195}),"")</f>
        <v>0</v>
      </c>
      <c r="M32" s="13">
        <f>iferror(if(K32="",G32,K32)*L32,"")</f>
        <v>0</v>
      </c>
      <c r="N32" s="15" t="s">
        <v>216</v>
      </c>
    </row>
    <row r="33" spans="1:14">
      <c r="A33" t="s">
        <v>93</v>
      </c>
      <c r="B33" t="s">
        <v>94</v>
      </c>
      <c r="D33" t="s">
        <v>66</v>
      </c>
      <c r="F33" t="s">
        <v>95</v>
      </c>
      <c r="G33">
        <f>BoardQty*2</f>
        <v>0</v>
      </c>
      <c r="H33" s="13">
        <f>MINA(INDIRECT(ADDRESS(ROW(),COLUMN(mouser_part_data)+2)),INDIRECT(ADDRESS(ROW(),COLUMN(digikey_part_data)+2)),INDIRECT(ADDRESS(ROW(),COLUMN(local_part_data)+2)))</f>
        <v>0</v>
      </c>
      <c r="I33" s="13">
        <f>iferror(G33*H33,"")</f>
        <v>0</v>
      </c>
      <c r="J33">
        <v>624058</v>
      </c>
      <c r="L33" s="13">
        <f>iferror(lookup(if(K33="",G33,K33),{0,1,10,100,1000,2500,5000,10000,25000,50000,125000},{0.0,0.1,0.022,0.0088,0.00396,0.00344,0.00284,0.00247,0.00217,0.00199,0.00195}),"")</f>
        <v>0</v>
      </c>
      <c r="M33" s="13">
        <f>iferror(if(K33="",G33,K33)*L33,"")</f>
        <v>0</v>
      </c>
      <c r="N33" s="15" t="s">
        <v>217</v>
      </c>
    </row>
    <row r="34" spans="1:14">
      <c r="A34" t="s">
        <v>96</v>
      </c>
      <c r="B34" t="s">
        <v>97</v>
      </c>
      <c r="D34" t="s">
        <v>66</v>
      </c>
      <c r="F34" t="s">
        <v>98</v>
      </c>
      <c r="G34">
        <f>BoardQty*2</f>
        <v>0</v>
      </c>
      <c r="H34" s="13">
        <f>MINA(INDIRECT(ADDRESS(ROW(),COLUMN(mouser_part_data)+2)),INDIRECT(ADDRESS(ROW(),COLUMN(digikey_part_data)+2)),INDIRECT(ADDRESS(ROW(),COLUMN(local_part_data)+2)))</f>
        <v>0</v>
      </c>
      <c r="I34" s="13">
        <f>iferror(G34*H34,"")</f>
        <v>0</v>
      </c>
      <c r="J34">
        <v>75390</v>
      </c>
      <c r="L34" s="13">
        <f>iferror(lookup(if(K34="",G34,K34),{0,1,10,100,1000,2500,5000,10000,25000,50000,125000},{0.0,0.1,0.022,0.0088,0.00396,0.00344,0.00284,0.00247,0.00217,0.00199,0.00195}),"")</f>
        <v>0</v>
      </c>
      <c r="M34" s="13">
        <f>iferror(if(K34="",G34,K34)*L34,"")</f>
        <v>0</v>
      </c>
      <c r="N34" s="15" t="s">
        <v>218</v>
      </c>
    </row>
    <row r="35" spans="1:14">
      <c r="A35" t="s">
        <v>99</v>
      </c>
      <c r="B35" t="s">
        <v>100</v>
      </c>
      <c r="D35" t="s">
        <v>66</v>
      </c>
      <c r="F35" t="s">
        <v>101</v>
      </c>
      <c r="G35">
        <f>BoardQty*1</f>
        <v>0</v>
      </c>
      <c r="H35" s="13">
        <f>MINA(INDIRECT(ADDRESS(ROW(),COLUMN(mouser_part_data)+2)),INDIRECT(ADDRESS(ROW(),COLUMN(digikey_part_data)+2)),INDIRECT(ADDRESS(ROW(),COLUMN(local_part_data)+2)))</f>
        <v>0</v>
      </c>
      <c r="I35" s="13">
        <f>iferror(G35*H35,"")</f>
        <v>0</v>
      </c>
      <c r="J35">
        <v>384390</v>
      </c>
      <c r="L35" s="13">
        <f>iferror(lookup(if(K35="",G35,K35),{0,1,10,100,1000,2500,5000,10000,25000,50000,125000},{0.0,0.1,0.035,0.0142,0.0064,0.00556,0.00417,0.00362,0.00318,0.00292,0.00286}),"")</f>
        <v>0</v>
      </c>
      <c r="M35" s="13">
        <f>iferror(if(K35="",G35,K35)*L35,"")</f>
        <v>0</v>
      </c>
      <c r="N35" s="15" t="s">
        <v>219</v>
      </c>
    </row>
    <row r="36" spans="1:14">
      <c r="A36" t="s">
        <v>102</v>
      </c>
      <c r="B36" t="s">
        <v>103</v>
      </c>
      <c r="D36" t="s">
        <v>66</v>
      </c>
      <c r="F36" t="s">
        <v>104</v>
      </c>
      <c r="G36">
        <f>BoardQty*5</f>
        <v>0</v>
      </c>
      <c r="H36" s="13">
        <f>MINA(INDIRECT(ADDRESS(ROW(),COLUMN(mouser_part_data)+2)),INDIRECT(ADDRESS(ROW(),COLUMN(digikey_part_data)+2)),INDIRECT(ADDRESS(ROW(),COLUMN(local_part_data)+2)))</f>
        <v>0</v>
      </c>
      <c r="I36" s="13">
        <f>iferror(G36*H36,"")</f>
        <v>0</v>
      </c>
      <c r="J36">
        <v>6061374</v>
      </c>
      <c r="L36" s="13">
        <f>iferror(lookup(if(K36="",G36,K36),{0,1,10,100,1000,2500,5000,10000,25000,50000,125000},{0.0,0.1,0.022,0.0088,0.00396,0.00344,0.00284,0.00247,0.00217,0.00199,0.00195}),"")</f>
        <v>0</v>
      </c>
      <c r="M36" s="13">
        <f>iferror(if(K36="",G36,K36)*L36,"")</f>
        <v>0</v>
      </c>
      <c r="N36" s="15" t="s">
        <v>220</v>
      </c>
    </row>
    <row r="37" spans="1:14">
      <c r="A37" t="s">
        <v>105</v>
      </c>
      <c r="B37" t="s">
        <v>106</v>
      </c>
      <c r="D37" t="s">
        <v>107</v>
      </c>
      <c r="F37" t="s">
        <v>108</v>
      </c>
      <c r="G37">
        <f>BoardQty*1</f>
        <v>0</v>
      </c>
      <c r="H37" s="13">
        <f>MINA(INDIRECT(ADDRESS(ROW(),COLUMN(mouser_part_data)+2)),INDIRECT(ADDRESS(ROW(),COLUMN(digikey_part_data)+2)),INDIRECT(ADDRESS(ROW(),COLUMN(local_part_data)+2)))</f>
        <v>0</v>
      </c>
      <c r="I37" s="13">
        <f>iferror(G37*H37,"")</f>
        <v>0</v>
      </c>
      <c r="J37">
        <v>168</v>
      </c>
      <c r="L37" s="13">
        <f>iferror(lookup(if(K37="",G37,K37),{0,1,10,25,50,100,250,500,1000,5000},{0.0,3.2,2.8,2.5,2.35,2.3,2.2,1.8,1.55,1.4}),"")</f>
        <v>0</v>
      </c>
      <c r="M37" s="13">
        <f>iferror(if(K37="",G37,K37)*L37,"")</f>
        <v>0</v>
      </c>
      <c r="N37" s="15" t="s">
        <v>221</v>
      </c>
    </row>
    <row r="38" spans="1:14">
      <c r="A38" t="s">
        <v>109</v>
      </c>
      <c r="B38" t="s">
        <v>110</v>
      </c>
      <c r="D38" t="s">
        <v>111</v>
      </c>
      <c r="F38" t="s">
        <v>112</v>
      </c>
      <c r="G38">
        <f>BoardQty*1</f>
        <v>0</v>
      </c>
      <c r="H38" s="13">
        <f>MINA(INDIRECT(ADDRESS(ROW(),COLUMN(mouser_part_data)+2)),INDIRECT(ADDRESS(ROW(),COLUMN(digikey_part_data)+2)),INDIRECT(ADDRESS(ROW(),COLUMN(local_part_data)+2)))</f>
        <v>0</v>
      </c>
      <c r="I38" s="13">
        <f>iferror(G38*H38,"")</f>
        <v>0</v>
      </c>
      <c r="J38">
        <v>1865</v>
      </c>
      <c r="L38" s="13">
        <f>iferror(lookup(if(K38="",G38,K38),{0,1,10,100,160,500,1000,2000},{0.0,4.32,3.883,3.1815,3.70694,2.70832,2.28413,1.98}),"")</f>
        <v>0</v>
      </c>
      <c r="M38" s="13">
        <f>iferror(if(K38="",G38,K38)*L38,"")</f>
        <v>0</v>
      </c>
      <c r="N38" s="15" t="s">
        <v>222</v>
      </c>
    </row>
    <row r="39" spans="1:14">
      <c r="A39" t="s">
        <v>113</v>
      </c>
      <c r="B39" t="s">
        <v>114</v>
      </c>
      <c r="D39" t="s">
        <v>115</v>
      </c>
      <c r="F39" t="s">
        <v>116</v>
      </c>
      <c r="G39">
        <f>BoardQty*1</f>
        <v>0</v>
      </c>
      <c r="H39" s="13">
        <f>MINA(INDIRECT(ADDRESS(ROW(),COLUMN(mouser_part_data)+2)),INDIRECT(ADDRESS(ROW(),COLUMN(digikey_part_data)+2)),INDIRECT(ADDRESS(ROW(),COLUMN(local_part_data)+2)))</f>
        <v>0</v>
      </c>
      <c r="I39" s="13">
        <f>iferror(G39*H39,"")</f>
        <v>0</v>
      </c>
      <c r="J39">
        <v>2519</v>
      </c>
      <c r="L39" s="13">
        <f>iferror(lookup(if(K39="",G39,K39),{0,1,10,100,500,1000,2500,5000,12500,25000,62500,125000},{0.0,0.36,0.296,0.2014,0.15104,0.11327,0.10082,0.09471,0.0886,0.08126,0.07821,0.07515}),"")</f>
        <v>0</v>
      </c>
      <c r="M39" s="13">
        <f>iferror(if(K39="",G39,K39)*L39,"")</f>
        <v>0</v>
      </c>
      <c r="N39" s="15" t="s">
        <v>223</v>
      </c>
    </row>
    <row r="40" spans="1:14">
      <c r="A40" t="s">
        <v>117</v>
      </c>
      <c r="B40" t="s">
        <v>118</v>
      </c>
      <c r="D40" t="s">
        <v>119</v>
      </c>
      <c r="F40" t="s">
        <v>120</v>
      </c>
      <c r="G40">
        <f>BoardQty*1</f>
        <v>0</v>
      </c>
      <c r="H40" s="13">
        <f>MINA(INDIRECT(ADDRESS(ROW(),COLUMN(mouser_part_data)+2)),INDIRECT(ADDRESS(ROW(),COLUMN(digikey_part_data)+2)),INDIRECT(ADDRESS(ROW(),COLUMN(local_part_data)+2)))</f>
        <v>0</v>
      </c>
      <c r="I40" s="13">
        <f>iferror(G40*H40,"")</f>
        <v>0</v>
      </c>
      <c r="J40" s="14" t="s">
        <v>195</v>
      </c>
      <c r="L40" s="13">
        <f>iferror(lookup(if(K40="",G40,K40),{0,1,10,100,500,1000,2500,5000,12500,25000,62500},{0.0,0.41,0.329,0.2241,0.1681,0.12607,0.1122,0.1054,0.0986,0.09044,0.08704}),"")</f>
        <v>0</v>
      </c>
      <c r="M40" s="13">
        <f>iferror(if(K40="",G40,K40)*L40,"")</f>
        <v>0</v>
      </c>
      <c r="N40" s="15" t="s">
        <v>224</v>
      </c>
    </row>
    <row r="41" spans="1:14">
      <c r="A41" t="s">
        <v>121</v>
      </c>
      <c r="B41" t="s">
        <v>122</v>
      </c>
      <c r="D41" t="s">
        <v>123</v>
      </c>
      <c r="F41" t="s">
        <v>124</v>
      </c>
      <c r="G41">
        <f>BoardQty*2</f>
        <v>0</v>
      </c>
      <c r="H41" s="13">
        <f>MINA(INDIRECT(ADDRESS(ROW(),COLUMN(mouser_part_data)+2)),INDIRECT(ADDRESS(ROW(),COLUMN(digikey_part_data)+2)),INDIRECT(ADDRESS(ROW(),COLUMN(local_part_data)+2)))</f>
        <v>0</v>
      </c>
      <c r="I41" s="13">
        <f>iferror(G41*H41,"")</f>
        <v>0</v>
      </c>
      <c r="J41" s="14" t="s">
        <v>195</v>
      </c>
      <c r="L41" s="13">
        <f>iferror(lookup(if(K41="",G41,K41),{0,1,10,100,250,500,1000,1250,3000,6000,15000},{0.0,1.54,1.381,1.1101,1.012,0.86108,0.6798,0.7337,0.616,0.5852,0.5632}),"")</f>
        <v>0</v>
      </c>
      <c r="M41" s="13">
        <f>iferror(if(K41="",G41,K41)*L41,"")</f>
        <v>0</v>
      </c>
      <c r="N41" s="15" t="s">
        <v>225</v>
      </c>
    </row>
    <row r="42" spans="1:14">
      <c r="A42" t="s">
        <v>125</v>
      </c>
      <c r="B42" t="s">
        <v>126</v>
      </c>
      <c r="D42" t="s">
        <v>127</v>
      </c>
      <c r="F42" t="s">
        <v>128</v>
      </c>
      <c r="G42">
        <f>BoardQty*1</f>
        <v>0</v>
      </c>
      <c r="H42" s="13">
        <f>MINA(INDIRECT(ADDRESS(ROW(),COLUMN(mouser_part_data)+2)),INDIRECT(ADDRESS(ROW(),COLUMN(digikey_part_data)+2)),INDIRECT(ADDRESS(ROW(),COLUMN(local_part_data)+2)))</f>
        <v>0</v>
      </c>
      <c r="I42" s="13">
        <f>iferror(G42*H42,"")</f>
        <v>0</v>
      </c>
      <c r="J42">
        <v>12729</v>
      </c>
      <c r="L42" s="13">
        <f>iferror(lookup(if(K42="",G42,K42),{0,1,10,25,100,250,500,1000,2000,5000},{0.0,2.83,2.524,2.2712,2.0693,1.8674,1.6756,1.421,1.323,1.274}),"")</f>
        <v>0</v>
      </c>
      <c r="M42" s="13">
        <f>iferror(if(K42="",G42,K42)*L42,"")</f>
        <v>0</v>
      </c>
      <c r="N42" s="15" t="s">
        <v>226</v>
      </c>
    </row>
    <row r="43" spans="1:14">
      <c r="A43" t="s">
        <v>129</v>
      </c>
      <c r="B43" t="s">
        <v>130</v>
      </c>
      <c r="D43" t="s">
        <v>115</v>
      </c>
      <c r="F43" t="s">
        <v>131</v>
      </c>
      <c r="G43">
        <f>BoardQty*2</f>
        <v>0</v>
      </c>
      <c r="H43" s="13">
        <f>MINA(INDIRECT(ADDRESS(ROW(),COLUMN(mouser_part_data)+2)),INDIRECT(ADDRESS(ROW(),COLUMN(digikey_part_data)+2)),INDIRECT(ADDRESS(ROW(),COLUMN(local_part_data)+2)))</f>
        <v>0</v>
      </c>
      <c r="I43" s="13">
        <f>iferror(G43*H43,"")</f>
        <v>0</v>
      </c>
      <c r="J43">
        <v>5957</v>
      </c>
      <c r="L43" s="13">
        <f>iferror(lookup(if(K43="",G43,K43),{0,1,10,100,500,1000,2500,5000,12500},{0.0,0.88,0.787,0.6136,0.50686,0.40016,0.3626,0.34447,0.33152}),"")</f>
        <v>0</v>
      </c>
      <c r="M43" s="13">
        <f>iferror(if(K43="",G43,K43)*L43,"")</f>
        <v>0</v>
      </c>
      <c r="N43" s="15" t="s">
        <v>227</v>
      </c>
    </row>
    <row r="44" spans="1:14">
      <c r="A44" t="s">
        <v>132</v>
      </c>
      <c r="B44" t="s">
        <v>133</v>
      </c>
      <c r="D44" t="s">
        <v>115</v>
      </c>
      <c r="F44" t="s">
        <v>134</v>
      </c>
      <c r="G44">
        <f>BoardQty*2</f>
        <v>0</v>
      </c>
      <c r="H44" s="13">
        <f>MINA(INDIRECT(ADDRESS(ROW(),COLUMN(mouser_part_data)+2)),INDIRECT(ADDRESS(ROW(),COLUMN(digikey_part_data)+2)),INDIRECT(ADDRESS(ROW(),COLUMN(local_part_data)+2)))</f>
        <v>0</v>
      </c>
      <c r="I44" s="13">
        <f>iferror(G44*H44,"")</f>
        <v>0</v>
      </c>
      <c r="J44">
        <v>3660</v>
      </c>
      <c r="L44" s="13">
        <f>iferror(lookup(if(K44="",G44,K44),{0,1,10,100,500,1000,2500},{0.0,4.92,4.417,3.6193,3.08106,2.59848,2.2525}),"")</f>
        <v>0</v>
      </c>
      <c r="M44" s="13">
        <f>iferror(if(K44="",G44,K44)*L44,"")</f>
        <v>0</v>
      </c>
      <c r="N44" s="15" t="s">
        <v>228</v>
      </c>
    </row>
    <row r="45" spans="1:14">
      <c r="A45" t="s">
        <v>135</v>
      </c>
      <c r="B45" t="s">
        <v>136</v>
      </c>
      <c r="D45" t="s">
        <v>137</v>
      </c>
      <c r="F45" t="s">
        <v>138</v>
      </c>
      <c r="G45">
        <f>BoardQty*1</f>
        <v>0</v>
      </c>
      <c r="H45" s="13">
        <f>MINA(INDIRECT(ADDRESS(ROW(),COLUMN(mouser_part_data)+2)),INDIRECT(ADDRESS(ROW(),COLUMN(digikey_part_data)+2)),INDIRECT(ADDRESS(ROW(),COLUMN(local_part_data)+2)))</f>
        <v>0</v>
      </c>
      <c r="I45" s="13">
        <f>iferror(G45*H45,"")</f>
        <v>0</v>
      </c>
      <c r="J45">
        <v>3813</v>
      </c>
      <c r="L45" s="13">
        <f>iferror(lookup(if(K45="",G45,K45),{0,1,10,100,500,1000,2000},{0.0,3.12,2.804,2.2977,1.95602,1.64965,2.25001}),"")</f>
        <v>0</v>
      </c>
      <c r="M45" s="13">
        <f>iferror(if(K45="",G45,K45)*L45,"")</f>
        <v>0</v>
      </c>
      <c r="N45" s="15" t="s">
        <v>229</v>
      </c>
    </row>
    <row r="46" spans="1:14">
      <c r="A46" t="s">
        <v>139</v>
      </c>
      <c r="B46" t="s">
        <v>140</v>
      </c>
      <c r="D46" t="s">
        <v>141</v>
      </c>
      <c r="F46" t="s">
        <v>142</v>
      </c>
      <c r="G46">
        <f>BoardQty*1</f>
        <v>0</v>
      </c>
      <c r="H46" s="13">
        <f>MINA(INDIRECT(ADDRESS(ROW(),COLUMN(mouser_part_data)+2)),INDIRECT(ADDRESS(ROW(),COLUMN(digikey_part_data)+2)),INDIRECT(ADDRESS(ROW(),COLUMN(local_part_data)+2)))</f>
        <v>0</v>
      </c>
      <c r="I46" s="13">
        <f>iferror(G46*H46,"")</f>
        <v>0</v>
      </c>
      <c r="J46">
        <v>305</v>
      </c>
      <c r="L46" s="13">
        <f>iferror(lookup(if(K46="",G46,K46),{0,1,10,25,100,250},{0.0,14.3,13.0,12.0252,11.05,10.075}),"")</f>
        <v>0</v>
      </c>
      <c r="M46" s="13">
        <f>iferror(if(K46="",G46,K46)*L46,"")</f>
        <v>0</v>
      </c>
      <c r="N46" s="15" t="s">
        <v>230</v>
      </c>
    </row>
    <row r="47" spans="1:14">
      <c r="A47" t="s">
        <v>143</v>
      </c>
      <c r="B47" t="s">
        <v>144</v>
      </c>
      <c r="D47" t="s">
        <v>145</v>
      </c>
      <c r="F47" t="s">
        <v>144</v>
      </c>
      <c r="G47">
        <f>BoardQty*1</f>
        <v>0</v>
      </c>
      <c r="H47" s="13">
        <f>MINA(INDIRECT(ADDRESS(ROW(),COLUMN(mouser_part_data)+2)),INDIRECT(ADDRESS(ROW(),COLUMN(digikey_part_data)+2)),INDIRECT(ADDRESS(ROW(),COLUMN(local_part_data)+2)))</f>
        <v>0</v>
      </c>
      <c r="I47" s="13">
        <f>iferror(G47*H47,"")</f>
        <v>0</v>
      </c>
      <c r="J47">
        <v>9709</v>
      </c>
      <c r="L47" s="13">
        <f>iferror(lookup(if(K47="",G47,K47),{0,1,10,100,500,1000,3000,6000,15000,30000},{0.0,0.48,0.413,0.3086,0.24246,0.18736,0.16585,0.15515,0.14445,0.13696}),"")</f>
        <v>0</v>
      </c>
      <c r="M47" s="13">
        <f>iferror(if(K47="",G47,K47)*L47,"")</f>
        <v>0</v>
      </c>
      <c r="N47" s="15" t="s">
        <v>231</v>
      </c>
    </row>
    <row r="48" spans="1:14">
      <c r="A48" t="s">
        <v>146</v>
      </c>
      <c r="B48" t="s">
        <v>147</v>
      </c>
      <c r="D48" t="s">
        <v>148</v>
      </c>
      <c r="E48" t="s">
        <v>149</v>
      </c>
      <c r="F48" t="s">
        <v>150</v>
      </c>
      <c r="G48">
        <f>BoardQty*1</f>
        <v>0</v>
      </c>
      <c r="H48" s="13">
        <f>MINA(INDIRECT(ADDRESS(ROW(),COLUMN(mouser_part_data)+2)),INDIRECT(ADDRESS(ROW(),COLUMN(digikey_part_data)+2)),INDIRECT(ADDRESS(ROW(),COLUMN(local_part_data)+2)))</f>
        <v>0</v>
      </c>
      <c r="I48" s="13">
        <f>iferror(G48*H48,"")</f>
        <v>0</v>
      </c>
      <c r="J48">
        <v>3329</v>
      </c>
      <c r="L48" s="13">
        <f>iferror(lookup(if(K48="",G48,K48),{0,1,10,100,500,1000,3000,6000,15000,30000,75000,150000},{0.0,0.33,0.248,0.1404,0.093,0.0713,0.0602,0.05418,0.04816,0.04515,0.04003,0.03853}),"")</f>
        <v>0</v>
      </c>
      <c r="M48" s="13">
        <f>iferror(if(K48="",G48,K48)*L48,"")</f>
        <v>0</v>
      </c>
      <c r="N48" s="15" t="s">
        <v>232</v>
      </c>
    </row>
    <row r="49" spans="1:24">
      <c r="A49" t="s">
        <v>151</v>
      </c>
      <c r="B49" t="s">
        <v>152</v>
      </c>
      <c r="D49" t="s">
        <v>148</v>
      </c>
      <c r="E49" t="s">
        <v>149</v>
      </c>
      <c r="F49" t="s">
        <v>153</v>
      </c>
      <c r="G49">
        <f>BoardQty*1</f>
        <v>0</v>
      </c>
      <c r="H49" s="13">
        <f>MINA(INDIRECT(ADDRESS(ROW(),COLUMN(mouser_part_data)+2)),INDIRECT(ADDRESS(ROW(),COLUMN(digikey_part_data)+2)),INDIRECT(ADDRESS(ROW(),COLUMN(local_part_data)+2)))</f>
        <v>0</v>
      </c>
      <c r="I49" s="13">
        <f>iferror(G49*H49,"")</f>
        <v>0</v>
      </c>
    </row>
    <row r="50" spans="1:24">
      <c r="A50" t="s">
        <v>154</v>
      </c>
      <c r="B50" t="s">
        <v>155</v>
      </c>
      <c r="D50" t="s">
        <v>156</v>
      </c>
      <c r="E50" t="s">
        <v>149</v>
      </c>
      <c r="F50" t="s">
        <v>157</v>
      </c>
      <c r="G50">
        <f>BoardQty*1</f>
        <v>0</v>
      </c>
      <c r="H50" s="13">
        <f>MINA(INDIRECT(ADDRESS(ROW(),COLUMN(mouser_part_data)+2)),INDIRECT(ADDRESS(ROW(),COLUMN(digikey_part_data)+2)),INDIRECT(ADDRESS(ROW(),COLUMN(local_part_data)+2)))</f>
        <v>0</v>
      </c>
      <c r="I50" s="13">
        <f>iferror(G50*H50,"")</f>
        <v>0</v>
      </c>
      <c r="J50" s="14" t="s">
        <v>195</v>
      </c>
      <c r="N50" s="15" t="s">
        <v>233</v>
      </c>
    </row>
    <row r="51" spans="1:24">
      <c r="A51" t="s">
        <v>158</v>
      </c>
      <c r="B51" t="s">
        <v>159</v>
      </c>
      <c r="D51" t="s">
        <v>156</v>
      </c>
      <c r="E51" t="s">
        <v>149</v>
      </c>
      <c r="F51" t="s">
        <v>160</v>
      </c>
      <c r="G51">
        <f>BoardQty*1</f>
        <v>0</v>
      </c>
      <c r="H51" s="13">
        <f>MINA(INDIRECT(ADDRESS(ROW(),COLUMN(mouser_part_data)+2)),INDIRECT(ADDRESS(ROW(),COLUMN(digikey_part_data)+2)),INDIRECT(ADDRESS(ROW(),COLUMN(local_part_data)+2)))</f>
        <v>0</v>
      </c>
      <c r="I51" s="13">
        <f>iferror(G51*H51,"")</f>
        <v>0</v>
      </c>
    </row>
    <row r="52" spans="1:24">
      <c r="A52" t="s">
        <v>161</v>
      </c>
      <c r="B52" t="s">
        <v>162</v>
      </c>
      <c r="D52" t="s">
        <v>163</v>
      </c>
      <c r="F52" t="s">
        <v>164</v>
      </c>
      <c r="G52">
        <f>BoardQty*1</f>
        <v>0</v>
      </c>
      <c r="H52" s="13">
        <f>MINA(INDIRECT(ADDRESS(ROW(),COLUMN(mouser_part_data)+2)),INDIRECT(ADDRESS(ROW(),COLUMN(digikey_part_data)+2)),INDIRECT(ADDRESS(ROW(),COLUMN(local_part_data)+2)))</f>
        <v>0</v>
      </c>
      <c r="I52" s="13">
        <f>iferror(G52*H52,"")</f>
        <v>0</v>
      </c>
      <c r="T52" s="14" t="s">
        <v>195</v>
      </c>
      <c r="V52" s="13">
        <f>iferror(lookup(if(U52="",G52,U52),{0,1},{0.0,3.19}),"")</f>
        <v>0</v>
      </c>
      <c r="W52" s="13">
        <f>iferror(if(U52="",G52,U52)*V52,"")</f>
        <v>0</v>
      </c>
      <c r="X52" s="15" t="s">
        <v>164</v>
      </c>
    </row>
    <row r="53" spans="1:24">
      <c r="A53" t="s">
        <v>165</v>
      </c>
      <c r="B53" t="s">
        <v>166</v>
      </c>
      <c r="D53" t="s">
        <v>115</v>
      </c>
      <c r="F53" t="s">
        <v>116</v>
      </c>
      <c r="G53">
        <f>BoardQty*1</f>
        <v>0</v>
      </c>
      <c r="H53" s="13">
        <f>MINA(INDIRECT(ADDRESS(ROW(),COLUMN(mouser_part_data)+2)),INDIRECT(ADDRESS(ROW(),COLUMN(digikey_part_data)+2)),INDIRECT(ADDRESS(ROW(),COLUMN(local_part_data)+2)))</f>
        <v>0</v>
      </c>
      <c r="I53" s="13">
        <f>iferror(G53*H53,"")</f>
        <v>0</v>
      </c>
      <c r="J53">
        <v>2519</v>
      </c>
      <c r="L53" s="13">
        <f>iferror(lookup(if(K53="",G53,K53),{0,1,10,100,500,1000,2500,5000,12500,25000,62500,125000},{0.0,0.36,0.296,0.2014,0.15104,0.11327,0.10082,0.09471,0.0886,0.08126,0.07821,0.07515}),"")</f>
        <v>0</v>
      </c>
      <c r="M53" s="13">
        <f>iferror(if(K53="",G53,K53)*L53,"")</f>
        <v>0</v>
      </c>
      <c r="N53" s="15" t="s">
        <v>223</v>
      </c>
    </row>
    <row r="54" spans="1:24">
      <c r="A54" t="s">
        <v>167</v>
      </c>
      <c r="B54" t="s">
        <v>168</v>
      </c>
      <c r="D54" t="s">
        <v>115</v>
      </c>
      <c r="F54" t="s">
        <v>169</v>
      </c>
      <c r="G54">
        <f>BoardQty*1</f>
        <v>0</v>
      </c>
      <c r="H54" s="13">
        <f>MINA(INDIRECT(ADDRESS(ROW(),COLUMN(mouser_part_data)+2)),INDIRECT(ADDRESS(ROW(),COLUMN(digikey_part_data)+2)),INDIRECT(ADDRESS(ROW(),COLUMN(local_part_data)+2)))</f>
        <v>0</v>
      </c>
      <c r="I54" s="13">
        <f>iferror(G54*H54,"")</f>
        <v>0</v>
      </c>
      <c r="J54">
        <v>2559</v>
      </c>
      <c r="L54" s="13">
        <f>iferror(lookup(if(K54="",G54,K54),{0,1,10,100,500,1000,2500,5000,12500,25000,62500,125000},{0.0,0.35,0.286,0.1948,0.14608,0.10957,0.10638,0.10047,0.0916,0.0857,0.07683,0.07388}),"")</f>
        <v>0</v>
      </c>
      <c r="M54" s="13">
        <f>iferror(if(K54="",G54,K54)*L54,"")</f>
        <v>0</v>
      </c>
      <c r="N54" s="15" t="s">
        <v>234</v>
      </c>
    </row>
    <row r="55" spans="1:24">
      <c r="A55" t="s">
        <v>170</v>
      </c>
      <c r="B55" t="s">
        <v>171</v>
      </c>
      <c r="D55" t="s">
        <v>172</v>
      </c>
      <c r="F55" t="s">
        <v>173</v>
      </c>
      <c r="G55">
        <f>BoardQty*1</f>
        <v>0</v>
      </c>
      <c r="H55" s="13">
        <f>MINA(INDIRECT(ADDRESS(ROW(),COLUMN(mouser_part_data)+2)),INDIRECT(ADDRESS(ROW(),COLUMN(digikey_part_data)+2)),INDIRECT(ADDRESS(ROW(),COLUMN(local_part_data)+2)))</f>
        <v>0</v>
      </c>
      <c r="I55" s="13">
        <f>iferror(G55*H55,"")</f>
        <v>0</v>
      </c>
      <c r="J55">
        <v>1194</v>
      </c>
      <c r="L55" s="13">
        <f>iferror(lookup(if(K55="",G55,K55),{0,1,25,100,2000},{0.0,0.87,0.7316,0.6572,0.6572}),"")</f>
        <v>0</v>
      </c>
      <c r="M55" s="13">
        <f>iferror(if(K55="",G55,K55)*L55,"")</f>
        <v>0</v>
      </c>
      <c r="N55" s="15" t="s">
        <v>235</v>
      </c>
    </row>
    <row r="56" spans="1:24">
      <c r="A56" t="s">
        <v>174</v>
      </c>
      <c r="B56" t="s">
        <v>175</v>
      </c>
      <c r="D56" t="s">
        <v>172</v>
      </c>
      <c r="F56" t="s">
        <v>176</v>
      </c>
      <c r="G56">
        <f>BoardQty*1</f>
        <v>0</v>
      </c>
      <c r="H56" s="13">
        <f>MINA(INDIRECT(ADDRESS(ROW(),COLUMN(mouser_part_data)+2)),INDIRECT(ADDRESS(ROW(),COLUMN(digikey_part_data)+2)),INDIRECT(ADDRESS(ROW(),COLUMN(local_part_data)+2)))</f>
        <v>0</v>
      </c>
      <c r="I56" s="13">
        <f>iferror(G56*H56,"")</f>
        <v>0</v>
      </c>
      <c r="J56">
        <v>7504</v>
      </c>
      <c r="L56" s="13">
        <f>iferror(lookup(if(K56="",G56,K56),{0,1,10,50,100,500,1000,3000,5000,10000},{0.0,1.14,1.088,1.0626,0.9108,0.8855,0.69,0.667,0.644,0.621}),"")</f>
        <v>0</v>
      </c>
      <c r="M56" s="13">
        <f>iferror(if(K56="",G56,K56)*L56,"")</f>
        <v>0</v>
      </c>
      <c r="N56" s="15" t="s">
        <v>236</v>
      </c>
    </row>
    <row r="57" spans="1:24">
      <c r="A57" t="s">
        <v>177</v>
      </c>
      <c r="B57" t="s">
        <v>178</v>
      </c>
      <c r="D57" t="s">
        <v>179</v>
      </c>
      <c r="F57" t="s">
        <v>180</v>
      </c>
      <c r="G57">
        <f>BoardQty*1</f>
        <v>0</v>
      </c>
      <c r="H57" s="13">
        <f>MINA(INDIRECT(ADDRESS(ROW(),COLUMN(mouser_part_data)+2)),INDIRECT(ADDRESS(ROW(),COLUMN(digikey_part_data)+2)),INDIRECT(ADDRESS(ROW(),COLUMN(local_part_data)+2)))</f>
        <v>0</v>
      </c>
      <c r="I57" s="13">
        <f>iferror(G57*H57,"")</f>
        <v>0</v>
      </c>
      <c r="J57">
        <v>250</v>
      </c>
      <c r="L57" s="13">
        <f>iferror(lookup(if(K57="",G57,K57),{0,1,10,50,100,250,500,750,1000,1250,2500,3000,6250,12500},{0.0,1.25,1.108,1.0354,0.915,0.83336,0.78948,0.74563,0.5967,0.6579,0.63597,0.57681,0.61404,0.59211}),"")</f>
        <v>0</v>
      </c>
      <c r="M57" s="13">
        <f>iferror(if(K57="",G57,K57)*L57,"")</f>
        <v>0</v>
      </c>
      <c r="N57" s="15" t="s">
        <v>237</v>
      </c>
    </row>
    <row r="59" spans="1:24">
      <c r="K59" s="7">
        <f>IFERROR(IF(OR(K7:K57),COUNTIF(K7:K57,"&gt;0")&amp;" of "&amp;ROWS(K7:K57)&amp;" parts purchased",""),"")</f>
        <v>0</v>
      </c>
      <c r="P59" s="7">
        <f>IFERROR(IF(OR(P7:P57),COUNTIF(P7:P57,"&gt;0")&amp;" of "&amp;ROWS(P7:P57)&amp;" parts purchased",""),"")</f>
        <v>0</v>
      </c>
      <c r="U59" s="7">
        <f>IFERROR(IF(OR(U7:U57),COUNTIF(U7:U57,"&gt;0")&amp;" of "&amp;ROWS(U7:U57)&amp;" parts purchased",""),"")</f>
        <v>0</v>
      </c>
    </row>
    <row r="60" spans="1:24">
      <c r="K60">
        <f t="array" ref="K60">IFERROR(CONCATENATE(TEXT(INDEX($K$7:$K$57,SMALL(IF($N$7:$N$57&lt;&gt;"",IF($K$7:$K$57&lt;&gt;"",ROW($K$7:$K$57)-MIN(ROW($K$7:$K$57))+1,""),""),ROW()-ROW(A$60)+1)),"##0"),","),"")</f>
        <v>0</v>
      </c>
      <c r="L60">
        <f t="array" ref="L60">IFERROR(CONCATENATE((INDEX($N$7:$N$57,SMALL(IF($N$7:$N$57&lt;&gt;"",IF($K$7:$K$57&lt;&gt;"",ROW($K$7:$K$57)-MIN(ROW($K$7:$K$57))+1,""),""),ROW()-ROW(A$60)+1))),","),"")</f>
        <v>0</v>
      </c>
      <c r="M60">
        <f t="array" ref="M60">IFERROR(CONCATENATE((INDEX($A$7:$A$57,SMALL(IF($N$7:$N$57&lt;&gt;"",IF($K$7:$K$57&lt;&gt;"",ROW($K$7:$K$57)-MIN(ROW($K$7:$K$57))+1,""),""),ROW()-ROW(A$60)+1))),),"")</f>
        <v>0</v>
      </c>
      <c r="P60">
        <f t="array" ref="P60">IFERROR(CONCATENATE((INDEX($S$7:$S$57,SMALL(IF($S$7:$S$57&lt;&gt;"",IF($P$7:$P$57&lt;&gt;"",ROW($P$7:$P$57)-MIN(ROW($P$7:$P$57))+1,""),""),ROW()-ROW(A$60)+1)))," "),"")</f>
        <v>0</v>
      </c>
      <c r="Q60">
        <f t="array" ref="Q60">IFERROR(CONCATENATE(TEXT(INDEX($P$7:$P$57,SMALL(IF($S$7:$S$57&lt;&gt;"",IF($P$7:$P$57&lt;&gt;"",ROW($P$7:$P$57)-MIN(ROW($P$7:$P$57))+1,""),""),ROW()-ROW(A$60)+1)),"##0")," "),"")</f>
        <v>0</v>
      </c>
      <c r="R60">
        <f t="array" ref="R60">IFERROR(CONCATENATE((INDEX($A$7:$A$57,SMALL(IF($S$7:$S$57&lt;&gt;"",IF($P$7:$P$57&lt;&gt;"",ROW($P$7:$P$57)-MIN(ROW($P$7:$P$57))+1,""),""),ROW()-ROW(A$60)+1))),),"")</f>
        <v>0</v>
      </c>
      <c r="U60">
        <f t="array" ref="U60">IFERROR(CONCATENATE((INDEX($X$7:$X$57,SMALL(IF($X$7:$X$57&lt;&gt;"",IF($U$7:$U$57&lt;&gt;"",ROW($U$7:$U$57)-MIN(ROW($U$7:$U$57))+1,""),""),ROW()-ROW(A$60)+1)))," "),"")</f>
        <v>0</v>
      </c>
      <c r="V60">
        <f t="array" ref="V60">IFERROR(CONCATENATE(TEXT(INDEX($U$7:$U$57,SMALL(IF($X$7:$X$57&lt;&gt;"",IF($U$7:$U$57&lt;&gt;"",ROW($U$7:$U$57)-MIN(ROW($U$7:$U$57))+1,""),""),ROW()-ROW(A$60)+1)),"##0")," "),"")</f>
        <v>0</v>
      </c>
      <c r="W60">
        <f t="array" ref="W60">IFERROR(CONCATENATE((INDEX($A$7:$A$57,SMALL(IF($X$7:$X$57&lt;&gt;"",IF($U$7:$U$57&lt;&gt;"",ROW($U$7:$U$57)-MIN(ROW($U$7:$U$57))+1,""),""),ROW()-ROW(A$60)+1))),),"")</f>
        <v>0</v>
      </c>
    </row>
    <row r="61" spans="1:24">
      <c r="K61">
        <f t="array" ref="K61">IFERROR(CONCATENATE(TEXT(INDEX($K$7:$K$57,SMALL(IF($N$7:$N$57&lt;&gt;"",IF($K$7:$K$57&lt;&gt;"",ROW($K$7:$K$57)-MIN(ROW($K$7:$K$57))+1,""),""),ROW()-ROW(A$60)+1)),"##0"),","),"")</f>
        <v>0</v>
      </c>
      <c r="L61">
        <f t="array" ref="L61">IFERROR(CONCATENATE((INDEX($N$7:$N$57,SMALL(IF($N$7:$N$57&lt;&gt;"",IF($K$7:$K$57&lt;&gt;"",ROW($K$7:$K$57)-MIN(ROW($K$7:$K$57))+1,""),""),ROW()-ROW(A$60)+1))),","),"")</f>
        <v>0</v>
      </c>
      <c r="M61">
        <f t="array" ref="M61">IFERROR(CONCATENATE((INDEX($A$7:$A$57,SMALL(IF($N$7:$N$57&lt;&gt;"",IF($K$7:$K$57&lt;&gt;"",ROW($K$7:$K$57)-MIN(ROW($K$7:$K$57))+1,""),""),ROW()-ROW(A$60)+1))),),"")</f>
        <v>0</v>
      </c>
      <c r="P61">
        <f t="array" ref="P61">IFERROR(CONCATENATE((INDEX($S$7:$S$57,SMALL(IF($S$7:$S$57&lt;&gt;"",IF($P$7:$P$57&lt;&gt;"",ROW($P$7:$P$57)-MIN(ROW($P$7:$P$57))+1,""),""),ROW()-ROW(A$60)+1)))," "),"")</f>
        <v>0</v>
      </c>
      <c r="Q61">
        <f t="array" ref="Q61">IFERROR(CONCATENATE(TEXT(INDEX($P$7:$P$57,SMALL(IF($S$7:$S$57&lt;&gt;"",IF($P$7:$P$57&lt;&gt;"",ROW($P$7:$P$57)-MIN(ROW($P$7:$P$57))+1,""),""),ROW()-ROW(A$60)+1)),"##0")," "),"")</f>
        <v>0</v>
      </c>
      <c r="R61">
        <f t="array" ref="R61">IFERROR(CONCATENATE((INDEX($A$7:$A$57,SMALL(IF($S$7:$S$57&lt;&gt;"",IF($P$7:$P$57&lt;&gt;"",ROW($P$7:$P$57)-MIN(ROW($P$7:$P$57))+1,""),""),ROW()-ROW(A$60)+1))),),"")</f>
        <v>0</v>
      </c>
      <c r="U61">
        <f t="array" ref="U61">IFERROR(CONCATENATE((INDEX($X$7:$X$57,SMALL(IF($X$7:$X$57&lt;&gt;"",IF($U$7:$U$57&lt;&gt;"",ROW($U$7:$U$57)-MIN(ROW($U$7:$U$57))+1,""),""),ROW()-ROW(A$60)+1)))," "),"")</f>
        <v>0</v>
      </c>
      <c r="V61">
        <f t="array" ref="V61">IFERROR(CONCATENATE(TEXT(INDEX($U$7:$U$57,SMALL(IF($X$7:$X$57&lt;&gt;"",IF($U$7:$U$57&lt;&gt;"",ROW($U$7:$U$57)-MIN(ROW($U$7:$U$57))+1,""),""),ROW()-ROW(A$60)+1)),"##0")," "),"")</f>
        <v>0</v>
      </c>
      <c r="W61">
        <f t="array" ref="W61">IFERROR(CONCATENATE((INDEX($A$7:$A$57,SMALL(IF($X$7:$X$57&lt;&gt;"",IF($U$7:$U$57&lt;&gt;"",ROW($U$7:$U$57)-MIN(ROW($U$7:$U$57))+1,""),""),ROW()-ROW(A$60)+1))),),"")</f>
        <v>0</v>
      </c>
    </row>
    <row r="62" spans="1:24">
      <c r="K62">
        <f t="array" ref="K62">IFERROR(CONCATENATE(TEXT(INDEX($K$7:$K$57,SMALL(IF($N$7:$N$57&lt;&gt;"",IF($K$7:$K$57&lt;&gt;"",ROW($K$7:$K$57)-MIN(ROW($K$7:$K$57))+1,""),""),ROW()-ROW(A$60)+1)),"##0"),","),"")</f>
        <v>0</v>
      </c>
      <c r="L62">
        <f t="array" ref="L62">IFERROR(CONCATENATE((INDEX($N$7:$N$57,SMALL(IF($N$7:$N$57&lt;&gt;"",IF($K$7:$K$57&lt;&gt;"",ROW($K$7:$K$57)-MIN(ROW($K$7:$K$57))+1,""),""),ROW()-ROW(A$60)+1))),","),"")</f>
        <v>0</v>
      </c>
      <c r="M62">
        <f t="array" ref="M62">IFERROR(CONCATENATE((INDEX($A$7:$A$57,SMALL(IF($N$7:$N$57&lt;&gt;"",IF($K$7:$K$57&lt;&gt;"",ROW($K$7:$K$57)-MIN(ROW($K$7:$K$57))+1,""),""),ROW()-ROW(A$60)+1))),),"")</f>
        <v>0</v>
      </c>
      <c r="P62">
        <f t="array" ref="P62">IFERROR(CONCATENATE((INDEX($S$7:$S$57,SMALL(IF($S$7:$S$57&lt;&gt;"",IF($P$7:$P$57&lt;&gt;"",ROW($P$7:$P$57)-MIN(ROW($P$7:$P$57))+1,""),""),ROW()-ROW(A$60)+1)))," "),"")</f>
        <v>0</v>
      </c>
      <c r="Q62">
        <f t="array" ref="Q62">IFERROR(CONCATENATE(TEXT(INDEX($P$7:$P$57,SMALL(IF($S$7:$S$57&lt;&gt;"",IF($P$7:$P$57&lt;&gt;"",ROW($P$7:$P$57)-MIN(ROW($P$7:$P$57))+1,""),""),ROW()-ROW(A$60)+1)),"##0")," "),"")</f>
        <v>0</v>
      </c>
      <c r="R62">
        <f t="array" ref="R62">IFERROR(CONCATENATE((INDEX($A$7:$A$57,SMALL(IF($S$7:$S$57&lt;&gt;"",IF($P$7:$P$57&lt;&gt;"",ROW($P$7:$P$57)-MIN(ROW($P$7:$P$57))+1,""),""),ROW()-ROW(A$60)+1))),),"")</f>
        <v>0</v>
      </c>
      <c r="U62">
        <f t="array" ref="U62">IFERROR(CONCATENATE((INDEX($X$7:$X$57,SMALL(IF($X$7:$X$57&lt;&gt;"",IF($U$7:$U$57&lt;&gt;"",ROW($U$7:$U$57)-MIN(ROW($U$7:$U$57))+1,""),""),ROW()-ROW(A$60)+1)))," "),"")</f>
        <v>0</v>
      </c>
      <c r="V62">
        <f t="array" ref="V62">IFERROR(CONCATENATE(TEXT(INDEX($U$7:$U$57,SMALL(IF($X$7:$X$57&lt;&gt;"",IF($U$7:$U$57&lt;&gt;"",ROW($U$7:$U$57)-MIN(ROW($U$7:$U$57))+1,""),""),ROW()-ROW(A$60)+1)),"##0")," "),"")</f>
        <v>0</v>
      </c>
      <c r="W62">
        <f t="array" ref="W62">IFERROR(CONCATENATE((INDEX($A$7:$A$57,SMALL(IF($X$7:$X$57&lt;&gt;"",IF($U$7:$U$57&lt;&gt;"",ROW($U$7:$U$57)-MIN(ROW($U$7:$U$57))+1,""),""),ROW()-ROW(A$60)+1))),),"")</f>
        <v>0</v>
      </c>
    </row>
    <row r="63" spans="1:24">
      <c r="K63">
        <f t="array" ref="K63">IFERROR(CONCATENATE(TEXT(INDEX($K$7:$K$57,SMALL(IF($N$7:$N$57&lt;&gt;"",IF($K$7:$K$57&lt;&gt;"",ROW($K$7:$K$57)-MIN(ROW($K$7:$K$57))+1,""),""),ROW()-ROW(A$60)+1)),"##0"),","),"")</f>
        <v>0</v>
      </c>
      <c r="L63">
        <f t="array" ref="L63">IFERROR(CONCATENATE((INDEX($N$7:$N$57,SMALL(IF($N$7:$N$57&lt;&gt;"",IF($K$7:$K$57&lt;&gt;"",ROW($K$7:$K$57)-MIN(ROW($K$7:$K$57))+1,""),""),ROW()-ROW(A$60)+1))),","),"")</f>
        <v>0</v>
      </c>
      <c r="M63">
        <f t="array" ref="M63">IFERROR(CONCATENATE((INDEX($A$7:$A$57,SMALL(IF($N$7:$N$57&lt;&gt;"",IF($K$7:$K$57&lt;&gt;"",ROW($K$7:$K$57)-MIN(ROW($K$7:$K$57))+1,""),""),ROW()-ROW(A$60)+1))),),"")</f>
        <v>0</v>
      </c>
      <c r="P63">
        <f t="array" ref="P63">IFERROR(CONCATENATE((INDEX($S$7:$S$57,SMALL(IF($S$7:$S$57&lt;&gt;"",IF($P$7:$P$57&lt;&gt;"",ROW($P$7:$P$57)-MIN(ROW($P$7:$P$57))+1,""),""),ROW()-ROW(A$60)+1)))," "),"")</f>
        <v>0</v>
      </c>
      <c r="Q63">
        <f t="array" ref="Q63">IFERROR(CONCATENATE(TEXT(INDEX($P$7:$P$57,SMALL(IF($S$7:$S$57&lt;&gt;"",IF($P$7:$P$57&lt;&gt;"",ROW($P$7:$P$57)-MIN(ROW($P$7:$P$57))+1,""),""),ROW()-ROW(A$60)+1)),"##0")," "),"")</f>
        <v>0</v>
      </c>
      <c r="R63">
        <f t="array" ref="R63">IFERROR(CONCATENATE((INDEX($A$7:$A$57,SMALL(IF($S$7:$S$57&lt;&gt;"",IF($P$7:$P$57&lt;&gt;"",ROW($P$7:$P$57)-MIN(ROW($P$7:$P$57))+1,""),""),ROW()-ROW(A$60)+1))),),"")</f>
        <v>0</v>
      </c>
      <c r="U63">
        <f t="array" ref="U63">IFERROR(CONCATENATE((INDEX($X$7:$X$57,SMALL(IF($X$7:$X$57&lt;&gt;"",IF($U$7:$U$57&lt;&gt;"",ROW($U$7:$U$57)-MIN(ROW($U$7:$U$57))+1,""),""),ROW()-ROW(A$60)+1)))," "),"")</f>
        <v>0</v>
      </c>
      <c r="V63">
        <f t="array" ref="V63">IFERROR(CONCATENATE(TEXT(INDEX($U$7:$U$57,SMALL(IF($X$7:$X$57&lt;&gt;"",IF($U$7:$U$57&lt;&gt;"",ROW($U$7:$U$57)-MIN(ROW($U$7:$U$57))+1,""),""),ROW()-ROW(A$60)+1)),"##0")," "),"")</f>
        <v>0</v>
      </c>
      <c r="W63">
        <f t="array" ref="W63">IFERROR(CONCATENATE((INDEX($A$7:$A$57,SMALL(IF($X$7:$X$57&lt;&gt;"",IF($U$7:$U$57&lt;&gt;"",ROW($U$7:$U$57)-MIN(ROW($U$7:$U$57))+1,""),""),ROW()-ROW(A$60)+1))),),"")</f>
        <v>0</v>
      </c>
    </row>
    <row r="64" spans="1:24">
      <c r="K64">
        <f t="array" ref="K64">IFERROR(CONCATENATE(TEXT(INDEX($K$7:$K$57,SMALL(IF($N$7:$N$57&lt;&gt;"",IF($K$7:$K$57&lt;&gt;"",ROW($K$7:$K$57)-MIN(ROW($K$7:$K$57))+1,""),""),ROW()-ROW(A$60)+1)),"##0"),","),"")</f>
        <v>0</v>
      </c>
      <c r="L64">
        <f t="array" ref="L64">IFERROR(CONCATENATE((INDEX($N$7:$N$57,SMALL(IF($N$7:$N$57&lt;&gt;"",IF($K$7:$K$57&lt;&gt;"",ROW($K$7:$K$57)-MIN(ROW($K$7:$K$57))+1,""),""),ROW()-ROW(A$60)+1))),","),"")</f>
        <v>0</v>
      </c>
      <c r="M64">
        <f t="array" ref="M64">IFERROR(CONCATENATE((INDEX($A$7:$A$57,SMALL(IF($N$7:$N$57&lt;&gt;"",IF($K$7:$K$57&lt;&gt;"",ROW($K$7:$K$57)-MIN(ROW($K$7:$K$57))+1,""),""),ROW()-ROW(A$60)+1))),),"")</f>
        <v>0</v>
      </c>
      <c r="P64">
        <f t="array" ref="P64">IFERROR(CONCATENATE((INDEX($S$7:$S$57,SMALL(IF($S$7:$S$57&lt;&gt;"",IF($P$7:$P$57&lt;&gt;"",ROW($P$7:$P$57)-MIN(ROW($P$7:$P$57))+1,""),""),ROW()-ROW(A$60)+1)))," "),"")</f>
        <v>0</v>
      </c>
      <c r="Q64">
        <f t="array" ref="Q64">IFERROR(CONCATENATE(TEXT(INDEX($P$7:$P$57,SMALL(IF($S$7:$S$57&lt;&gt;"",IF($P$7:$P$57&lt;&gt;"",ROW($P$7:$P$57)-MIN(ROW($P$7:$P$57))+1,""),""),ROW()-ROW(A$60)+1)),"##0")," "),"")</f>
        <v>0</v>
      </c>
      <c r="R64">
        <f t="array" ref="R64">IFERROR(CONCATENATE((INDEX($A$7:$A$57,SMALL(IF($S$7:$S$57&lt;&gt;"",IF($P$7:$P$57&lt;&gt;"",ROW($P$7:$P$57)-MIN(ROW($P$7:$P$57))+1,""),""),ROW()-ROW(A$60)+1))),),"")</f>
        <v>0</v>
      </c>
      <c r="U64">
        <f t="array" ref="U64">IFERROR(CONCATENATE((INDEX($X$7:$X$57,SMALL(IF($X$7:$X$57&lt;&gt;"",IF($U$7:$U$57&lt;&gt;"",ROW($U$7:$U$57)-MIN(ROW($U$7:$U$57))+1,""),""),ROW()-ROW(A$60)+1)))," "),"")</f>
        <v>0</v>
      </c>
      <c r="V64">
        <f t="array" ref="V64">IFERROR(CONCATENATE(TEXT(INDEX($U$7:$U$57,SMALL(IF($X$7:$X$57&lt;&gt;"",IF($U$7:$U$57&lt;&gt;"",ROW($U$7:$U$57)-MIN(ROW($U$7:$U$57))+1,""),""),ROW()-ROW(A$60)+1)),"##0")," "),"")</f>
        <v>0</v>
      </c>
      <c r="W64">
        <f t="array" ref="W64">IFERROR(CONCATENATE((INDEX($A$7:$A$57,SMALL(IF($X$7:$X$57&lt;&gt;"",IF($U$7:$U$57&lt;&gt;"",ROW($U$7:$U$57)-MIN(ROW($U$7:$U$57))+1,""),""),ROW()-ROW(A$60)+1))),),"")</f>
        <v>0</v>
      </c>
    </row>
    <row r="65" spans="11:23">
      <c r="K65">
        <f t="array" ref="K65">IFERROR(CONCATENATE(TEXT(INDEX($K$7:$K$57,SMALL(IF($N$7:$N$57&lt;&gt;"",IF($K$7:$K$57&lt;&gt;"",ROW($K$7:$K$57)-MIN(ROW($K$7:$K$57))+1,""),""),ROW()-ROW(A$60)+1)),"##0"),","),"")</f>
        <v>0</v>
      </c>
      <c r="L65">
        <f t="array" ref="L65">IFERROR(CONCATENATE((INDEX($N$7:$N$57,SMALL(IF($N$7:$N$57&lt;&gt;"",IF($K$7:$K$57&lt;&gt;"",ROW($K$7:$K$57)-MIN(ROW($K$7:$K$57))+1,""),""),ROW()-ROW(A$60)+1))),","),"")</f>
        <v>0</v>
      </c>
      <c r="M65">
        <f t="array" ref="M65">IFERROR(CONCATENATE((INDEX($A$7:$A$57,SMALL(IF($N$7:$N$57&lt;&gt;"",IF($K$7:$K$57&lt;&gt;"",ROW($K$7:$K$57)-MIN(ROW($K$7:$K$57))+1,""),""),ROW()-ROW(A$60)+1))),),"")</f>
        <v>0</v>
      </c>
      <c r="P65">
        <f t="array" ref="P65">IFERROR(CONCATENATE((INDEX($S$7:$S$57,SMALL(IF($S$7:$S$57&lt;&gt;"",IF($P$7:$P$57&lt;&gt;"",ROW($P$7:$P$57)-MIN(ROW($P$7:$P$57))+1,""),""),ROW()-ROW(A$60)+1)))," "),"")</f>
        <v>0</v>
      </c>
      <c r="Q65">
        <f t="array" ref="Q65">IFERROR(CONCATENATE(TEXT(INDEX($P$7:$P$57,SMALL(IF($S$7:$S$57&lt;&gt;"",IF($P$7:$P$57&lt;&gt;"",ROW($P$7:$P$57)-MIN(ROW($P$7:$P$57))+1,""),""),ROW()-ROW(A$60)+1)),"##0")," "),"")</f>
        <v>0</v>
      </c>
      <c r="R65">
        <f t="array" ref="R65">IFERROR(CONCATENATE((INDEX($A$7:$A$57,SMALL(IF($S$7:$S$57&lt;&gt;"",IF($P$7:$P$57&lt;&gt;"",ROW($P$7:$P$57)-MIN(ROW($P$7:$P$57))+1,""),""),ROW()-ROW(A$60)+1))),),"")</f>
        <v>0</v>
      </c>
      <c r="U65">
        <f t="array" ref="U65">IFERROR(CONCATENATE((INDEX($X$7:$X$57,SMALL(IF($X$7:$X$57&lt;&gt;"",IF($U$7:$U$57&lt;&gt;"",ROW($U$7:$U$57)-MIN(ROW($U$7:$U$57))+1,""),""),ROW()-ROW(A$60)+1)))," "),"")</f>
        <v>0</v>
      </c>
      <c r="V65">
        <f t="array" ref="V65">IFERROR(CONCATENATE(TEXT(INDEX($U$7:$U$57,SMALL(IF($X$7:$X$57&lt;&gt;"",IF($U$7:$U$57&lt;&gt;"",ROW($U$7:$U$57)-MIN(ROW($U$7:$U$57))+1,""),""),ROW()-ROW(A$60)+1)),"##0")," "),"")</f>
        <v>0</v>
      </c>
      <c r="W65">
        <f t="array" ref="W65">IFERROR(CONCATENATE((INDEX($A$7:$A$57,SMALL(IF($X$7:$X$57&lt;&gt;"",IF($U$7:$U$57&lt;&gt;"",ROW($U$7:$U$57)-MIN(ROW($U$7:$U$57))+1,""),""),ROW()-ROW(A$60)+1))),),"")</f>
        <v>0</v>
      </c>
    </row>
    <row r="66" spans="11:23">
      <c r="K66">
        <f t="array" ref="K66">IFERROR(CONCATENATE(TEXT(INDEX($K$7:$K$57,SMALL(IF($N$7:$N$57&lt;&gt;"",IF($K$7:$K$57&lt;&gt;"",ROW($K$7:$K$57)-MIN(ROW($K$7:$K$57))+1,""),""),ROW()-ROW(A$60)+1)),"##0"),","),"")</f>
        <v>0</v>
      </c>
      <c r="L66">
        <f t="array" ref="L66">IFERROR(CONCATENATE((INDEX($N$7:$N$57,SMALL(IF($N$7:$N$57&lt;&gt;"",IF($K$7:$K$57&lt;&gt;"",ROW($K$7:$K$57)-MIN(ROW($K$7:$K$57))+1,""),""),ROW()-ROW(A$60)+1))),","),"")</f>
        <v>0</v>
      </c>
      <c r="M66">
        <f t="array" ref="M66">IFERROR(CONCATENATE((INDEX($A$7:$A$57,SMALL(IF($N$7:$N$57&lt;&gt;"",IF($K$7:$K$57&lt;&gt;"",ROW($K$7:$K$57)-MIN(ROW($K$7:$K$57))+1,""),""),ROW()-ROW(A$60)+1))),),"")</f>
        <v>0</v>
      </c>
      <c r="P66">
        <f t="array" ref="P66">IFERROR(CONCATENATE((INDEX($S$7:$S$57,SMALL(IF($S$7:$S$57&lt;&gt;"",IF($P$7:$P$57&lt;&gt;"",ROW($P$7:$P$57)-MIN(ROW($P$7:$P$57))+1,""),""),ROW()-ROW(A$60)+1)))," "),"")</f>
        <v>0</v>
      </c>
      <c r="Q66">
        <f t="array" ref="Q66">IFERROR(CONCATENATE(TEXT(INDEX($P$7:$P$57,SMALL(IF($S$7:$S$57&lt;&gt;"",IF($P$7:$P$57&lt;&gt;"",ROW($P$7:$P$57)-MIN(ROW($P$7:$P$57))+1,""),""),ROW()-ROW(A$60)+1)),"##0")," "),"")</f>
        <v>0</v>
      </c>
      <c r="R66">
        <f t="array" ref="R66">IFERROR(CONCATENATE((INDEX($A$7:$A$57,SMALL(IF($S$7:$S$57&lt;&gt;"",IF($P$7:$P$57&lt;&gt;"",ROW($P$7:$P$57)-MIN(ROW($P$7:$P$57))+1,""),""),ROW()-ROW(A$60)+1))),),"")</f>
        <v>0</v>
      </c>
      <c r="U66">
        <f t="array" ref="U66">IFERROR(CONCATENATE((INDEX($X$7:$X$57,SMALL(IF($X$7:$X$57&lt;&gt;"",IF($U$7:$U$57&lt;&gt;"",ROW($U$7:$U$57)-MIN(ROW($U$7:$U$57))+1,""),""),ROW()-ROW(A$60)+1)))," "),"")</f>
        <v>0</v>
      </c>
      <c r="V66">
        <f t="array" ref="V66">IFERROR(CONCATENATE(TEXT(INDEX($U$7:$U$57,SMALL(IF($X$7:$X$57&lt;&gt;"",IF($U$7:$U$57&lt;&gt;"",ROW($U$7:$U$57)-MIN(ROW($U$7:$U$57))+1,""),""),ROW()-ROW(A$60)+1)),"##0")," "),"")</f>
        <v>0</v>
      </c>
      <c r="W66">
        <f t="array" ref="W66">IFERROR(CONCATENATE((INDEX($A$7:$A$57,SMALL(IF($X$7:$X$57&lt;&gt;"",IF($U$7:$U$57&lt;&gt;"",ROW($U$7:$U$57)-MIN(ROW($U$7:$U$57))+1,""),""),ROW()-ROW(A$60)+1))),),"")</f>
        <v>0</v>
      </c>
    </row>
    <row r="67" spans="11:23">
      <c r="K67">
        <f t="array" ref="K67">IFERROR(CONCATENATE(TEXT(INDEX($K$7:$K$57,SMALL(IF($N$7:$N$57&lt;&gt;"",IF($K$7:$K$57&lt;&gt;"",ROW($K$7:$K$57)-MIN(ROW($K$7:$K$57))+1,""),""),ROW()-ROW(A$60)+1)),"##0"),","),"")</f>
        <v>0</v>
      </c>
      <c r="L67">
        <f t="array" ref="L67">IFERROR(CONCATENATE((INDEX($N$7:$N$57,SMALL(IF($N$7:$N$57&lt;&gt;"",IF($K$7:$K$57&lt;&gt;"",ROW($K$7:$K$57)-MIN(ROW($K$7:$K$57))+1,""),""),ROW()-ROW(A$60)+1))),","),"")</f>
        <v>0</v>
      </c>
      <c r="M67">
        <f t="array" ref="M67">IFERROR(CONCATENATE((INDEX($A$7:$A$57,SMALL(IF($N$7:$N$57&lt;&gt;"",IF($K$7:$K$57&lt;&gt;"",ROW($K$7:$K$57)-MIN(ROW($K$7:$K$57))+1,""),""),ROW()-ROW(A$60)+1))),),"")</f>
        <v>0</v>
      </c>
      <c r="P67">
        <f t="array" ref="P67">IFERROR(CONCATENATE((INDEX($S$7:$S$57,SMALL(IF($S$7:$S$57&lt;&gt;"",IF($P$7:$P$57&lt;&gt;"",ROW($P$7:$P$57)-MIN(ROW($P$7:$P$57))+1,""),""),ROW()-ROW(A$60)+1)))," "),"")</f>
        <v>0</v>
      </c>
      <c r="Q67">
        <f t="array" ref="Q67">IFERROR(CONCATENATE(TEXT(INDEX($P$7:$P$57,SMALL(IF($S$7:$S$57&lt;&gt;"",IF($P$7:$P$57&lt;&gt;"",ROW($P$7:$P$57)-MIN(ROW($P$7:$P$57))+1,""),""),ROW()-ROW(A$60)+1)),"##0")," "),"")</f>
        <v>0</v>
      </c>
      <c r="R67">
        <f t="array" ref="R67">IFERROR(CONCATENATE((INDEX($A$7:$A$57,SMALL(IF($S$7:$S$57&lt;&gt;"",IF($P$7:$P$57&lt;&gt;"",ROW($P$7:$P$57)-MIN(ROW($P$7:$P$57))+1,""),""),ROW()-ROW(A$60)+1))),),"")</f>
        <v>0</v>
      </c>
      <c r="U67">
        <f t="array" ref="U67">IFERROR(CONCATENATE((INDEX($X$7:$X$57,SMALL(IF($X$7:$X$57&lt;&gt;"",IF($U$7:$U$57&lt;&gt;"",ROW($U$7:$U$57)-MIN(ROW($U$7:$U$57))+1,""),""),ROW()-ROW(A$60)+1)))," "),"")</f>
        <v>0</v>
      </c>
      <c r="V67">
        <f t="array" ref="V67">IFERROR(CONCATENATE(TEXT(INDEX($U$7:$U$57,SMALL(IF($X$7:$X$57&lt;&gt;"",IF($U$7:$U$57&lt;&gt;"",ROW($U$7:$U$57)-MIN(ROW($U$7:$U$57))+1,""),""),ROW()-ROW(A$60)+1)),"##0")," "),"")</f>
        <v>0</v>
      </c>
      <c r="W67">
        <f t="array" ref="W67">IFERROR(CONCATENATE((INDEX($A$7:$A$57,SMALL(IF($X$7:$X$57&lt;&gt;"",IF($U$7:$U$57&lt;&gt;"",ROW($U$7:$U$57)-MIN(ROW($U$7:$U$57))+1,""),""),ROW()-ROW(A$60)+1))),),"")</f>
        <v>0</v>
      </c>
    </row>
    <row r="68" spans="11:23">
      <c r="K68">
        <f t="array" ref="K68">IFERROR(CONCATENATE(TEXT(INDEX($K$7:$K$57,SMALL(IF($N$7:$N$57&lt;&gt;"",IF($K$7:$K$57&lt;&gt;"",ROW($K$7:$K$57)-MIN(ROW($K$7:$K$57))+1,""),""),ROW()-ROW(A$60)+1)),"##0"),","),"")</f>
        <v>0</v>
      </c>
      <c r="L68">
        <f t="array" ref="L68">IFERROR(CONCATENATE((INDEX($N$7:$N$57,SMALL(IF($N$7:$N$57&lt;&gt;"",IF($K$7:$K$57&lt;&gt;"",ROW($K$7:$K$57)-MIN(ROW($K$7:$K$57))+1,""),""),ROW()-ROW(A$60)+1))),","),"")</f>
        <v>0</v>
      </c>
      <c r="M68">
        <f t="array" ref="M68">IFERROR(CONCATENATE((INDEX($A$7:$A$57,SMALL(IF($N$7:$N$57&lt;&gt;"",IF($K$7:$K$57&lt;&gt;"",ROW($K$7:$K$57)-MIN(ROW($K$7:$K$57))+1,""),""),ROW()-ROW(A$60)+1))),),"")</f>
        <v>0</v>
      </c>
      <c r="P68">
        <f t="array" ref="P68">IFERROR(CONCATENATE((INDEX($S$7:$S$57,SMALL(IF($S$7:$S$57&lt;&gt;"",IF($P$7:$P$57&lt;&gt;"",ROW($P$7:$P$57)-MIN(ROW($P$7:$P$57))+1,""),""),ROW()-ROW(A$60)+1)))," "),"")</f>
        <v>0</v>
      </c>
      <c r="Q68">
        <f t="array" ref="Q68">IFERROR(CONCATENATE(TEXT(INDEX($P$7:$P$57,SMALL(IF($S$7:$S$57&lt;&gt;"",IF($P$7:$P$57&lt;&gt;"",ROW($P$7:$P$57)-MIN(ROW($P$7:$P$57))+1,""),""),ROW()-ROW(A$60)+1)),"##0")," "),"")</f>
        <v>0</v>
      </c>
      <c r="R68">
        <f t="array" ref="R68">IFERROR(CONCATENATE((INDEX($A$7:$A$57,SMALL(IF($S$7:$S$57&lt;&gt;"",IF($P$7:$P$57&lt;&gt;"",ROW($P$7:$P$57)-MIN(ROW($P$7:$P$57))+1,""),""),ROW()-ROW(A$60)+1))),),"")</f>
        <v>0</v>
      </c>
      <c r="U68">
        <f t="array" ref="U68">IFERROR(CONCATENATE((INDEX($X$7:$X$57,SMALL(IF($X$7:$X$57&lt;&gt;"",IF($U$7:$U$57&lt;&gt;"",ROW($U$7:$U$57)-MIN(ROW($U$7:$U$57))+1,""),""),ROW()-ROW(A$60)+1)))," "),"")</f>
        <v>0</v>
      </c>
      <c r="V68">
        <f t="array" ref="V68">IFERROR(CONCATENATE(TEXT(INDEX($U$7:$U$57,SMALL(IF($X$7:$X$57&lt;&gt;"",IF($U$7:$U$57&lt;&gt;"",ROW($U$7:$U$57)-MIN(ROW($U$7:$U$57))+1,""),""),ROW()-ROW(A$60)+1)),"##0")," "),"")</f>
        <v>0</v>
      </c>
      <c r="W68">
        <f t="array" ref="W68">IFERROR(CONCATENATE((INDEX($A$7:$A$57,SMALL(IF($X$7:$X$57&lt;&gt;"",IF($U$7:$U$57&lt;&gt;"",ROW($U$7:$U$57)-MIN(ROW($U$7:$U$57))+1,""),""),ROW()-ROW(A$60)+1))),),"")</f>
        <v>0</v>
      </c>
    </row>
    <row r="69" spans="11:23">
      <c r="K69">
        <f t="array" ref="K69">IFERROR(CONCATENATE(TEXT(INDEX($K$7:$K$57,SMALL(IF($N$7:$N$57&lt;&gt;"",IF($K$7:$K$57&lt;&gt;"",ROW($K$7:$K$57)-MIN(ROW($K$7:$K$57))+1,""),""),ROW()-ROW(A$60)+1)),"##0"),","),"")</f>
        <v>0</v>
      </c>
      <c r="L69">
        <f t="array" ref="L69">IFERROR(CONCATENATE((INDEX($N$7:$N$57,SMALL(IF($N$7:$N$57&lt;&gt;"",IF($K$7:$K$57&lt;&gt;"",ROW($K$7:$K$57)-MIN(ROW($K$7:$K$57))+1,""),""),ROW()-ROW(A$60)+1))),","),"")</f>
        <v>0</v>
      </c>
      <c r="M69">
        <f t="array" ref="M69">IFERROR(CONCATENATE((INDEX($A$7:$A$57,SMALL(IF($N$7:$N$57&lt;&gt;"",IF($K$7:$K$57&lt;&gt;"",ROW($K$7:$K$57)-MIN(ROW($K$7:$K$57))+1,""),""),ROW()-ROW(A$60)+1))),),"")</f>
        <v>0</v>
      </c>
      <c r="P69">
        <f t="array" ref="P69">IFERROR(CONCATENATE((INDEX($S$7:$S$57,SMALL(IF($S$7:$S$57&lt;&gt;"",IF($P$7:$P$57&lt;&gt;"",ROW($P$7:$P$57)-MIN(ROW($P$7:$P$57))+1,""),""),ROW()-ROW(A$60)+1)))," "),"")</f>
        <v>0</v>
      </c>
      <c r="Q69">
        <f t="array" ref="Q69">IFERROR(CONCATENATE(TEXT(INDEX($P$7:$P$57,SMALL(IF($S$7:$S$57&lt;&gt;"",IF($P$7:$P$57&lt;&gt;"",ROW($P$7:$P$57)-MIN(ROW($P$7:$P$57))+1,""),""),ROW()-ROW(A$60)+1)),"##0")," "),"")</f>
        <v>0</v>
      </c>
      <c r="R69">
        <f t="array" ref="R69">IFERROR(CONCATENATE((INDEX($A$7:$A$57,SMALL(IF($S$7:$S$57&lt;&gt;"",IF($P$7:$P$57&lt;&gt;"",ROW($P$7:$P$57)-MIN(ROW($P$7:$P$57))+1,""),""),ROW()-ROW(A$60)+1))),),"")</f>
        <v>0</v>
      </c>
      <c r="U69">
        <f t="array" ref="U69">IFERROR(CONCATENATE((INDEX($X$7:$X$57,SMALL(IF($X$7:$X$57&lt;&gt;"",IF($U$7:$U$57&lt;&gt;"",ROW($U$7:$U$57)-MIN(ROW($U$7:$U$57))+1,""),""),ROW()-ROW(A$60)+1)))," "),"")</f>
        <v>0</v>
      </c>
      <c r="V69">
        <f t="array" ref="V69">IFERROR(CONCATENATE(TEXT(INDEX($U$7:$U$57,SMALL(IF($X$7:$X$57&lt;&gt;"",IF($U$7:$U$57&lt;&gt;"",ROW($U$7:$U$57)-MIN(ROW($U$7:$U$57))+1,""),""),ROW()-ROW(A$60)+1)),"##0")," "),"")</f>
        <v>0</v>
      </c>
      <c r="W69">
        <f t="array" ref="W69">IFERROR(CONCATENATE((INDEX($A$7:$A$57,SMALL(IF($X$7:$X$57&lt;&gt;"",IF($U$7:$U$57&lt;&gt;"",ROW($U$7:$U$57)-MIN(ROW($U$7:$U$57))+1,""),""),ROW()-ROW(A$60)+1))),),"")</f>
        <v>0</v>
      </c>
    </row>
    <row r="70" spans="11:23">
      <c r="K70">
        <f t="array" ref="K70">IFERROR(CONCATENATE(TEXT(INDEX($K$7:$K$57,SMALL(IF($N$7:$N$57&lt;&gt;"",IF($K$7:$K$57&lt;&gt;"",ROW($K$7:$K$57)-MIN(ROW($K$7:$K$57))+1,""),""),ROW()-ROW(A$60)+1)),"##0"),","),"")</f>
        <v>0</v>
      </c>
      <c r="L70">
        <f t="array" ref="L70">IFERROR(CONCATENATE((INDEX($N$7:$N$57,SMALL(IF($N$7:$N$57&lt;&gt;"",IF($K$7:$K$57&lt;&gt;"",ROW($K$7:$K$57)-MIN(ROW($K$7:$K$57))+1,""),""),ROW()-ROW(A$60)+1))),","),"")</f>
        <v>0</v>
      </c>
      <c r="M70">
        <f t="array" ref="M70">IFERROR(CONCATENATE((INDEX($A$7:$A$57,SMALL(IF($N$7:$N$57&lt;&gt;"",IF($K$7:$K$57&lt;&gt;"",ROW($K$7:$K$57)-MIN(ROW($K$7:$K$57))+1,""),""),ROW()-ROW(A$60)+1))),),"")</f>
        <v>0</v>
      </c>
      <c r="P70">
        <f t="array" ref="P70">IFERROR(CONCATENATE((INDEX($S$7:$S$57,SMALL(IF($S$7:$S$57&lt;&gt;"",IF($P$7:$P$57&lt;&gt;"",ROW($P$7:$P$57)-MIN(ROW($P$7:$P$57))+1,""),""),ROW()-ROW(A$60)+1)))," "),"")</f>
        <v>0</v>
      </c>
      <c r="Q70">
        <f t="array" ref="Q70">IFERROR(CONCATENATE(TEXT(INDEX($P$7:$P$57,SMALL(IF($S$7:$S$57&lt;&gt;"",IF($P$7:$P$57&lt;&gt;"",ROW($P$7:$P$57)-MIN(ROW($P$7:$P$57))+1,""),""),ROW()-ROW(A$60)+1)),"##0")," "),"")</f>
        <v>0</v>
      </c>
      <c r="R70">
        <f t="array" ref="R70">IFERROR(CONCATENATE((INDEX($A$7:$A$57,SMALL(IF($S$7:$S$57&lt;&gt;"",IF($P$7:$P$57&lt;&gt;"",ROW($P$7:$P$57)-MIN(ROW($P$7:$P$57))+1,""),""),ROW()-ROW(A$60)+1))),),"")</f>
        <v>0</v>
      </c>
      <c r="U70">
        <f t="array" ref="U70">IFERROR(CONCATENATE((INDEX($X$7:$X$57,SMALL(IF($X$7:$X$57&lt;&gt;"",IF($U$7:$U$57&lt;&gt;"",ROW($U$7:$U$57)-MIN(ROW($U$7:$U$57))+1,""),""),ROW()-ROW(A$60)+1)))," "),"")</f>
        <v>0</v>
      </c>
      <c r="V70">
        <f t="array" ref="V70">IFERROR(CONCATENATE(TEXT(INDEX($U$7:$U$57,SMALL(IF($X$7:$X$57&lt;&gt;"",IF($U$7:$U$57&lt;&gt;"",ROW($U$7:$U$57)-MIN(ROW($U$7:$U$57))+1,""),""),ROW()-ROW(A$60)+1)),"##0")," "),"")</f>
        <v>0</v>
      </c>
      <c r="W70">
        <f t="array" ref="W70">IFERROR(CONCATENATE((INDEX($A$7:$A$57,SMALL(IF($X$7:$X$57&lt;&gt;"",IF($U$7:$U$57&lt;&gt;"",ROW($U$7:$U$57)-MIN(ROW($U$7:$U$57))+1,""),""),ROW()-ROW(A$60)+1))),),"")</f>
        <v>0</v>
      </c>
    </row>
    <row r="71" spans="11:23">
      <c r="K71">
        <f t="array" ref="K71">IFERROR(CONCATENATE(TEXT(INDEX($K$7:$K$57,SMALL(IF($N$7:$N$57&lt;&gt;"",IF($K$7:$K$57&lt;&gt;"",ROW($K$7:$K$57)-MIN(ROW($K$7:$K$57))+1,""),""),ROW()-ROW(A$60)+1)),"##0"),","),"")</f>
        <v>0</v>
      </c>
      <c r="L71">
        <f t="array" ref="L71">IFERROR(CONCATENATE((INDEX($N$7:$N$57,SMALL(IF($N$7:$N$57&lt;&gt;"",IF($K$7:$K$57&lt;&gt;"",ROW($K$7:$K$57)-MIN(ROW($K$7:$K$57))+1,""),""),ROW()-ROW(A$60)+1))),","),"")</f>
        <v>0</v>
      </c>
      <c r="M71">
        <f t="array" ref="M71">IFERROR(CONCATENATE((INDEX($A$7:$A$57,SMALL(IF($N$7:$N$57&lt;&gt;"",IF($K$7:$K$57&lt;&gt;"",ROW($K$7:$K$57)-MIN(ROW($K$7:$K$57))+1,""),""),ROW()-ROW(A$60)+1))),),"")</f>
        <v>0</v>
      </c>
      <c r="P71">
        <f t="array" ref="P71">IFERROR(CONCATENATE((INDEX($S$7:$S$57,SMALL(IF($S$7:$S$57&lt;&gt;"",IF($P$7:$P$57&lt;&gt;"",ROW($P$7:$P$57)-MIN(ROW($P$7:$P$57))+1,""),""),ROW()-ROW(A$60)+1)))," "),"")</f>
        <v>0</v>
      </c>
      <c r="Q71">
        <f t="array" ref="Q71">IFERROR(CONCATENATE(TEXT(INDEX($P$7:$P$57,SMALL(IF($S$7:$S$57&lt;&gt;"",IF($P$7:$P$57&lt;&gt;"",ROW($P$7:$P$57)-MIN(ROW($P$7:$P$57))+1,""),""),ROW()-ROW(A$60)+1)),"##0")," "),"")</f>
        <v>0</v>
      </c>
      <c r="R71">
        <f t="array" ref="R71">IFERROR(CONCATENATE((INDEX($A$7:$A$57,SMALL(IF($S$7:$S$57&lt;&gt;"",IF($P$7:$P$57&lt;&gt;"",ROW($P$7:$P$57)-MIN(ROW($P$7:$P$57))+1,""),""),ROW()-ROW(A$60)+1))),),"")</f>
        <v>0</v>
      </c>
      <c r="U71">
        <f t="array" ref="U71">IFERROR(CONCATENATE((INDEX($X$7:$X$57,SMALL(IF($X$7:$X$57&lt;&gt;"",IF($U$7:$U$57&lt;&gt;"",ROW($U$7:$U$57)-MIN(ROW($U$7:$U$57))+1,""),""),ROW()-ROW(A$60)+1)))," "),"")</f>
        <v>0</v>
      </c>
      <c r="V71">
        <f t="array" ref="V71">IFERROR(CONCATENATE(TEXT(INDEX($U$7:$U$57,SMALL(IF($X$7:$X$57&lt;&gt;"",IF($U$7:$U$57&lt;&gt;"",ROW($U$7:$U$57)-MIN(ROW($U$7:$U$57))+1,""),""),ROW()-ROW(A$60)+1)),"##0")," "),"")</f>
        <v>0</v>
      </c>
      <c r="W71">
        <f t="array" ref="W71">IFERROR(CONCATENATE((INDEX($A$7:$A$57,SMALL(IF($X$7:$X$57&lt;&gt;"",IF($U$7:$U$57&lt;&gt;"",ROW($U$7:$U$57)-MIN(ROW($U$7:$U$57))+1,""),""),ROW()-ROW(A$60)+1))),),"")</f>
        <v>0</v>
      </c>
    </row>
    <row r="72" spans="11:23">
      <c r="K72">
        <f t="array" ref="K72">IFERROR(CONCATENATE(TEXT(INDEX($K$7:$K$57,SMALL(IF($N$7:$N$57&lt;&gt;"",IF($K$7:$K$57&lt;&gt;"",ROW($K$7:$K$57)-MIN(ROW($K$7:$K$57))+1,""),""),ROW()-ROW(A$60)+1)),"##0"),","),"")</f>
        <v>0</v>
      </c>
      <c r="L72">
        <f t="array" ref="L72">IFERROR(CONCATENATE((INDEX($N$7:$N$57,SMALL(IF($N$7:$N$57&lt;&gt;"",IF($K$7:$K$57&lt;&gt;"",ROW($K$7:$K$57)-MIN(ROW($K$7:$K$57))+1,""),""),ROW()-ROW(A$60)+1))),","),"")</f>
        <v>0</v>
      </c>
      <c r="M72">
        <f t="array" ref="M72">IFERROR(CONCATENATE((INDEX($A$7:$A$57,SMALL(IF($N$7:$N$57&lt;&gt;"",IF($K$7:$K$57&lt;&gt;"",ROW($K$7:$K$57)-MIN(ROW($K$7:$K$57))+1,""),""),ROW()-ROW(A$60)+1))),),"")</f>
        <v>0</v>
      </c>
      <c r="P72">
        <f t="array" ref="P72">IFERROR(CONCATENATE((INDEX($S$7:$S$57,SMALL(IF($S$7:$S$57&lt;&gt;"",IF($P$7:$P$57&lt;&gt;"",ROW($P$7:$P$57)-MIN(ROW($P$7:$P$57))+1,""),""),ROW()-ROW(A$60)+1)))," "),"")</f>
        <v>0</v>
      </c>
      <c r="Q72">
        <f t="array" ref="Q72">IFERROR(CONCATENATE(TEXT(INDEX($P$7:$P$57,SMALL(IF($S$7:$S$57&lt;&gt;"",IF($P$7:$P$57&lt;&gt;"",ROW($P$7:$P$57)-MIN(ROW($P$7:$P$57))+1,""),""),ROW()-ROW(A$60)+1)),"##0")," "),"")</f>
        <v>0</v>
      </c>
      <c r="R72">
        <f t="array" ref="R72">IFERROR(CONCATENATE((INDEX($A$7:$A$57,SMALL(IF($S$7:$S$57&lt;&gt;"",IF($P$7:$P$57&lt;&gt;"",ROW($P$7:$P$57)-MIN(ROW($P$7:$P$57))+1,""),""),ROW()-ROW(A$60)+1))),),"")</f>
        <v>0</v>
      </c>
      <c r="U72">
        <f t="array" ref="U72">IFERROR(CONCATENATE((INDEX($X$7:$X$57,SMALL(IF($X$7:$X$57&lt;&gt;"",IF($U$7:$U$57&lt;&gt;"",ROW($U$7:$U$57)-MIN(ROW($U$7:$U$57))+1,""),""),ROW()-ROW(A$60)+1)))," "),"")</f>
        <v>0</v>
      </c>
      <c r="V72">
        <f t="array" ref="V72">IFERROR(CONCATENATE(TEXT(INDEX($U$7:$U$57,SMALL(IF($X$7:$X$57&lt;&gt;"",IF($U$7:$U$57&lt;&gt;"",ROW($U$7:$U$57)-MIN(ROW($U$7:$U$57))+1,""),""),ROW()-ROW(A$60)+1)),"##0")," "),"")</f>
        <v>0</v>
      </c>
      <c r="W72">
        <f t="array" ref="W72">IFERROR(CONCATENATE((INDEX($A$7:$A$57,SMALL(IF($X$7:$X$57&lt;&gt;"",IF($U$7:$U$57&lt;&gt;"",ROW($U$7:$U$57)-MIN(ROW($U$7:$U$57))+1,""),""),ROW()-ROW(A$60)+1))),),"")</f>
        <v>0</v>
      </c>
    </row>
    <row r="73" spans="11:23">
      <c r="K73">
        <f t="array" ref="K73">IFERROR(CONCATENATE(TEXT(INDEX($K$7:$K$57,SMALL(IF($N$7:$N$57&lt;&gt;"",IF($K$7:$K$57&lt;&gt;"",ROW($K$7:$K$57)-MIN(ROW($K$7:$K$57))+1,""),""),ROW()-ROW(A$60)+1)),"##0"),","),"")</f>
        <v>0</v>
      </c>
      <c r="L73">
        <f t="array" ref="L73">IFERROR(CONCATENATE((INDEX($N$7:$N$57,SMALL(IF($N$7:$N$57&lt;&gt;"",IF($K$7:$K$57&lt;&gt;"",ROW($K$7:$K$57)-MIN(ROW($K$7:$K$57))+1,""),""),ROW()-ROW(A$60)+1))),","),"")</f>
        <v>0</v>
      </c>
      <c r="M73">
        <f t="array" ref="M73">IFERROR(CONCATENATE((INDEX($A$7:$A$57,SMALL(IF($N$7:$N$57&lt;&gt;"",IF($K$7:$K$57&lt;&gt;"",ROW($K$7:$K$57)-MIN(ROW($K$7:$K$57))+1,""),""),ROW()-ROW(A$60)+1))),),"")</f>
        <v>0</v>
      </c>
      <c r="P73">
        <f t="array" ref="P73">IFERROR(CONCATENATE((INDEX($S$7:$S$57,SMALL(IF($S$7:$S$57&lt;&gt;"",IF($P$7:$P$57&lt;&gt;"",ROW($P$7:$P$57)-MIN(ROW($P$7:$P$57))+1,""),""),ROW()-ROW(A$60)+1)))," "),"")</f>
        <v>0</v>
      </c>
      <c r="Q73">
        <f t="array" ref="Q73">IFERROR(CONCATENATE(TEXT(INDEX($P$7:$P$57,SMALL(IF($S$7:$S$57&lt;&gt;"",IF($P$7:$P$57&lt;&gt;"",ROW($P$7:$P$57)-MIN(ROW($P$7:$P$57))+1,""),""),ROW()-ROW(A$60)+1)),"##0")," "),"")</f>
        <v>0</v>
      </c>
      <c r="R73">
        <f t="array" ref="R73">IFERROR(CONCATENATE((INDEX($A$7:$A$57,SMALL(IF($S$7:$S$57&lt;&gt;"",IF($P$7:$P$57&lt;&gt;"",ROW($P$7:$P$57)-MIN(ROW($P$7:$P$57))+1,""),""),ROW()-ROW(A$60)+1))),),"")</f>
        <v>0</v>
      </c>
      <c r="U73">
        <f t="array" ref="U73">IFERROR(CONCATENATE((INDEX($X$7:$X$57,SMALL(IF($X$7:$X$57&lt;&gt;"",IF($U$7:$U$57&lt;&gt;"",ROW($U$7:$U$57)-MIN(ROW($U$7:$U$57))+1,""),""),ROW()-ROW(A$60)+1)))," "),"")</f>
        <v>0</v>
      </c>
      <c r="V73">
        <f t="array" ref="V73">IFERROR(CONCATENATE(TEXT(INDEX($U$7:$U$57,SMALL(IF($X$7:$X$57&lt;&gt;"",IF($U$7:$U$57&lt;&gt;"",ROW($U$7:$U$57)-MIN(ROW($U$7:$U$57))+1,""),""),ROW()-ROW(A$60)+1)),"##0")," "),"")</f>
        <v>0</v>
      </c>
      <c r="W73">
        <f t="array" ref="W73">IFERROR(CONCATENATE((INDEX($A$7:$A$57,SMALL(IF($X$7:$X$57&lt;&gt;"",IF($U$7:$U$57&lt;&gt;"",ROW($U$7:$U$57)-MIN(ROW($U$7:$U$57))+1,""),""),ROW()-ROW(A$60)+1))),),"")</f>
        <v>0</v>
      </c>
    </row>
    <row r="74" spans="11:23">
      <c r="K74">
        <f t="array" ref="K74">IFERROR(CONCATENATE(TEXT(INDEX($K$7:$K$57,SMALL(IF($N$7:$N$57&lt;&gt;"",IF($K$7:$K$57&lt;&gt;"",ROW($K$7:$K$57)-MIN(ROW($K$7:$K$57))+1,""),""),ROW()-ROW(A$60)+1)),"##0"),","),"")</f>
        <v>0</v>
      </c>
      <c r="L74">
        <f t="array" ref="L74">IFERROR(CONCATENATE((INDEX($N$7:$N$57,SMALL(IF($N$7:$N$57&lt;&gt;"",IF($K$7:$K$57&lt;&gt;"",ROW($K$7:$K$57)-MIN(ROW($K$7:$K$57))+1,""),""),ROW()-ROW(A$60)+1))),","),"")</f>
        <v>0</v>
      </c>
      <c r="M74">
        <f t="array" ref="M74">IFERROR(CONCATENATE((INDEX($A$7:$A$57,SMALL(IF($N$7:$N$57&lt;&gt;"",IF($K$7:$K$57&lt;&gt;"",ROW($K$7:$K$57)-MIN(ROW($K$7:$K$57))+1,""),""),ROW()-ROW(A$60)+1))),),"")</f>
        <v>0</v>
      </c>
      <c r="P74">
        <f t="array" ref="P74">IFERROR(CONCATENATE((INDEX($S$7:$S$57,SMALL(IF($S$7:$S$57&lt;&gt;"",IF($P$7:$P$57&lt;&gt;"",ROW($P$7:$P$57)-MIN(ROW($P$7:$P$57))+1,""),""),ROW()-ROW(A$60)+1)))," "),"")</f>
        <v>0</v>
      </c>
      <c r="Q74">
        <f t="array" ref="Q74">IFERROR(CONCATENATE(TEXT(INDEX($P$7:$P$57,SMALL(IF($S$7:$S$57&lt;&gt;"",IF($P$7:$P$57&lt;&gt;"",ROW($P$7:$P$57)-MIN(ROW($P$7:$P$57))+1,""),""),ROW()-ROW(A$60)+1)),"##0")," "),"")</f>
        <v>0</v>
      </c>
      <c r="R74">
        <f t="array" ref="R74">IFERROR(CONCATENATE((INDEX($A$7:$A$57,SMALL(IF($S$7:$S$57&lt;&gt;"",IF($P$7:$P$57&lt;&gt;"",ROW($P$7:$P$57)-MIN(ROW($P$7:$P$57))+1,""),""),ROW()-ROW(A$60)+1))),),"")</f>
        <v>0</v>
      </c>
      <c r="U74">
        <f t="array" ref="U74">IFERROR(CONCATENATE((INDEX($X$7:$X$57,SMALL(IF($X$7:$X$57&lt;&gt;"",IF($U$7:$U$57&lt;&gt;"",ROW($U$7:$U$57)-MIN(ROW($U$7:$U$57))+1,""),""),ROW()-ROW(A$60)+1)))," "),"")</f>
        <v>0</v>
      </c>
      <c r="V74">
        <f t="array" ref="V74">IFERROR(CONCATENATE(TEXT(INDEX($U$7:$U$57,SMALL(IF($X$7:$X$57&lt;&gt;"",IF($U$7:$U$57&lt;&gt;"",ROW($U$7:$U$57)-MIN(ROW($U$7:$U$57))+1,""),""),ROW()-ROW(A$60)+1)),"##0")," "),"")</f>
        <v>0</v>
      </c>
      <c r="W74">
        <f t="array" ref="W74">IFERROR(CONCATENATE((INDEX($A$7:$A$57,SMALL(IF($X$7:$X$57&lt;&gt;"",IF($U$7:$U$57&lt;&gt;"",ROW($U$7:$U$57)-MIN(ROW($U$7:$U$57))+1,""),""),ROW()-ROW(A$60)+1))),),"")</f>
        <v>0</v>
      </c>
    </row>
    <row r="75" spans="11:23">
      <c r="K75">
        <f t="array" ref="K75">IFERROR(CONCATENATE(TEXT(INDEX($K$7:$K$57,SMALL(IF($N$7:$N$57&lt;&gt;"",IF($K$7:$K$57&lt;&gt;"",ROW($K$7:$K$57)-MIN(ROW($K$7:$K$57))+1,""),""),ROW()-ROW(A$60)+1)),"##0"),","),"")</f>
        <v>0</v>
      </c>
      <c r="L75">
        <f t="array" ref="L75">IFERROR(CONCATENATE((INDEX($N$7:$N$57,SMALL(IF($N$7:$N$57&lt;&gt;"",IF($K$7:$K$57&lt;&gt;"",ROW($K$7:$K$57)-MIN(ROW($K$7:$K$57))+1,""),""),ROW()-ROW(A$60)+1))),","),"")</f>
        <v>0</v>
      </c>
      <c r="M75">
        <f t="array" ref="M75">IFERROR(CONCATENATE((INDEX($A$7:$A$57,SMALL(IF($N$7:$N$57&lt;&gt;"",IF($K$7:$K$57&lt;&gt;"",ROW($K$7:$K$57)-MIN(ROW($K$7:$K$57))+1,""),""),ROW()-ROW(A$60)+1))),),"")</f>
        <v>0</v>
      </c>
      <c r="P75">
        <f t="array" ref="P75">IFERROR(CONCATENATE((INDEX($S$7:$S$57,SMALL(IF($S$7:$S$57&lt;&gt;"",IF($P$7:$P$57&lt;&gt;"",ROW($P$7:$P$57)-MIN(ROW($P$7:$P$57))+1,""),""),ROW()-ROW(A$60)+1)))," "),"")</f>
        <v>0</v>
      </c>
      <c r="Q75">
        <f t="array" ref="Q75">IFERROR(CONCATENATE(TEXT(INDEX($P$7:$P$57,SMALL(IF($S$7:$S$57&lt;&gt;"",IF($P$7:$P$57&lt;&gt;"",ROW($P$7:$P$57)-MIN(ROW($P$7:$P$57))+1,""),""),ROW()-ROW(A$60)+1)),"##0")," "),"")</f>
        <v>0</v>
      </c>
      <c r="R75">
        <f t="array" ref="R75">IFERROR(CONCATENATE((INDEX($A$7:$A$57,SMALL(IF($S$7:$S$57&lt;&gt;"",IF($P$7:$P$57&lt;&gt;"",ROW($P$7:$P$57)-MIN(ROW($P$7:$P$57))+1,""),""),ROW()-ROW(A$60)+1))),),"")</f>
        <v>0</v>
      </c>
      <c r="U75">
        <f t="array" ref="U75">IFERROR(CONCATENATE((INDEX($X$7:$X$57,SMALL(IF($X$7:$X$57&lt;&gt;"",IF($U$7:$U$57&lt;&gt;"",ROW($U$7:$U$57)-MIN(ROW($U$7:$U$57))+1,""),""),ROW()-ROW(A$60)+1)))," "),"")</f>
        <v>0</v>
      </c>
      <c r="V75">
        <f t="array" ref="V75">IFERROR(CONCATENATE(TEXT(INDEX($U$7:$U$57,SMALL(IF($X$7:$X$57&lt;&gt;"",IF($U$7:$U$57&lt;&gt;"",ROW($U$7:$U$57)-MIN(ROW($U$7:$U$57))+1,""),""),ROW()-ROW(A$60)+1)),"##0")," "),"")</f>
        <v>0</v>
      </c>
      <c r="W75">
        <f t="array" ref="W75">IFERROR(CONCATENATE((INDEX($A$7:$A$57,SMALL(IF($X$7:$X$57&lt;&gt;"",IF($U$7:$U$57&lt;&gt;"",ROW($U$7:$U$57)-MIN(ROW($U$7:$U$57))+1,""),""),ROW()-ROW(A$60)+1))),),"")</f>
        <v>0</v>
      </c>
    </row>
    <row r="76" spans="11:23">
      <c r="K76">
        <f t="array" ref="K76">IFERROR(CONCATENATE(TEXT(INDEX($K$7:$K$57,SMALL(IF($N$7:$N$57&lt;&gt;"",IF($K$7:$K$57&lt;&gt;"",ROW($K$7:$K$57)-MIN(ROW($K$7:$K$57))+1,""),""),ROW()-ROW(A$60)+1)),"##0"),","),"")</f>
        <v>0</v>
      </c>
      <c r="L76">
        <f t="array" ref="L76">IFERROR(CONCATENATE((INDEX($N$7:$N$57,SMALL(IF($N$7:$N$57&lt;&gt;"",IF($K$7:$K$57&lt;&gt;"",ROW($K$7:$K$57)-MIN(ROW($K$7:$K$57))+1,""),""),ROW()-ROW(A$60)+1))),","),"")</f>
        <v>0</v>
      </c>
      <c r="M76">
        <f t="array" ref="M76">IFERROR(CONCATENATE((INDEX($A$7:$A$57,SMALL(IF($N$7:$N$57&lt;&gt;"",IF($K$7:$K$57&lt;&gt;"",ROW($K$7:$K$57)-MIN(ROW($K$7:$K$57))+1,""),""),ROW()-ROW(A$60)+1))),),"")</f>
        <v>0</v>
      </c>
      <c r="P76">
        <f t="array" ref="P76">IFERROR(CONCATENATE((INDEX($S$7:$S$57,SMALL(IF($S$7:$S$57&lt;&gt;"",IF($P$7:$P$57&lt;&gt;"",ROW($P$7:$P$57)-MIN(ROW($P$7:$P$57))+1,""),""),ROW()-ROW(A$60)+1)))," "),"")</f>
        <v>0</v>
      </c>
      <c r="Q76">
        <f t="array" ref="Q76">IFERROR(CONCATENATE(TEXT(INDEX($P$7:$P$57,SMALL(IF($S$7:$S$57&lt;&gt;"",IF($P$7:$P$57&lt;&gt;"",ROW($P$7:$P$57)-MIN(ROW($P$7:$P$57))+1,""),""),ROW()-ROW(A$60)+1)),"##0")," "),"")</f>
        <v>0</v>
      </c>
      <c r="R76">
        <f t="array" ref="R76">IFERROR(CONCATENATE((INDEX($A$7:$A$57,SMALL(IF($S$7:$S$57&lt;&gt;"",IF($P$7:$P$57&lt;&gt;"",ROW($P$7:$P$57)-MIN(ROW($P$7:$P$57))+1,""),""),ROW()-ROW(A$60)+1))),),"")</f>
        <v>0</v>
      </c>
      <c r="U76">
        <f t="array" ref="U76">IFERROR(CONCATENATE((INDEX($X$7:$X$57,SMALL(IF($X$7:$X$57&lt;&gt;"",IF($U$7:$U$57&lt;&gt;"",ROW($U$7:$U$57)-MIN(ROW($U$7:$U$57))+1,""),""),ROW()-ROW(A$60)+1)))," "),"")</f>
        <v>0</v>
      </c>
      <c r="V76">
        <f t="array" ref="V76">IFERROR(CONCATENATE(TEXT(INDEX($U$7:$U$57,SMALL(IF($X$7:$X$57&lt;&gt;"",IF($U$7:$U$57&lt;&gt;"",ROW($U$7:$U$57)-MIN(ROW($U$7:$U$57))+1,""),""),ROW()-ROW(A$60)+1)),"##0")," "),"")</f>
        <v>0</v>
      </c>
      <c r="W76">
        <f t="array" ref="W76">IFERROR(CONCATENATE((INDEX($A$7:$A$57,SMALL(IF($X$7:$X$57&lt;&gt;"",IF($U$7:$U$57&lt;&gt;"",ROW($U$7:$U$57)-MIN(ROW($U$7:$U$57))+1,""),""),ROW()-ROW(A$60)+1))),),"")</f>
        <v>0</v>
      </c>
    </row>
    <row r="77" spans="11:23">
      <c r="K77">
        <f t="array" ref="K77">IFERROR(CONCATENATE(TEXT(INDEX($K$7:$K$57,SMALL(IF($N$7:$N$57&lt;&gt;"",IF($K$7:$K$57&lt;&gt;"",ROW($K$7:$K$57)-MIN(ROW($K$7:$K$57))+1,""),""),ROW()-ROW(A$60)+1)),"##0"),","),"")</f>
        <v>0</v>
      </c>
      <c r="L77">
        <f t="array" ref="L77">IFERROR(CONCATENATE((INDEX($N$7:$N$57,SMALL(IF($N$7:$N$57&lt;&gt;"",IF($K$7:$K$57&lt;&gt;"",ROW($K$7:$K$57)-MIN(ROW($K$7:$K$57))+1,""),""),ROW()-ROW(A$60)+1))),","),"")</f>
        <v>0</v>
      </c>
      <c r="M77">
        <f t="array" ref="M77">IFERROR(CONCATENATE((INDEX($A$7:$A$57,SMALL(IF($N$7:$N$57&lt;&gt;"",IF($K$7:$K$57&lt;&gt;"",ROW($K$7:$K$57)-MIN(ROW($K$7:$K$57))+1,""),""),ROW()-ROW(A$60)+1))),),"")</f>
        <v>0</v>
      </c>
      <c r="P77">
        <f t="array" ref="P77">IFERROR(CONCATENATE((INDEX($S$7:$S$57,SMALL(IF($S$7:$S$57&lt;&gt;"",IF($P$7:$P$57&lt;&gt;"",ROW($P$7:$P$57)-MIN(ROW($P$7:$P$57))+1,""),""),ROW()-ROW(A$60)+1)))," "),"")</f>
        <v>0</v>
      </c>
      <c r="Q77">
        <f t="array" ref="Q77">IFERROR(CONCATENATE(TEXT(INDEX($P$7:$P$57,SMALL(IF($S$7:$S$57&lt;&gt;"",IF($P$7:$P$57&lt;&gt;"",ROW($P$7:$P$57)-MIN(ROW($P$7:$P$57))+1,""),""),ROW()-ROW(A$60)+1)),"##0")," "),"")</f>
        <v>0</v>
      </c>
      <c r="R77">
        <f t="array" ref="R77">IFERROR(CONCATENATE((INDEX($A$7:$A$57,SMALL(IF($S$7:$S$57&lt;&gt;"",IF($P$7:$P$57&lt;&gt;"",ROW($P$7:$P$57)-MIN(ROW($P$7:$P$57))+1,""),""),ROW()-ROW(A$60)+1))),),"")</f>
        <v>0</v>
      </c>
      <c r="U77">
        <f t="array" ref="U77">IFERROR(CONCATENATE((INDEX($X$7:$X$57,SMALL(IF($X$7:$X$57&lt;&gt;"",IF($U$7:$U$57&lt;&gt;"",ROW($U$7:$U$57)-MIN(ROW($U$7:$U$57))+1,""),""),ROW()-ROW(A$60)+1)))," "),"")</f>
        <v>0</v>
      </c>
      <c r="V77">
        <f t="array" ref="V77">IFERROR(CONCATENATE(TEXT(INDEX($U$7:$U$57,SMALL(IF($X$7:$X$57&lt;&gt;"",IF($U$7:$U$57&lt;&gt;"",ROW($U$7:$U$57)-MIN(ROW($U$7:$U$57))+1,""),""),ROW()-ROW(A$60)+1)),"##0")," "),"")</f>
        <v>0</v>
      </c>
      <c r="W77">
        <f t="array" ref="W77">IFERROR(CONCATENATE((INDEX($A$7:$A$57,SMALL(IF($X$7:$X$57&lt;&gt;"",IF($U$7:$U$57&lt;&gt;"",ROW($U$7:$U$57)-MIN(ROW($U$7:$U$57))+1,""),""),ROW()-ROW(A$60)+1))),),"")</f>
        <v>0</v>
      </c>
    </row>
    <row r="78" spans="11:23">
      <c r="K78">
        <f t="array" ref="K78">IFERROR(CONCATENATE(TEXT(INDEX($K$7:$K$57,SMALL(IF($N$7:$N$57&lt;&gt;"",IF($K$7:$K$57&lt;&gt;"",ROW($K$7:$K$57)-MIN(ROW($K$7:$K$57))+1,""),""),ROW()-ROW(A$60)+1)),"##0"),","),"")</f>
        <v>0</v>
      </c>
      <c r="L78">
        <f t="array" ref="L78">IFERROR(CONCATENATE((INDEX($N$7:$N$57,SMALL(IF($N$7:$N$57&lt;&gt;"",IF($K$7:$K$57&lt;&gt;"",ROW($K$7:$K$57)-MIN(ROW($K$7:$K$57))+1,""),""),ROW()-ROW(A$60)+1))),","),"")</f>
        <v>0</v>
      </c>
      <c r="M78">
        <f t="array" ref="M78">IFERROR(CONCATENATE((INDEX($A$7:$A$57,SMALL(IF($N$7:$N$57&lt;&gt;"",IF($K$7:$K$57&lt;&gt;"",ROW($K$7:$K$57)-MIN(ROW($K$7:$K$57))+1,""),""),ROW()-ROW(A$60)+1))),),"")</f>
        <v>0</v>
      </c>
      <c r="P78">
        <f t="array" ref="P78">IFERROR(CONCATENATE((INDEX($S$7:$S$57,SMALL(IF($S$7:$S$57&lt;&gt;"",IF($P$7:$P$57&lt;&gt;"",ROW($P$7:$P$57)-MIN(ROW($P$7:$P$57))+1,""),""),ROW()-ROW(A$60)+1)))," "),"")</f>
        <v>0</v>
      </c>
      <c r="Q78">
        <f t="array" ref="Q78">IFERROR(CONCATENATE(TEXT(INDEX($P$7:$P$57,SMALL(IF($S$7:$S$57&lt;&gt;"",IF($P$7:$P$57&lt;&gt;"",ROW($P$7:$P$57)-MIN(ROW($P$7:$P$57))+1,""),""),ROW()-ROW(A$60)+1)),"##0")," "),"")</f>
        <v>0</v>
      </c>
      <c r="R78">
        <f t="array" ref="R78">IFERROR(CONCATENATE((INDEX($A$7:$A$57,SMALL(IF($S$7:$S$57&lt;&gt;"",IF($P$7:$P$57&lt;&gt;"",ROW($P$7:$P$57)-MIN(ROW($P$7:$P$57))+1,""),""),ROW()-ROW(A$60)+1))),),"")</f>
        <v>0</v>
      </c>
      <c r="U78">
        <f t="array" ref="U78">IFERROR(CONCATENATE((INDEX($X$7:$X$57,SMALL(IF($X$7:$X$57&lt;&gt;"",IF($U$7:$U$57&lt;&gt;"",ROW($U$7:$U$57)-MIN(ROW($U$7:$U$57))+1,""),""),ROW()-ROW(A$60)+1)))," "),"")</f>
        <v>0</v>
      </c>
      <c r="V78">
        <f t="array" ref="V78">IFERROR(CONCATENATE(TEXT(INDEX($U$7:$U$57,SMALL(IF($X$7:$X$57&lt;&gt;"",IF($U$7:$U$57&lt;&gt;"",ROW($U$7:$U$57)-MIN(ROW($U$7:$U$57))+1,""),""),ROW()-ROW(A$60)+1)),"##0")," "),"")</f>
        <v>0</v>
      </c>
      <c r="W78">
        <f t="array" ref="W78">IFERROR(CONCATENATE((INDEX($A$7:$A$57,SMALL(IF($X$7:$X$57&lt;&gt;"",IF($U$7:$U$57&lt;&gt;"",ROW($U$7:$U$57)-MIN(ROW($U$7:$U$57))+1,""),""),ROW()-ROW(A$60)+1))),),"")</f>
        <v>0</v>
      </c>
    </row>
    <row r="79" spans="11:23">
      <c r="K79">
        <f t="array" ref="K79">IFERROR(CONCATENATE(TEXT(INDEX($K$7:$K$57,SMALL(IF($N$7:$N$57&lt;&gt;"",IF($K$7:$K$57&lt;&gt;"",ROW($K$7:$K$57)-MIN(ROW($K$7:$K$57))+1,""),""),ROW()-ROW(A$60)+1)),"##0"),","),"")</f>
        <v>0</v>
      </c>
      <c r="L79">
        <f t="array" ref="L79">IFERROR(CONCATENATE((INDEX($N$7:$N$57,SMALL(IF($N$7:$N$57&lt;&gt;"",IF($K$7:$K$57&lt;&gt;"",ROW($K$7:$K$57)-MIN(ROW($K$7:$K$57))+1,""),""),ROW()-ROW(A$60)+1))),","),"")</f>
        <v>0</v>
      </c>
      <c r="M79">
        <f t="array" ref="M79">IFERROR(CONCATENATE((INDEX($A$7:$A$57,SMALL(IF($N$7:$N$57&lt;&gt;"",IF($K$7:$K$57&lt;&gt;"",ROW($K$7:$K$57)-MIN(ROW($K$7:$K$57))+1,""),""),ROW()-ROW(A$60)+1))),),"")</f>
        <v>0</v>
      </c>
      <c r="P79">
        <f t="array" ref="P79">IFERROR(CONCATENATE((INDEX($S$7:$S$57,SMALL(IF($S$7:$S$57&lt;&gt;"",IF($P$7:$P$57&lt;&gt;"",ROW($P$7:$P$57)-MIN(ROW($P$7:$P$57))+1,""),""),ROW()-ROW(A$60)+1)))," "),"")</f>
        <v>0</v>
      </c>
      <c r="Q79">
        <f t="array" ref="Q79">IFERROR(CONCATENATE(TEXT(INDEX($P$7:$P$57,SMALL(IF($S$7:$S$57&lt;&gt;"",IF($P$7:$P$57&lt;&gt;"",ROW($P$7:$P$57)-MIN(ROW($P$7:$P$57))+1,""),""),ROW()-ROW(A$60)+1)),"##0")," "),"")</f>
        <v>0</v>
      </c>
      <c r="R79">
        <f t="array" ref="R79">IFERROR(CONCATENATE((INDEX($A$7:$A$57,SMALL(IF($S$7:$S$57&lt;&gt;"",IF($P$7:$P$57&lt;&gt;"",ROW($P$7:$P$57)-MIN(ROW($P$7:$P$57))+1,""),""),ROW()-ROW(A$60)+1))),),"")</f>
        <v>0</v>
      </c>
      <c r="U79">
        <f t="array" ref="U79">IFERROR(CONCATENATE((INDEX($X$7:$X$57,SMALL(IF($X$7:$X$57&lt;&gt;"",IF($U$7:$U$57&lt;&gt;"",ROW($U$7:$U$57)-MIN(ROW($U$7:$U$57))+1,""),""),ROW()-ROW(A$60)+1)))," "),"")</f>
        <v>0</v>
      </c>
      <c r="V79">
        <f t="array" ref="V79">IFERROR(CONCATENATE(TEXT(INDEX($U$7:$U$57,SMALL(IF($X$7:$X$57&lt;&gt;"",IF($U$7:$U$57&lt;&gt;"",ROW($U$7:$U$57)-MIN(ROW($U$7:$U$57))+1,""),""),ROW()-ROW(A$60)+1)),"##0")," "),"")</f>
        <v>0</v>
      </c>
      <c r="W79">
        <f t="array" ref="W79">IFERROR(CONCATENATE((INDEX($A$7:$A$57,SMALL(IF($X$7:$X$57&lt;&gt;"",IF($U$7:$U$57&lt;&gt;"",ROW($U$7:$U$57)-MIN(ROW($U$7:$U$57))+1,""),""),ROW()-ROW(A$60)+1))),),"")</f>
        <v>0</v>
      </c>
    </row>
    <row r="80" spans="11:23">
      <c r="K80">
        <f t="array" ref="K80">IFERROR(CONCATENATE(TEXT(INDEX($K$7:$K$57,SMALL(IF($N$7:$N$57&lt;&gt;"",IF($K$7:$K$57&lt;&gt;"",ROW($K$7:$K$57)-MIN(ROW($K$7:$K$57))+1,""),""),ROW()-ROW(A$60)+1)),"##0"),","),"")</f>
        <v>0</v>
      </c>
      <c r="L80">
        <f t="array" ref="L80">IFERROR(CONCATENATE((INDEX($N$7:$N$57,SMALL(IF($N$7:$N$57&lt;&gt;"",IF($K$7:$K$57&lt;&gt;"",ROW($K$7:$K$57)-MIN(ROW($K$7:$K$57))+1,""),""),ROW()-ROW(A$60)+1))),","),"")</f>
        <v>0</v>
      </c>
      <c r="M80">
        <f t="array" ref="M80">IFERROR(CONCATENATE((INDEX($A$7:$A$57,SMALL(IF($N$7:$N$57&lt;&gt;"",IF($K$7:$K$57&lt;&gt;"",ROW($K$7:$K$57)-MIN(ROW($K$7:$K$57))+1,""),""),ROW()-ROW(A$60)+1))),),"")</f>
        <v>0</v>
      </c>
      <c r="P80">
        <f t="array" ref="P80">IFERROR(CONCATENATE((INDEX($S$7:$S$57,SMALL(IF($S$7:$S$57&lt;&gt;"",IF($P$7:$P$57&lt;&gt;"",ROW($P$7:$P$57)-MIN(ROW($P$7:$P$57))+1,""),""),ROW()-ROW(A$60)+1)))," "),"")</f>
        <v>0</v>
      </c>
      <c r="Q80">
        <f t="array" ref="Q80">IFERROR(CONCATENATE(TEXT(INDEX($P$7:$P$57,SMALL(IF($S$7:$S$57&lt;&gt;"",IF($P$7:$P$57&lt;&gt;"",ROW($P$7:$P$57)-MIN(ROW($P$7:$P$57))+1,""),""),ROW()-ROW(A$60)+1)),"##0")," "),"")</f>
        <v>0</v>
      </c>
      <c r="R80">
        <f t="array" ref="R80">IFERROR(CONCATENATE((INDEX($A$7:$A$57,SMALL(IF($S$7:$S$57&lt;&gt;"",IF($P$7:$P$57&lt;&gt;"",ROW($P$7:$P$57)-MIN(ROW($P$7:$P$57))+1,""),""),ROW()-ROW(A$60)+1))),),"")</f>
        <v>0</v>
      </c>
      <c r="U80">
        <f t="array" ref="U80">IFERROR(CONCATENATE((INDEX($X$7:$X$57,SMALL(IF($X$7:$X$57&lt;&gt;"",IF($U$7:$U$57&lt;&gt;"",ROW($U$7:$U$57)-MIN(ROW($U$7:$U$57))+1,""),""),ROW()-ROW(A$60)+1)))," "),"")</f>
        <v>0</v>
      </c>
      <c r="V80">
        <f t="array" ref="V80">IFERROR(CONCATENATE(TEXT(INDEX($U$7:$U$57,SMALL(IF($X$7:$X$57&lt;&gt;"",IF($U$7:$U$57&lt;&gt;"",ROW($U$7:$U$57)-MIN(ROW($U$7:$U$57))+1,""),""),ROW()-ROW(A$60)+1)),"##0")," "),"")</f>
        <v>0</v>
      </c>
      <c r="W80">
        <f t="array" ref="W80">IFERROR(CONCATENATE((INDEX($A$7:$A$57,SMALL(IF($X$7:$X$57&lt;&gt;"",IF($U$7:$U$57&lt;&gt;"",ROW($U$7:$U$57)-MIN(ROW($U$7:$U$57))+1,""),""),ROW()-ROW(A$60)+1))),),"")</f>
        <v>0</v>
      </c>
    </row>
    <row r="81" spans="11:23">
      <c r="K81">
        <f t="array" ref="K81">IFERROR(CONCATENATE(TEXT(INDEX($K$7:$K$57,SMALL(IF($N$7:$N$57&lt;&gt;"",IF($K$7:$K$57&lt;&gt;"",ROW($K$7:$K$57)-MIN(ROW($K$7:$K$57))+1,""),""),ROW()-ROW(A$60)+1)),"##0"),","),"")</f>
        <v>0</v>
      </c>
      <c r="L81">
        <f t="array" ref="L81">IFERROR(CONCATENATE((INDEX($N$7:$N$57,SMALL(IF($N$7:$N$57&lt;&gt;"",IF($K$7:$K$57&lt;&gt;"",ROW($K$7:$K$57)-MIN(ROW($K$7:$K$57))+1,""),""),ROW()-ROW(A$60)+1))),","),"")</f>
        <v>0</v>
      </c>
      <c r="M81">
        <f t="array" ref="M81">IFERROR(CONCATENATE((INDEX($A$7:$A$57,SMALL(IF($N$7:$N$57&lt;&gt;"",IF($K$7:$K$57&lt;&gt;"",ROW($K$7:$K$57)-MIN(ROW($K$7:$K$57))+1,""),""),ROW()-ROW(A$60)+1))),),"")</f>
        <v>0</v>
      </c>
      <c r="P81">
        <f t="array" ref="P81">IFERROR(CONCATENATE((INDEX($S$7:$S$57,SMALL(IF($S$7:$S$57&lt;&gt;"",IF($P$7:$P$57&lt;&gt;"",ROW($P$7:$P$57)-MIN(ROW($P$7:$P$57))+1,""),""),ROW()-ROW(A$60)+1)))," "),"")</f>
        <v>0</v>
      </c>
      <c r="Q81">
        <f t="array" ref="Q81">IFERROR(CONCATENATE(TEXT(INDEX($P$7:$P$57,SMALL(IF($S$7:$S$57&lt;&gt;"",IF($P$7:$P$57&lt;&gt;"",ROW($P$7:$P$57)-MIN(ROW($P$7:$P$57))+1,""),""),ROW()-ROW(A$60)+1)),"##0")," "),"")</f>
        <v>0</v>
      </c>
      <c r="R81">
        <f t="array" ref="R81">IFERROR(CONCATENATE((INDEX($A$7:$A$57,SMALL(IF($S$7:$S$57&lt;&gt;"",IF($P$7:$P$57&lt;&gt;"",ROW($P$7:$P$57)-MIN(ROW($P$7:$P$57))+1,""),""),ROW()-ROW(A$60)+1))),),"")</f>
        <v>0</v>
      </c>
      <c r="U81">
        <f t="array" ref="U81">IFERROR(CONCATENATE((INDEX($X$7:$X$57,SMALL(IF($X$7:$X$57&lt;&gt;"",IF($U$7:$U$57&lt;&gt;"",ROW($U$7:$U$57)-MIN(ROW($U$7:$U$57))+1,""),""),ROW()-ROW(A$60)+1)))," "),"")</f>
        <v>0</v>
      </c>
      <c r="V81">
        <f t="array" ref="V81">IFERROR(CONCATENATE(TEXT(INDEX($U$7:$U$57,SMALL(IF($X$7:$X$57&lt;&gt;"",IF($U$7:$U$57&lt;&gt;"",ROW($U$7:$U$57)-MIN(ROW($U$7:$U$57))+1,""),""),ROW()-ROW(A$60)+1)),"##0")," "),"")</f>
        <v>0</v>
      </c>
      <c r="W81">
        <f t="array" ref="W81">IFERROR(CONCATENATE((INDEX($A$7:$A$57,SMALL(IF($X$7:$X$57&lt;&gt;"",IF($U$7:$U$57&lt;&gt;"",ROW($U$7:$U$57)-MIN(ROW($U$7:$U$57))+1,""),""),ROW()-ROW(A$60)+1))),),"")</f>
        <v>0</v>
      </c>
    </row>
    <row r="82" spans="11:23">
      <c r="K82">
        <f t="array" ref="K82">IFERROR(CONCATENATE(TEXT(INDEX($K$7:$K$57,SMALL(IF($N$7:$N$57&lt;&gt;"",IF($K$7:$K$57&lt;&gt;"",ROW($K$7:$K$57)-MIN(ROW($K$7:$K$57))+1,""),""),ROW()-ROW(A$60)+1)),"##0"),","),"")</f>
        <v>0</v>
      </c>
      <c r="L82">
        <f t="array" ref="L82">IFERROR(CONCATENATE((INDEX($N$7:$N$57,SMALL(IF($N$7:$N$57&lt;&gt;"",IF($K$7:$K$57&lt;&gt;"",ROW($K$7:$K$57)-MIN(ROW($K$7:$K$57))+1,""),""),ROW()-ROW(A$60)+1))),","),"")</f>
        <v>0</v>
      </c>
      <c r="M82">
        <f t="array" ref="M82">IFERROR(CONCATENATE((INDEX($A$7:$A$57,SMALL(IF($N$7:$N$57&lt;&gt;"",IF($K$7:$K$57&lt;&gt;"",ROW($K$7:$K$57)-MIN(ROW($K$7:$K$57))+1,""),""),ROW()-ROW(A$60)+1))),),"")</f>
        <v>0</v>
      </c>
      <c r="P82">
        <f t="array" ref="P82">IFERROR(CONCATENATE((INDEX($S$7:$S$57,SMALL(IF($S$7:$S$57&lt;&gt;"",IF($P$7:$P$57&lt;&gt;"",ROW($P$7:$P$57)-MIN(ROW($P$7:$P$57))+1,""),""),ROW()-ROW(A$60)+1)))," "),"")</f>
        <v>0</v>
      </c>
      <c r="Q82">
        <f t="array" ref="Q82">IFERROR(CONCATENATE(TEXT(INDEX($P$7:$P$57,SMALL(IF($S$7:$S$57&lt;&gt;"",IF($P$7:$P$57&lt;&gt;"",ROW($P$7:$P$57)-MIN(ROW($P$7:$P$57))+1,""),""),ROW()-ROW(A$60)+1)),"##0")," "),"")</f>
        <v>0</v>
      </c>
      <c r="R82">
        <f t="array" ref="R82">IFERROR(CONCATENATE((INDEX($A$7:$A$57,SMALL(IF($S$7:$S$57&lt;&gt;"",IF($P$7:$P$57&lt;&gt;"",ROW($P$7:$P$57)-MIN(ROW($P$7:$P$57))+1,""),""),ROW()-ROW(A$60)+1))),),"")</f>
        <v>0</v>
      </c>
      <c r="U82">
        <f t="array" ref="U82">IFERROR(CONCATENATE((INDEX($X$7:$X$57,SMALL(IF($X$7:$X$57&lt;&gt;"",IF($U$7:$U$57&lt;&gt;"",ROW($U$7:$U$57)-MIN(ROW($U$7:$U$57))+1,""),""),ROW()-ROW(A$60)+1)))," "),"")</f>
        <v>0</v>
      </c>
      <c r="V82">
        <f t="array" ref="V82">IFERROR(CONCATENATE(TEXT(INDEX($U$7:$U$57,SMALL(IF($X$7:$X$57&lt;&gt;"",IF($U$7:$U$57&lt;&gt;"",ROW($U$7:$U$57)-MIN(ROW($U$7:$U$57))+1,""),""),ROW()-ROW(A$60)+1)),"##0")," "),"")</f>
        <v>0</v>
      </c>
      <c r="W82">
        <f t="array" ref="W82">IFERROR(CONCATENATE((INDEX($A$7:$A$57,SMALL(IF($X$7:$X$57&lt;&gt;"",IF($U$7:$U$57&lt;&gt;"",ROW($U$7:$U$57)-MIN(ROW($U$7:$U$57))+1,""),""),ROW()-ROW(A$60)+1))),),"")</f>
        <v>0</v>
      </c>
    </row>
    <row r="83" spans="11:23">
      <c r="K83">
        <f t="array" ref="K83">IFERROR(CONCATENATE(TEXT(INDEX($K$7:$K$57,SMALL(IF($N$7:$N$57&lt;&gt;"",IF($K$7:$K$57&lt;&gt;"",ROW($K$7:$K$57)-MIN(ROW($K$7:$K$57))+1,""),""),ROW()-ROW(A$60)+1)),"##0"),","),"")</f>
        <v>0</v>
      </c>
      <c r="L83">
        <f t="array" ref="L83">IFERROR(CONCATENATE((INDEX($N$7:$N$57,SMALL(IF($N$7:$N$57&lt;&gt;"",IF($K$7:$K$57&lt;&gt;"",ROW($K$7:$K$57)-MIN(ROW($K$7:$K$57))+1,""),""),ROW()-ROW(A$60)+1))),","),"")</f>
        <v>0</v>
      </c>
      <c r="M83">
        <f t="array" ref="M83">IFERROR(CONCATENATE((INDEX($A$7:$A$57,SMALL(IF($N$7:$N$57&lt;&gt;"",IF($K$7:$K$57&lt;&gt;"",ROW($K$7:$K$57)-MIN(ROW($K$7:$K$57))+1,""),""),ROW()-ROW(A$60)+1))),),"")</f>
        <v>0</v>
      </c>
      <c r="P83">
        <f t="array" ref="P83">IFERROR(CONCATENATE((INDEX($S$7:$S$57,SMALL(IF($S$7:$S$57&lt;&gt;"",IF($P$7:$P$57&lt;&gt;"",ROW($P$7:$P$57)-MIN(ROW($P$7:$P$57))+1,""),""),ROW()-ROW(A$60)+1)))," "),"")</f>
        <v>0</v>
      </c>
      <c r="Q83">
        <f t="array" ref="Q83">IFERROR(CONCATENATE(TEXT(INDEX($P$7:$P$57,SMALL(IF($S$7:$S$57&lt;&gt;"",IF($P$7:$P$57&lt;&gt;"",ROW($P$7:$P$57)-MIN(ROW($P$7:$P$57))+1,""),""),ROW()-ROW(A$60)+1)),"##0")," "),"")</f>
        <v>0</v>
      </c>
      <c r="R83">
        <f t="array" ref="R83">IFERROR(CONCATENATE((INDEX($A$7:$A$57,SMALL(IF($S$7:$S$57&lt;&gt;"",IF($P$7:$P$57&lt;&gt;"",ROW($P$7:$P$57)-MIN(ROW($P$7:$P$57))+1,""),""),ROW()-ROW(A$60)+1))),),"")</f>
        <v>0</v>
      </c>
      <c r="U83">
        <f t="array" ref="U83">IFERROR(CONCATENATE((INDEX($X$7:$X$57,SMALL(IF($X$7:$X$57&lt;&gt;"",IF($U$7:$U$57&lt;&gt;"",ROW($U$7:$U$57)-MIN(ROW($U$7:$U$57))+1,""),""),ROW()-ROW(A$60)+1)))," "),"")</f>
        <v>0</v>
      </c>
      <c r="V83">
        <f t="array" ref="V83">IFERROR(CONCATENATE(TEXT(INDEX($U$7:$U$57,SMALL(IF($X$7:$X$57&lt;&gt;"",IF($U$7:$U$57&lt;&gt;"",ROW($U$7:$U$57)-MIN(ROW($U$7:$U$57))+1,""),""),ROW()-ROW(A$60)+1)),"##0")," "),"")</f>
        <v>0</v>
      </c>
      <c r="W83">
        <f t="array" ref="W83">IFERROR(CONCATENATE((INDEX($A$7:$A$57,SMALL(IF($X$7:$X$57&lt;&gt;"",IF($U$7:$U$57&lt;&gt;"",ROW($U$7:$U$57)-MIN(ROW($U$7:$U$57))+1,""),""),ROW()-ROW(A$60)+1))),),"")</f>
        <v>0</v>
      </c>
    </row>
    <row r="84" spans="11:23">
      <c r="K84">
        <f t="array" ref="K84">IFERROR(CONCATENATE(TEXT(INDEX($K$7:$K$57,SMALL(IF($N$7:$N$57&lt;&gt;"",IF($K$7:$K$57&lt;&gt;"",ROW($K$7:$K$57)-MIN(ROW($K$7:$K$57))+1,""),""),ROW()-ROW(A$60)+1)),"##0"),","),"")</f>
        <v>0</v>
      </c>
      <c r="L84">
        <f t="array" ref="L84">IFERROR(CONCATENATE((INDEX($N$7:$N$57,SMALL(IF($N$7:$N$57&lt;&gt;"",IF($K$7:$K$57&lt;&gt;"",ROW($K$7:$K$57)-MIN(ROW($K$7:$K$57))+1,""),""),ROW()-ROW(A$60)+1))),","),"")</f>
        <v>0</v>
      </c>
      <c r="M84">
        <f t="array" ref="M84">IFERROR(CONCATENATE((INDEX($A$7:$A$57,SMALL(IF($N$7:$N$57&lt;&gt;"",IF($K$7:$K$57&lt;&gt;"",ROW($K$7:$K$57)-MIN(ROW($K$7:$K$57))+1,""),""),ROW()-ROW(A$60)+1))),),"")</f>
        <v>0</v>
      </c>
      <c r="P84">
        <f t="array" ref="P84">IFERROR(CONCATENATE((INDEX($S$7:$S$57,SMALL(IF($S$7:$S$57&lt;&gt;"",IF($P$7:$P$57&lt;&gt;"",ROW($P$7:$P$57)-MIN(ROW($P$7:$P$57))+1,""),""),ROW()-ROW(A$60)+1)))," "),"")</f>
        <v>0</v>
      </c>
      <c r="Q84">
        <f t="array" ref="Q84">IFERROR(CONCATENATE(TEXT(INDEX($P$7:$P$57,SMALL(IF($S$7:$S$57&lt;&gt;"",IF($P$7:$P$57&lt;&gt;"",ROW($P$7:$P$57)-MIN(ROW($P$7:$P$57))+1,""),""),ROW()-ROW(A$60)+1)),"##0")," "),"")</f>
        <v>0</v>
      </c>
      <c r="R84">
        <f t="array" ref="R84">IFERROR(CONCATENATE((INDEX($A$7:$A$57,SMALL(IF($S$7:$S$57&lt;&gt;"",IF($P$7:$P$57&lt;&gt;"",ROW($P$7:$P$57)-MIN(ROW($P$7:$P$57))+1,""),""),ROW()-ROW(A$60)+1))),),"")</f>
        <v>0</v>
      </c>
      <c r="U84">
        <f t="array" ref="U84">IFERROR(CONCATENATE((INDEX($X$7:$X$57,SMALL(IF($X$7:$X$57&lt;&gt;"",IF($U$7:$U$57&lt;&gt;"",ROW($U$7:$U$57)-MIN(ROW($U$7:$U$57))+1,""),""),ROW()-ROW(A$60)+1)))," "),"")</f>
        <v>0</v>
      </c>
      <c r="V84">
        <f t="array" ref="V84">IFERROR(CONCATENATE(TEXT(INDEX($U$7:$U$57,SMALL(IF($X$7:$X$57&lt;&gt;"",IF($U$7:$U$57&lt;&gt;"",ROW($U$7:$U$57)-MIN(ROW($U$7:$U$57))+1,""),""),ROW()-ROW(A$60)+1)),"##0")," "),"")</f>
        <v>0</v>
      </c>
      <c r="W84">
        <f t="array" ref="W84">IFERROR(CONCATENATE((INDEX($A$7:$A$57,SMALL(IF($X$7:$X$57&lt;&gt;"",IF($U$7:$U$57&lt;&gt;"",ROW($U$7:$U$57)-MIN(ROW($U$7:$U$57))+1,""),""),ROW()-ROW(A$60)+1))),),"")</f>
        <v>0</v>
      </c>
    </row>
    <row r="85" spans="11:23">
      <c r="K85">
        <f t="array" ref="K85">IFERROR(CONCATENATE(TEXT(INDEX($K$7:$K$57,SMALL(IF($N$7:$N$57&lt;&gt;"",IF($K$7:$K$57&lt;&gt;"",ROW($K$7:$K$57)-MIN(ROW($K$7:$K$57))+1,""),""),ROW()-ROW(A$60)+1)),"##0"),","),"")</f>
        <v>0</v>
      </c>
      <c r="L85">
        <f t="array" ref="L85">IFERROR(CONCATENATE((INDEX($N$7:$N$57,SMALL(IF($N$7:$N$57&lt;&gt;"",IF($K$7:$K$57&lt;&gt;"",ROW($K$7:$K$57)-MIN(ROW($K$7:$K$57))+1,""),""),ROW()-ROW(A$60)+1))),","),"")</f>
        <v>0</v>
      </c>
      <c r="M85">
        <f t="array" ref="M85">IFERROR(CONCATENATE((INDEX($A$7:$A$57,SMALL(IF($N$7:$N$57&lt;&gt;"",IF($K$7:$K$57&lt;&gt;"",ROW($K$7:$K$57)-MIN(ROW($K$7:$K$57))+1,""),""),ROW()-ROW(A$60)+1))),),"")</f>
        <v>0</v>
      </c>
      <c r="P85">
        <f t="array" ref="P85">IFERROR(CONCATENATE((INDEX($S$7:$S$57,SMALL(IF($S$7:$S$57&lt;&gt;"",IF($P$7:$P$57&lt;&gt;"",ROW($P$7:$P$57)-MIN(ROW($P$7:$P$57))+1,""),""),ROW()-ROW(A$60)+1)))," "),"")</f>
        <v>0</v>
      </c>
      <c r="Q85">
        <f t="array" ref="Q85">IFERROR(CONCATENATE(TEXT(INDEX($P$7:$P$57,SMALL(IF($S$7:$S$57&lt;&gt;"",IF($P$7:$P$57&lt;&gt;"",ROW($P$7:$P$57)-MIN(ROW($P$7:$P$57))+1,""),""),ROW()-ROW(A$60)+1)),"##0")," "),"")</f>
        <v>0</v>
      </c>
      <c r="R85">
        <f t="array" ref="R85">IFERROR(CONCATENATE((INDEX($A$7:$A$57,SMALL(IF($S$7:$S$57&lt;&gt;"",IF($P$7:$P$57&lt;&gt;"",ROW($P$7:$P$57)-MIN(ROW($P$7:$P$57))+1,""),""),ROW()-ROW(A$60)+1))),),"")</f>
        <v>0</v>
      </c>
      <c r="U85">
        <f t="array" ref="U85">IFERROR(CONCATENATE((INDEX($X$7:$X$57,SMALL(IF($X$7:$X$57&lt;&gt;"",IF($U$7:$U$57&lt;&gt;"",ROW($U$7:$U$57)-MIN(ROW($U$7:$U$57))+1,""),""),ROW()-ROW(A$60)+1)))," "),"")</f>
        <v>0</v>
      </c>
      <c r="V85">
        <f t="array" ref="V85">IFERROR(CONCATENATE(TEXT(INDEX($U$7:$U$57,SMALL(IF($X$7:$X$57&lt;&gt;"",IF($U$7:$U$57&lt;&gt;"",ROW($U$7:$U$57)-MIN(ROW($U$7:$U$57))+1,""),""),ROW()-ROW(A$60)+1)),"##0")," "),"")</f>
        <v>0</v>
      </c>
      <c r="W85">
        <f t="array" ref="W85">IFERROR(CONCATENATE((INDEX($A$7:$A$57,SMALL(IF($X$7:$X$57&lt;&gt;"",IF($U$7:$U$57&lt;&gt;"",ROW($U$7:$U$57)-MIN(ROW($U$7:$U$57))+1,""),""),ROW()-ROW(A$60)+1))),),"")</f>
        <v>0</v>
      </c>
    </row>
    <row r="86" spans="11:23">
      <c r="K86">
        <f t="array" ref="K86">IFERROR(CONCATENATE(TEXT(INDEX($K$7:$K$57,SMALL(IF($N$7:$N$57&lt;&gt;"",IF($K$7:$K$57&lt;&gt;"",ROW($K$7:$K$57)-MIN(ROW($K$7:$K$57))+1,""),""),ROW()-ROW(A$60)+1)),"##0"),","),"")</f>
        <v>0</v>
      </c>
      <c r="L86">
        <f t="array" ref="L86">IFERROR(CONCATENATE((INDEX($N$7:$N$57,SMALL(IF($N$7:$N$57&lt;&gt;"",IF($K$7:$K$57&lt;&gt;"",ROW($K$7:$K$57)-MIN(ROW($K$7:$K$57))+1,""),""),ROW()-ROW(A$60)+1))),","),"")</f>
        <v>0</v>
      </c>
      <c r="M86">
        <f t="array" ref="M86">IFERROR(CONCATENATE((INDEX($A$7:$A$57,SMALL(IF($N$7:$N$57&lt;&gt;"",IF($K$7:$K$57&lt;&gt;"",ROW($K$7:$K$57)-MIN(ROW($K$7:$K$57))+1,""),""),ROW()-ROW(A$60)+1))),),"")</f>
        <v>0</v>
      </c>
      <c r="P86">
        <f t="array" ref="P86">IFERROR(CONCATENATE((INDEX($S$7:$S$57,SMALL(IF($S$7:$S$57&lt;&gt;"",IF($P$7:$P$57&lt;&gt;"",ROW($P$7:$P$57)-MIN(ROW($P$7:$P$57))+1,""),""),ROW()-ROW(A$60)+1)))," "),"")</f>
        <v>0</v>
      </c>
      <c r="Q86">
        <f t="array" ref="Q86">IFERROR(CONCATENATE(TEXT(INDEX($P$7:$P$57,SMALL(IF($S$7:$S$57&lt;&gt;"",IF($P$7:$P$57&lt;&gt;"",ROW($P$7:$P$57)-MIN(ROW($P$7:$P$57))+1,""),""),ROW()-ROW(A$60)+1)),"##0")," "),"")</f>
        <v>0</v>
      </c>
      <c r="R86">
        <f t="array" ref="R86">IFERROR(CONCATENATE((INDEX($A$7:$A$57,SMALL(IF($S$7:$S$57&lt;&gt;"",IF($P$7:$P$57&lt;&gt;"",ROW($P$7:$P$57)-MIN(ROW($P$7:$P$57))+1,""),""),ROW()-ROW(A$60)+1))),),"")</f>
        <v>0</v>
      </c>
      <c r="U86">
        <f t="array" ref="U86">IFERROR(CONCATENATE((INDEX($X$7:$X$57,SMALL(IF($X$7:$X$57&lt;&gt;"",IF($U$7:$U$57&lt;&gt;"",ROW($U$7:$U$57)-MIN(ROW($U$7:$U$57))+1,""),""),ROW()-ROW(A$60)+1)))," "),"")</f>
        <v>0</v>
      </c>
      <c r="V86">
        <f t="array" ref="V86">IFERROR(CONCATENATE(TEXT(INDEX($U$7:$U$57,SMALL(IF($X$7:$X$57&lt;&gt;"",IF($U$7:$U$57&lt;&gt;"",ROW($U$7:$U$57)-MIN(ROW($U$7:$U$57))+1,""),""),ROW()-ROW(A$60)+1)),"##0")," "),"")</f>
        <v>0</v>
      </c>
      <c r="W86">
        <f t="array" ref="W86">IFERROR(CONCATENATE((INDEX($A$7:$A$57,SMALL(IF($X$7:$X$57&lt;&gt;"",IF($U$7:$U$57&lt;&gt;"",ROW($U$7:$U$57)-MIN(ROW($U$7:$U$57))+1,""),""),ROW()-ROW(A$60)+1))),),"")</f>
        <v>0</v>
      </c>
    </row>
    <row r="87" spans="11:23">
      <c r="K87">
        <f t="array" ref="K87">IFERROR(CONCATENATE(TEXT(INDEX($K$7:$K$57,SMALL(IF($N$7:$N$57&lt;&gt;"",IF($K$7:$K$57&lt;&gt;"",ROW($K$7:$K$57)-MIN(ROW($K$7:$K$57))+1,""),""),ROW()-ROW(A$60)+1)),"##0"),","),"")</f>
        <v>0</v>
      </c>
      <c r="L87">
        <f t="array" ref="L87">IFERROR(CONCATENATE((INDEX($N$7:$N$57,SMALL(IF($N$7:$N$57&lt;&gt;"",IF($K$7:$K$57&lt;&gt;"",ROW($K$7:$K$57)-MIN(ROW($K$7:$K$57))+1,""),""),ROW()-ROW(A$60)+1))),","),"")</f>
        <v>0</v>
      </c>
      <c r="M87">
        <f t="array" ref="M87">IFERROR(CONCATENATE((INDEX($A$7:$A$57,SMALL(IF($N$7:$N$57&lt;&gt;"",IF($K$7:$K$57&lt;&gt;"",ROW($K$7:$K$57)-MIN(ROW($K$7:$K$57))+1,""),""),ROW()-ROW(A$60)+1))),),"")</f>
        <v>0</v>
      </c>
      <c r="P87">
        <f t="array" ref="P87">IFERROR(CONCATENATE((INDEX($S$7:$S$57,SMALL(IF($S$7:$S$57&lt;&gt;"",IF($P$7:$P$57&lt;&gt;"",ROW($P$7:$P$57)-MIN(ROW($P$7:$P$57))+1,""),""),ROW()-ROW(A$60)+1)))," "),"")</f>
        <v>0</v>
      </c>
      <c r="Q87">
        <f t="array" ref="Q87">IFERROR(CONCATENATE(TEXT(INDEX($P$7:$P$57,SMALL(IF($S$7:$S$57&lt;&gt;"",IF($P$7:$P$57&lt;&gt;"",ROW($P$7:$P$57)-MIN(ROW($P$7:$P$57))+1,""),""),ROW()-ROW(A$60)+1)),"##0")," "),"")</f>
        <v>0</v>
      </c>
      <c r="R87">
        <f t="array" ref="R87">IFERROR(CONCATENATE((INDEX($A$7:$A$57,SMALL(IF($S$7:$S$57&lt;&gt;"",IF($P$7:$P$57&lt;&gt;"",ROW($P$7:$P$57)-MIN(ROW($P$7:$P$57))+1,""),""),ROW()-ROW(A$60)+1))),),"")</f>
        <v>0</v>
      </c>
      <c r="U87">
        <f t="array" ref="U87">IFERROR(CONCATENATE((INDEX($X$7:$X$57,SMALL(IF($X$7:$X$57&lt;&gt;"",IF($U$7:$U$57&lt;&gt;"",ROW($U$7:$U$57)-MIN(ROW($U$7:$U$57))+1,""),""),ROW()-ROW(A$60)+1)))," "),"")</f>
        <v>0</v>
      </c>
      <c r="V87">
        <f t="array" ref="V87">IFERROR(CONCATENATE(TEXT(INDEX($U$7:$U$57,SMALL(IF($X$7:$X$57&lt;&gt;"",IF($U$7:$U$57&lt;&gt;"",ROW($U$7:$U$57)-MIN(ROW($U$7:$U$57))+1,""),""),ROW()-ROW(A$60)+1)),"##0")," "),"")</f>
        <v>0</v>
      </c>
      <c r="W87">
        <f t="array" ref="W87">IFERROR(CONCATENATE((INDEX($A$7:$A$57,SMALL(IF($X$7:$X$57&lt;&gt;"",IF($U$7:$U$57&lt;&gt;"",ROW($U$7:$U$57)-MIN(ROW($U$7:$U$57))+1,""),""),ROW()-ROW(A$60)+1))),),"")</f>
        <v>0</v>
      </c>
    </row>
    <row r="88" spans="11:23">
      <c r="K88">
        <f t="array" ref="K88">IFERROR(CONCATENATE(TEXT(INDEX($K$7:$K$57,SMALL(IF($N$7:$N$57&lt;&gt;"",IF($K$7:$K$57&lt;&gt;"",ROW($K$7:$K$57)-MIN(ROW($K$7:$K$57))+1,""),""),ROW()-ROW(A$60)+1)),"##0"),","),"")</f>
        <v>0</v>
      </c>
      <c r="L88">
        <f t="array" ref="L88">IFERROR(CONCATENATE((INDEX($N$7:$N$57,SMALL(IF($N$7:$N$57&lt;&gt;"",IF($K$7:$K$57&lt;&gt;"",ROW($K$7:$K$57)-MIN(ROW($K$7:$K$57))+1,""),""),ROW()-ROW(A$60)+1))),","),"")</f>
        <v>0</v>
      </c>
      <c r="M88">
        <f t="array" ref="M88">IFERROR(CONCATENATE((INDEX($A$7:$A$57,SMALL(IF($N$7:$N$57&lt;&gt;"",IF($K$7:$K$57&lt;&gt;"",ROW($K$7:$K$57)-MIN(ROW($K$7:$K$57))+1,""),""),ROW()-ROW(A$60)+1))),),"")</f>
        <v>0</v>
      </c>
      <c r="P88">
        <f t="array" ref="P88">IFERROR(CONCATENATE((INDEX($S$7:$S$57,SMALL(IF($S$7:$S$57&lt;&gt;"",IF($P$7:$P$57&lt;&gt;"",ROW($P$7:$P$57)-MIN(ROW($P$7:$P$57))+1,""),""),ROW()-ROW(A$60)+1)))," "),"")</f>
        <v>0</v>
      </c>
      <c r="Q88">
        <f t="array" ref="Q88">IFERROR(CONCATENATE(TEXT(INDEX($P$7:$P$57,SMALL(IF($S$7:$S$57&lt;&gt;"",IF($P$7:$P$57&lt;&gt;"",ROW($P$7:$P$57)-MIN(ROW($P$7:$P$57))+1,""),""),ROW()-ROW(A$60)+1)),"##0")," "),"")</f>
        <v>0</v>
      </c>
      <c r="R88">
        <f t="array" ref="R88">IFERROR(CONCATENATE((INDEX($A$7:$A$57,SMALL(IF($S$7:$S$57&lt;&gt;"",IF($P$7:$P$57&lt;&gt;"",ROW($P$7:$P$57)-MIN(ROW($P$7:$P$57))+1,""),""),ROW()-ROW(A$60)+1))),),"")</f>
        <v>0</v>
      </c>
      <c r="U88">
        <f t="array" ref="U88">IFERROR(CONCATENATE((INDEX($X$7:$X$57,SMALL(IF($X$7:$X$57&lt;&gt;"",IF($U$7:$U$57&lt;&gt;"",ROW($U$7:$U$57)-MIN(ROW($U$7:$U$57))+1,""),""),ROW()-ROW(A$60)+1)))," "),"")</f>
        <v>0</v>
      </c>
      <c r="V88">
        <f t="array" ref="V88">IFERROR(CONCATENATE(TEXT(INDEX($U$7:$U$57,SMALL(IF($X$7:$X$57&lt;&gt;"",IF($U$7:$U$57&lt;&gt;"",ROW($U$7:$U$57)-MIN(ROW($U$7:$U$57))+1,""),""),ROW()-ROW(A$60)+1)),"##0")," "),"")</f>
        <v>0</v>
      </c>
      <c r="W88">
        <f t="array" ref="W88">IFERROR(CONCATENATE((INDEX($A$7:$A$57,SMALL(IF($X$7:$X$57&lt;&gt;"",IF($U$7:$U$57&lt;&gt;"",ROW($U$7:$U$57)-MIN(ROW($U$7:$U$57))+1,""),""),ROW()-ROW(A$60)+1))),),"")</f>
        <v>0</v>
      </c>
    </row>
    <row r="89" spans="11:23">
      <c r="K89">
        <f t="array" ref="K89">IFERROR(CONCATENATE(TEXT(INDEX($K$7:$K$57,SMALL(IF($N$7:$N$57&lt;&gt;"",IF($K$7:$K$57&lt;&gt;"",ROW($K$7:$K$57)-MIN(ROW($K$7:$K$57))+1,""),""),ROW()-ROW(A$60)+1)),"##0"),","),"")</f>
        <v>0</v>
      </c>
      <c r="L89">
        <f t="array" ref="L89">IFERROR(CONCATENATE((INDEX($N$7:$N$57,SMALL(IF($N$7:$N$57&lt;&gt;"",IF($K$7:$K$57&lt;&gt;"",ROW($K$7:$K$57)-MIN(ROW($K$7:$K$57))+1,""),""),ROW()-ROW(A$60)+1))),","),"")</f>
        <v>0</v>
      </c>
      <c r="M89">
        <f t="array" ref="M89">IFERROR(CONCATENATE((INDEX($A$7:$A$57,SMALL(IF($N$7:$N$57&lt;&gt;"",IF($K$7:$K$57&lt;&gt;"",ROW($K$7:$K$57)-MIN(ROW($K$7:$K$57))+1,""),""),ROW()-ROW(A$60)+1))),),"")</f>
        <v>0</v>
      </c>
      <c r="P89">
        <f t="array" ref="P89">IFERROR(CONCATENATE((INDEX($S$7:$S$57,SMALL(IF($S$7:$S$57&lt;&gt;"",IF($P$7:$P$57&lt;&gt;"",ROW($P$7:$P$57)-MIN(ROW($P$7:$P$57))+1,""),""),ROW()-ROW(A$60)+1)))," "),"")</f>
        <v>0</v>
      </c>
      <c r="Q89">
        <f t="array" ref="Q89">IFERROR(CONCATENATE(TEXT(INDEX($P$7:$P$57,SMALL(IF($S$7:$S$57&lt;&gt;"",IF($P$7:$P$57&lt;&gt;"",ROW($P$7:$P$57)-MIN(ROW($P$7:$P$57))+1,""),""),ROW()-ROW(A$60)+1)),"##0")," "),"")</f>
        <v>0</v>
      </c>
      <c r="R89">
        <f t="array" ref="R89">IFERROR(CONCATENATE((INDEX($A$7:$A$57,SMALL(IF($S$7:$S$57&lt;&gt;"",IF($P$7:$P$57&lt;&gt;"",ROW($P$7:$P$57)-MIN(ROW($P$7:$P$57))+1,""),""),ROW()-ROW(A$60)+1))),),"")</f>
        <v>0</v>
      </c>
      <c r="U89">
        <f t="array" ref="U89">IFERROR(CONCATENATE((INDEX($X$7:$X$57,SMALL(IF($X$7:$X$57&lt;&gt;"",IF($U$7:$U$57&lt;&gt;"",ROW($U$7:$U$57)-MIN(ROW($U$7:$U$57))+1,""),""),ROW()-ROW(A$60)+1)))," "),"")</f>
        <v>0</v>
      </c>
      <c r="V89">
        <f t="array" ref="V89">IFERROR(CONCATENATE(TEXT(INDEX($U$7:$U$57,SMALL(IF($X$7:$X$57&lt;&gt;"",IF($U$7:$U$57&lt;&gt;"",ROW($U$7:$U$57)-MIN(ROW($U$7:$U$57))+1,""),""),ROW()-ROW(A$60)+1)),"##0")," "),"")</f>
        <v>0</v>
      </c>
      <c r="W89">
        <f t="array" ref="W89">IFERROR(CONCATENATE((INDEX($A$7:$A$57,SMALL(IF($X$7:$X$57&lt;&gt;"",IF($U$7:$U$57&lt;&gt;"",ROW($U$7:$U$57)-MIN(ROW($U$7:$U$57))+1,""),""),ROW()-ROW(A$60)+1))),),"")</f>
        <v>0</v>
      </c>
    </row>
    <row r="90" spans="11:23">
      <c r="K90">
        <f t="array" ref="K90">IFERROR(CONCATENATE(TEXT(INDEX($K$7:$K$57,SMALL(IF($N$7:$N$57&lt;&gt;"",IF($K$7:$K$57&lt;&gt;"",ROW($K$7:$K$57)-MIN(ROW($K$7:$K$57))+1,""),""),ROW()-ROW(A$60)+1)),"##0"),","),"")</f>
        <v>0</v>
      </c>
      <c r="L90">
        <f t="array" ref="L90">IFERROR(CONCATENATE((INDEX($N$7:$N$57,SMALL(IF($N$7:$N$57&lt;&gt;"",IF($K$7:$K$57&lt;&gt;"",ROW($K$7:$K$57)-MIN(ROW($K$7:$K$57))+1,""),""),ROW()-ROW(A$60)+1))),","),"")</f>
        <v>0</v>
      </c>
      <c r="M90">
        <f t="array" ref="M90">IFERROR(CONCATENATE((INDEX($A$7:$A$57,SMALL(IF($N$7:$N$57&lt;&gt;"",IF($K$7:$K$57&lt;&gt;"",ROW($K$7:$K$57)-MIN(ROW($K$7:$K$57))+1,""),""),ROW()-ROW(A$60)+1))),),"")</f>
        <v>0</v>
      </c>
      <c r="P90">
        <f t="array" ref="P90">IFERROR(CONCATENATE((INDEX($S$7:$S$57,SMALL(IF($S$7:$S$57&lt;&gt;"",IF($P$7:$P$57&lt;&gt;"",ROW($P$7:$P$57)-MIN(ROW($P$7:$P$57))+1,""),""),ROW()-ROW(A$60)+1)))," "),"")</f>
        <v>0</v>
      </c>
      <c r="Q90">
        <f t="array" ref="Q90">IFERROR(CONCATENATE(TEXT(INDEX($P$7:$P$57,SMALL(IF($S$7:$S$57&lt;&gt;"",IF($P$7:$P$57&lt;&gt;"",ROW($P$7:$P$57)-MIN(ROW($P$7:$P$57))+1,""),""),ROW()-ROW(A$60)+1)),"##0")," "),"")</f>
        <v>0</v>
      </c>
      <c r="R90">
        <f t="array" ref="R90">IFERROR(CONCATENATE((INDEX($A$7:$A$57,SMALL(IF($S$7:$S$57&lt;&gt;"",IF($P$7:$P$57&lt;&gt;"",ROW($P$7:$P$57)-MIN(ROW($P$7:$P$57))+1,""),""),ROW()-ROW(A$60)+1))),),"")</f>
        <v>0</v>
      </c>
      <c r="U90">
        <f t="array" ref="U90">IFERROR(CONCATENATE((INDEX($X$7:$X$57,SMALL(IF($X$7:$X$57&lt;&gt;"",IF($U$7:$U$57&lt;&gt;"",ROW($U$7:$U$57)-MIN(ROW($U$7:$U$57))+1,""),""),ROW()-ROW(A$60)+1)))," "),"")</f>
        <v>0</v>
      </c>
      <c r="V90">
        <f t="array" ref="V90">IFERROR(CONCATENATE(TEXT(INDEX($U$7:$U$57,SMALL(IF($X$7:$X$57&lt;&gt;"",IF($U$7:$U$57&lt;&gt;"",ROW($U$7:$U$57)-MIN(ROW($U$7:$U$57))+1,""),""),ROW()-ROW(A$60)+1)),"##0")," "),"")</f>
        <v>0</v>
      </c>
      <c r="W90">
        <f t="array" ref="W90">IFERROR(CONCATENATE((INDEX($A$7:$A$57,SMALL(IF($X$7:$X$57&lt;&gt;"",IF($U$7:$U$57&lt;&gt;"",ROW($U$7:$U$57)-MIN(ROW($U$7:$U$57))+1,""),""),ROW()-ROW(A$60)+1))),),"")</f>
        <v>0</v>
      </c>
    </row>
    <row r="91" spans="11:23">
      <c r="K91">
        <f t="array" ref="K91">IFERROR(CONCATENATE(TEXT(INDEX($K$7:$K$57,SMALL(IF($N$7:$N$57&lt;&gt;"",IF($K$7:$K$57&lt;&gt;"",ROW($K$7:$K$57)-MIN(ROW($K$7:$K$57))+1,""),""),ROW()-ROW(A$60)+1)),"##0"),","),"")</f>
        <v>0</v>
      </c>
      <c r="L91">
        <f t="array" ref="L91">IFERROR(CONCATENATE((INDEX($N$7:$N$57,SMALL(IF($N$7:$N$57&lt;&gt;"",IF($K$7:$K$57&lt;&gt;"",ROW($K$7:$K$57)-MIN(ROW($K$7:$K$57))+1,""),""),ROW()-ROW(A$60)+1))),","),"")</f>
        <v>0</v>
      </c>
      <c r="M91">
        <f t="array" ref="M91">IFERROR(CONCATENATE((INDEX($A$7:$A$57,SMALL(IF($N$7:$N$57&lt;&gt;"",IF($K$7:$K$57&lt;&gt;"",ROW($K$7:$K$57)-MIN(ROW($K$7:$K$57))+1,""),""),ROW()-ROW(A$60)+1))),),"")</f>
        <v>0</v>
      </c>
      <c r="P91">
        <f t="array" ref="P91">IFERROR(CONCATENATE((INDEX($S$7:$S$57,SMALL(IF($S$7:$S$57&lt;&gt;"",IF($P$7:$P$57&lt;&gt;"",ROW($P$7:$P$57)-MIN(ROW($P$7:$P$57))+1,""),""),ROW()-ROW(A$60)+1)))," "),"")</f>
        <v>0</v>
      </c>
      <c r="Q91">
        <f t="array" ref="Q91">IFERROR(CONCATENATE(TEXT(INDEX($P$7:$P$57,SMALL(IF($S$7:$S$57&lt;&gt;"",IF($P$7:$P$57&lt;&gt;"",ROW($P$7:$P$57)-MIN(ROW($P$7:$P$57))+1,""),""),ROW()-ROW(A$60)+1)),"##0")," "),"")</f>
        <v>0</v>
      </c>
      <c r="R91">
        <f t="array" ref="R91">IFERROR(CONCATENATE((INDEX($A$7:$A$57,SMALL(IF($S$7:$S$57&lt;&gt;"",IF($P$7:$P$57&lt;&gt;"",ROW($P$7:$P$57)-MIN(ROW($P$7:$P$57))+1,""),""),ROW()-ROW(A$60)+1))),),"")</f>
        <v>0</v>
      </c>
      <c r="U91">
        <f t="array" ref="U91">IFERROR(CONCATENATE((INDEX($X$7:$X$57,SMALL(IF($X$7:$X$57&lt;&gt;"",IF($U$7:$U$57&lt;&gt;"",ROW($U$7:$U$57)-MIN(ROW($U$7:$U$57))+1,""),""),ROW()-ROW(A$60)+1)))," "),"")</f>
        <v>0</v>
      </c>
      <c r="V91">
        <f t="array" ref="V91">IFERROR(CONCATENATE(TEXT(INDEX($U$7:$U$57,SMALL(IF($X$7:$X$57&lt;&gt;"",IF($U$7:$U$57&lt;&gt;"",ROW($U$7:$U$57)-MIN(ROW($U$7:$U$57))+1,""),""),ROW()-ROW(A$60)+1)),"##0")," "),"")</f>
        <v>0</v>
      </c>
      <c r="W91">
        <f t="array" ref="W91">IFERROR(CONCATENATE((INDEX($A$7:$A$57,SMALL(IF($X$7:$X$57&lt;&gt;"",IF($U$7:$U$57&lt;&gt;"",ROW($U$7:$U$57)-MIN(ROW($U$7:$U$57))+1,""),""),ROW()-ROW(A$60)+1))),),"")</f>
        <v>0</v>
      </c>
    </row>
    <row r="92" spans="11:23">
      <c r="K92">
        <f t="array" ref="K92">IFERROR(CONCATENATE(TEXT(INDEX($K$7:$K$57,SMALL(IF($N$7:$N$57&lt;&gt;"",IF($K$7:$K$57&lt;&gt;"",ROW($K$7:$K$57)-MIN(ROW($K$7:$K$57))+1,""),""),ROW()-ROW(A$60)+1)),"##0"),","),"")</f>
        <v>0</v>
      </c>
      <c r="L92">
        <f t="array" ref="L92">IFERROR(CONCATENATE((INDEX($N$7:$N$57,SMALL(IF($N$7:$N$57&lt;&gt;"",IF($K$7:$K$57&lt;&gt;"",ROW($K$7:$K$57)-MIN(ROW($K$7:$K$57))+1,""),""),ROW()-ROW(A$60)+1))),","),"")</f>
        <v>0</v>
      </c>
      <c r="M92">
        <f t="array" ref="M92">IFERROR(CONCATENATE((INDEX($A$7:$A$57,SMALL(IF($N$7:$N$57&lt;&gt;"",IF($K$7:$K$57&lt;&gt;"",ROW($K$7:$K$57)-MIN(ROW($K$7:$K$57))+1,""),""),ROW()-ROW(A$60)+1))),),"")</f>
        <v>0</v>
      </c>
      <c r="P92">
        <f t="array" ref="P92">IFERROR(CONCATENATE((INDEX($S$7:$S$57,SMALL(IF($S$7:$S$57&lt;&gt;"",IF($P$7:$P$57&lt;&gt;"",ROW($P$7:$P$57)-MIN(ROW($P$7:$P$57))+1,""),""),ROW()-ROW(A$60)+1)))," "),"")</f>
        <v>0</v>
      </c>
      <c r="Q92">
        <f t="array" ref="Q92">IFERROR(CONCATENATE(TEXT(INDEX($P$7:$P$57,SMALL(IF($S$7:$S$57&lt;&gt;"",IF($P$7:$P$57&lt;&gt;"",ROW($P$7:$P$57)-MIN(ROW($P$7:$P$57))+1,""),""),ROW()-ROW(A$60)+1)),"##0")," "),"")</f>
        <v>0</v>
      </c>
      <c r="R92">
        <f t="array" ref="R92">IFERROR(CONCATENATE((INDEX($A$7:$A$57,SMALL(IF($S$7:$S$57&lt;&gt;"",IF($P$7:$P$57&lt;&gt;"",ROW($P$7:$P$57)-MIN(ROW($P$7:$P$57))+1,""),""),ROW()-ROW(A$60)+1))),),"")</f>
        <v>0</v>
      </c>
      <c r="U92">
        <f t="array" ref="U92">IFERROR(CONCATENATE((INDEX($X$7:$X$57,SMALL(IF($X$7:$X$57&lt;&gt;"",IF($U$7:$U$57&lt;&gt;"",ROW($U$7:$U$57)-MIN(ROW($U$7:$U$57))+1,""),""),ROW()-ROW(A$60)+1)))," "),"")</f>
        <v>0</v>
      </c>
      <c r="V92">
        <f t="array" ref="V92">IFERROR(CONCATENATE(TEXT(INDEX($U$7:$U$57,SMALL(IF($X$7:$X$57&lt;&gt;"",IF($U$7:$U$57&lt;&gt;"",ROW($U$7:$U$57)-MIN(ROW($U$7:$U$57))+1,""),""),ROW()-ROW(A$60)+1)),"##0")," "),"")</f>
        <v>0</v>
      </c>
      <c r="W92">
        <f t="array" ref="W92">IFERROR(CONCATENATE((INDEX($A$7:$A$57,SMALL(IF($X$7:$X$57&lt;&gt;"",IF($U$7:$U$57&lt;&gt;"",ROW($U$7:$U$57)-MIN(ROW($U$7:$U$57))+1,""),""),ROW()-ROW(A$60)+1))),),"")</f>
        <v>0</v>
      </c>
    </row>
    <row r="93" spans="11:23">
      <c r="K93">
        <f t="array" ref="K93">IFERROR(CONCATENATE(TEXT(INDEX($K$7:$K$57,SMALL(IF($N$7:$N$57&lt;&gt;"",IF($K$7:$K$57&lt;&gt;"",ROW($K$7:$K$57)-MIN(ROW($K$7:$K$57))+1,""),""),ROW()-ROW(A$60)+1)),"##0"),","),"")</f>
        <v>0</v>
      </c>
      <c r="L93">
        <f t="array" ref="L93">IFERROR(CONCATENATE((INDEX($N$7:$N$57,SMALL(IF($N$7:$N$57&lt;&gt;"",IF($K$7:$K$57&lt;&gt;"",ROW($K$7:$K$57)-MIN(ROW($K$7:$K$57))+1,""),""),ROW()-ROW(A$60)+1))),","),"")</f>
        <v>0</v>
      </c>
      <c r="M93">
        <f t="array" ref="M93">IFERROR(CONCATENATE((INDEX($A$7:$A$57,SMALL(IF($N$7:$N$57&lt;&gt;"",IF($K$7:$K$57&lt;&gt;"",ROW($K$7:$K$57)-MIN(ROW($K$7:$K$57))+1,""),""),ROW()-ROW(A$60)+1))),),"")</f>
        <v>0</v>
      </c>
      <c r="P93">
        <f t="array" ref="P93">IFERROR(CONCATENATE((INDEX($S$7:$S$57,SMALL(IF($S$7:$S$57&lt;&gt;"",IF($P$7:$P$57&lt;&gt;"",ROW($P$7:$P$57)-MIN(ROW($P$7:$P$57))+1,""),""),ROW()-ROW(A$60)+1)))," "),"")</f>
        <v>0</v>
      </c>
      <c r="Q93">
        <f t="array" ref="Q93">IFERROR(CONCATENATE(TEXT(INDEX($P$7:$P$57,SMALL(IF($S$7:$S$57&lt;&gt;"",IF($P$7:$P$57&lt;&gt;"",ROW($P$7:$P$57)-MIN(ROW($P$7:$P$57))+1,""),""),ROW()-ROW(A$60)+1)),"##0")," "),"")</f>
        <v>0</v>
      </c>
      <c r="R93">
        <f t="array" ref="R93">IFERROR(CONCATENATE((INDEX($A$7:$A$57,SMALL(IF($S$7:$S$57&lt;&gt;"",IF($P$7:$P$57&lt;&gt;"",ROW($P$7:$P$57)-MIN(ROW($P$7:$P$57))+1,""),""),ROW()-ROW(A$60)+1))),),"")</f>
        <v>0</v>
      </c>
      <c r="U93">
        <f t="array" ref="U93">IFERROR(CONCATENATE((INDEX($X$7:$X$57,SMALL(IF($X$7:$X$57&lt;&gt;"",IF($U$7:$U$57&lt;&gt;"",ROW($U$7:$U$57)-MIN(ROW($U$7:$U$57))+1,""),""),ROW()-ROW(A$60)+1)))," "),"")</f>
        <v>0</v>
      </c>
      <c r="V93">
        <f t="array" ref="V93">IFERROR(CONCATENATE(TEXT(INDEX($U$7:$U$57,SMALL(IF($X$7:$X$57&lt;&gt;"",IF($U$7:$U$57&lt;&gt;"",ROW($U$7:$U$57)-MIN(ROW($U$7:$U$57))+1,""),""),ROW()-ROW(A$60)+1)),"##0")," "),"")</f>
        <v>0</v>
      </c>
      <c r="W93">
        <f t="array" ref="W93">IFERROR(CONCATENATE((INDEX($A$7:$A$57,SMALL(IF($X$7:$X$57&lt;&gt;"",IF($U$7:$U$57&lt;&gt;"",ROW($U$7:$U$57)-MIN(ROW($U$7:$U$57))+1,""),""),ROW()-ROW(A$60)+1))),),"")</f>
        <v>0</v>
      </c>
    </row>
    <row r="94" spans="11:23">
      <c r="K94">
        <f t="array" ref="K94">IFERROR(CONCATENATE(TEXT(INDEX($K$7:$K$57,SMALL(IF($N$7:$N$57&lt;&gt;"",IF($K$7:$K$57&lt;&gt;"",ROW($K$7:$K$57)-MIN(ROW($K$7:$K$57))+1,""),""),ROW()-ROW(A$60)+1)),"##0"),","),"")</f>
        <v>0</v>
      </c>
      <c r="L94">
        <f t="array" ref="L94">IFERROR(CONCATENATE((INDEX($N$7:$N$57,SMALL(IF($N$7:$N$57&lt;&gt;"",IF($K$7:$K$57&lt;&gt;"",ROW($K$7:$K$57)-MIN(ROW($K$7:$K$57))+1,""),""),ROW()-ROW(A$60)+1))),","),"")</f>
        <v>0</v>
      </c>
      <c r="M94">
        <f t="array" ref="M94">IFERROR(CONCATENATE((INDEX($A$7:$A$57,SMALL(IF($N$7:$N$57&lt;&gt;"",IF($K$7:$K$57&lt;&gt;"",ROW($K$7:$K$57)-MIN(ROW($K$7:$K$57))+1,""),""),ROW()-ROW(A$60)+1))),),"")</f>
        <v>0</v>
      </c>
      <c r="P94">
        <f t="array" ref="P94">IFERROR(CONCATENATE((INDEX($S$7:$S$57,SMALL(IF($S$7:$S$57&lt;&gt;"",IF($P$7:$P$57&lt;&gt;"",ROW($P$7:$P$57)-MIN(ROW($P$7:$P$57))+1,""),""),ROW()-ROW(A$60)+1)))," "),"")</f>
        <v>0</v>
      </c>
      <c r="Q94">
        <f t="array" ref="Q94">IFERROR(CONCATENATE(TEXT(INDEX($P$7:$P$57,SMALL(IF($S$7:$S$57&lt;&gt;"",IF($P$7:$P$57&lt;&gt;"",ROW($P$7:$P$57)-MIN(ROW($P$7:$P$57))+1,""),""),ROW()-ROW(A$60)+1)),"##0")," "),"")</f>
        <v>0</v>
      </c>
      <c r="R94">
        <f t="array" ref="R94">IFERROR(CONCATENATE((INDEX($A$7:$A$57,SMALL(IF($S$7:$S$57&lt;&gt;"",IF($P$7:$P$57&lt;&gt;"",ROW($P$7:$P$57)-MIN(ROW($P$7:$P$57))+1,""),""),ROW()-ROW(A$60)+1))),),"")</f>
        <v>0</v>
      </c>
      <c r="U94">
        <f t="array" ref="U94">IFERROR(CONCATENATE((INDEX($X$7:$X$57,SMALL(IF($X$7:$X$57&lt;&gt;"",IF($U$7:$U$57&lt;&gt;"",ROW($U$7:$U$57)-MIN(ROW($U$7:$U$57))+1,""),""),ROW()-ROW(A$60)+1)))," "),"")</f>
        <v>0</v>
      </c>
      <c r="V94">
        <f t="array" ref="V94">IFERROR(CONCATENATE(TEXT(INDEX($U$7:$U$57,SMALL(IF($X$7:$X$57&lt;&gt;"",IF($U$7:$U$57&lt;&gt;"",ROW($U$7:$U$57)-MIN(ROW($U$7:$U$57))+1,""),""),ROW()-ROW(A$60)+1)),"##0")," "),"")</f>
        <v>0</v>
      </c>
      <c r="W94">
        <f t="array" ref="W94">IFERROR(CONCATENATE((INDEX($A$7:$A$57,SMALL(IF($X$7:$X$57&lt;&gt;"",IF($U$7:$U$57&lt;&gt;"",ROW($U$7:$U$57)-MIN(ROW($U$7:$U$57))+1,""),""),ROW()-ROW(A$60)+1))),),"")</f>
        <v>0</v>
      </c>
    </row>
    <row r="95" spans="11:23">
      <c r="K95">
        <f t="array" ref="K95">IFERROR(CONCATENATE(TEXT(INDEX($K$7:$K$57,SMALL(IF($N$7:$N$57&lt;&gt;"",IF($K$7:$K$57&lt;&gt;"",ROW($K$7:$K$57)-MIN(ROW($K$7:$K$57))+1,""),""),ROW()-ROW(A$60)+1)),"##0"),","),"")</f>
        <v>0</v>
      </c>
      <c r="L95">
        <f t="array" ref="L95">IFERROR(CONCATENATE((INDEX($N$7:$N$57,SMALL(IF($N$7:$N$57&lt;&gt;"",IF($K$7:$K$57&lt;&gt;"",ROW($K$7:$K$57)-MIN(ROW($K$7:$K$57))+1,""),""),ROW()-ROW(A$60)+1))),","),"")</f>
        <v>0</v>
      </c>
      <c r="M95">
        <f t="array" ref="M95">IFERROR(CONCATENATE((INDEX($A$7:$A$57,SMALL(IF($N$7:$N$57&lt;&gt;"",IF($K$7:$K$57&lt;&gt;"",ROW($K$7:$K$57)-MIN(ROW($K$7:$K$57))+1,""),""),ROW()-ROW(A$60)+1))),),"")</f>
        <v>0</v>
      </c>
      <c r="P95">
        <f t="array" ref="P95">IFERROR(CONCATENATE((INDEX($S$7:$S$57,SMALL(IF($S$7:$S$57&lt;&gt;"",IF($P$7:$P$57&lt;&gt;"",ROW($P$7:$P$57)-MIN(ROW($P$7:$P$57))+1,""),""),ROW()-ROW(A$60)+1)))," "),"")</f>
        <v>0</v>
      </c>
      <c r="Q95">
        <f t="array" ref="Q95">IFERROR(CONCATENATE(TEXT(INDEX($P$7:$P$57,SMALL(IF($S$7:$S$57&lt;&gt;"",IF($P$7:$P$57&lt;&gt;"",ROW($P$7:$P$57)-MIN(ROW($P$7:$P$57))+1,""),""),ROW()-ROW(A$60)+1)),"##0")," "),"")</f>
        <v>0</v>
      </c>
      <c r="R95">
        <f t="array" ref="R95">IFERROR(CONCATENATE((INDEX($A$7:$A$57,SMALL(IF($S$7:$S$57&lt;&gt;"",IF($P$7:$P$57&lt;&gt;"",ROW($P$7:$P$57)-MIN(ROW($P$7:$P$57))+1,""),""),ROW()-ROW(A$60)+1))),),"")</f>
        <v>0</v>
      </c>
      <c r="U95">
        <f t="array" ref="U95">IFERROR(CONCATENATE((INDEX($X$7:$X$57,SMALL(IF($X$7:$X$57&lt;&gt;"",IF($U$7:$U$57&lt;&gt;"",ROW($U$7:$U$57)-MIN(ROW($U$7:$U$57))+1,""),""),ROW()-ROW(A$60)+1)))," "),"")</f>
        <v>0</v>
      </c>
      <c r="V95">
        <f t="array" ref="V95">IFERROR(CONCATENATE(TEXT(INDEX($U$7:$U$57,SMALL(IF($X$7:$X$57&lt;&gt;"",IF($U$7:$U$57&lt;&gt;"",ROW($U$7:$U$57)-MIN(ROW($U$7:$U$57))+1,""),""),ROW()-ROW(A$60)+1)),"##0")," "),"")</f>
        <v>0</v>
      </c>
      <c r="W95">
        <f t="array" ref="W95">IFERROR(CONCATENATE((INDEX($A$7:$A$57,SMALL(IF($X$7:$X$57&lt;&gt;"",IF($U$7:$U$57&lt;&gt;"",ROW($U$7:$U$57)-MIN(ROW($U$7:$U$57))+1,""),""),ROW()-ROW(A$60)+1))),),"")</f>
        <v>0</v>
      </c>
    </row>
    <row r="96" spans="11:23">
      <c r="K96">
        <f t="array" ref="K96">IFERROR(CONCATENATE(TEXT(INDEX($K$7:$K$57,SMALL(IF($N$7:$N$57&lt;&gt;"",IF($K$7:$K$57&lt;&gt;"",ROW($K$7:$K$57)-MIN(ROW($K$7:$K$57))+1,""),""),ROW()-ROW(A$60)+1)),"##0"),","),"")</f>
        <v>0</v>
      </c>
      <c r="L96">
        <f t="array" ref="L96">IFERROR(CONCATENATE((INDEX($N$7:$N$57,SMALL(IF($N$7:$N$57&lt;&gt;"",IF($K$7:$K$57&lt;&gt;"",ROW($K$7:$K$57)-MIN(ROW($K$7:$K$57))+1,""),""),ROW()-ROW(A$60)+1))),","),"")</f>
        <v>0</v>
      </c>
      <c r="M96">
        <f t="array" ref="M96">IFERROR(CONCATENATE((INDEX($A$7:$A$57,SMALL(IF($N$7:$N$57&lt;&gt;"",IF($K$7:$K$57&lt;&gt;"",ROW($K$7:$K$57)-MIN(ROW($K$7:$K$57))+1,""),""),ROW()-ROW(A$60)+1))),),"")</f>
        <v>0</v>
      </c>
      <c r="P96">
        <f t="array" ref="P96">IFERROR(CONCATENATE((INDEX($S$7:$S$57,SMALL(IF($S$7:$S$57&lt;&gt;"",IF($P$7:$P$57&lt;&gt;"",ROW($P$7:$P$57)-MIN(ROW($P$7:$P$57))+1,""),""),ROW()-ROW(A$60)+1)))," "),"")</f>
        <v>0</v>
      </c>
      <c r="Q96">
        <f t="array" ref="Q96">IFERROR(CONCATENATE(TEXT(INDEX($P$7:$P$57,SMALL(IF($S$7:$S$57&lt;&gt;"",IF($P$7:$P$57&lt;&gt;"",ROW($P$7:$P$57)-MIN(ROW($P$7:$P$57))+1,""),""),ROW()-ROW(A$60)+1)),"##0")," "),"")</f>
        <v>0</v>
      </c>
      <c r="R96">
        <f t="array" ref="R96">IFERROR(CONCATENATE((INDEX($A$7:$A$57,SMALL(IF($S$7:$S$57&lt;&gt;"",IF($P$7:$P$57&lt;&gt;"",ROW($P$7:$P$57)-MIN(ROW($P$7:$P$57))+1,""),""),ROW()-ROW(A$60)+1))),),"")</f>
        <v>0</v>
      </c>
      <c r="U96">
        <f t="array" ref="U96">IFERROR(CONCATENATE((INDEX($X$7:$X$57,SMALL(IF($X$7:$X$57&lt;&gt;"",IF($U$7:$U$57&lt;&gt;"",ROW($U$7:$U$57)-MIN(ROW($U$7:$U$57))+1,""),""),ROW()-ROW(A$60)+1)))," "),"")</f>
        <v>0</v>
      </c>
      <c r="V96">
        <f t="array" ref="V96">IFERROR(CONCATENATE(TEXT(INDEX($U$7:$U$57,SMALL(IF($X$7:$X$57&lt;&gt;"",IF($U$7:$U$57&lt;&gt;"",ROW($U$7:$U$57)-MIN(ROW($U$7:$U$57))+1,""),""),ROW()-ROW(A$60)+1)),"##0")," "),"")</f>
        <v>0</v>
      </c>
      <c r="W96">
        <f t="array" ref="W96">IFERROR(CONCATENATE((INDEX($A$7:$A$57,SMALL(IF($X$7:$X$57&lt;&gt;"",IF($U$7:$U$57&lt;&gt;"",ROW($U$7:$U$57)-MIN(ROW($U$7:$U$57))+1,""),""),ROW()-ROW(A$60)+1))),),"")</f>
        <v>0</v>
      </c>
    </row>
    <row r="97" spans="11:23">
      <c r="K97">
        <f t="array" ref="K97">IFERROR(CONCATENATE(TEXT(INDEX($K$7:$K$57,SMALL(IF($N$7:$N$57&lt;&gt;"",IF($K$7:$K$57&lt;&gt;"",ROW($K$7:$K$57)-MIN(ROW($K$7:$K$57))+1,""),""),ROW()-ROW(A$60)+1)),"##0"),","),"")</f>
        <v>0</v>
      </c>
      <c r="L97">
        <f t="array" ref="L97">IFERROR(CONCATENATE((INDEX($N$7:$N$57,SMALL(IF($N$7:$N$57&lt;&gt;"",IF($K$7:$K$57&lt;&gt;"",ROW($K$7:$K$57)-MIN(ROW($K$7:$K$57))+1,""),""),ROW()-ROW(A$60)+1))),","),"")</f>
        <v>0</v>
      </c>
      <c r="M97">
        <f t="array" ref="M97">IFERROR(CONCATENATE((INDEX($A$7:$A$57,SMALL(IF($N$7:$N$57&lt;&gt;"",IF($K$7:$K$57&lt;&gt;"",ROW($K$7:$K$57)-MIN(ROW($K$7:$K$57))+1,""),""),ROW()-ROW(A$60)+1))),),"")</f>
        <v>0</v>
      </c>
      <c r="P97">
        <f t="array" ref="P97">IFERROR(CONCATENATE((INDEX($S$7:$S$57,SMALL(IF($S$7:$S$57&lt;&gt;"",IF($P$7:$P$57&lt;&gt;"",ROW($P$7:$P$57)-MIN(ROW($P$7:$P$57))+1,""),""),ROW()-ROW(A$60)+1)))," "),"")</f>
        <v>0</v>
      </c>
      <c r="Q97">
        <f t="array" ref="Q97">IFERROR(CONCATENATE(TEXT(INDEX($P$7:$P$57,SMALL(IF($S$7:$S$57&lt;&gt;"",IF($P$7:$P$57&lt;&gt;"",ROW($P$7:$P$57)-MIN(ROW($P$7:$P$57))+1,""),""),ROW()-ROW(A$60)+1)),"##0")," "),"")</f>
        <v>0</v>
      </c>
      <c r="R97">
        <f t="array" ref="R97">IFERROR(CONCATENATE((INDEX($A$7:$A$57,SMALL(IF($S$7:$S$57&lt;&gt;"",IF($P$7:$P$57&lt;&gt;"",ROW($P$7:$P$57)-MIN(ROW($P$7:$P$57))+1,""),""),ROW()-ROW(A$60)+1))),),"")</f>
        <v>0</v>
      </c>
      <c r="U97">
        <f t="array" ref="U97">IFERROR(CONCATENATE((INDEX($X$7:$X$57,SMALL(IF($X$7:$X$57&lt;&gt;"",IF($U$7:$U$57&lt;&gt;"",ROW($U$7:$U$57)-MIN(ROW($U$7:$U$57))+1,""),""),ROW()-ROW(A$60)+1)))," "),"")</f>
        <v>0</v>
      </c>
      <c r="V97">
        <f t="array" ref="V97">IFERROR(CONCATENATE(TEXT(INDEX($U$7:$U$57,SMALL(IF($X$7:$X$57&lt;&gt;"",IF($U$7:$U$57&lt;&gt;"",ROW($U$7:$U$57)-MIN(ROW($U$7:$U$57))+1,""),""),ROW()-ROW(A$60)+1)),"##0")," "),"")</f>
        <v>0</v>
      </c>
      <c r="W97">
        <f t="array" ref="W97">IFERROR(CONCATENATE((INDEX($A$7:$A$57,SMALL(IF($X$7:$X$57&lt;&gt;"",IF($U$7:$U$57&lt;&gt;"",ROW($U$7:$U$57)-MIN(ROW($U$7:$U$57))+1,""),""),ROW()-ROW(A$60)+1))),),"")</f>
        <v>0</v>
      </c>
    </row>
    <row r="98" spans="11:23">
      <c r="K98">
        <f t="array" ref="K98">IFERROR(CONCATENATE(TEXT(INDEX($K$7:$K$57,SMALL(IF($N$7:$N$57&lt;&gt;"",IF($K$7:$K$57&lt;&gt;"",ROW($K$7:$K$57)-MIN(ROW($K$7:$K$57))+1,""),""),ROW()-ROW(A$60)+1)),"##0"),","),"")</f>
        <v>0</v>
      </c>
      <c r="L98">
        <f t="array" ref="L98">IFERROR(CONCATENATE((INDEX($N$7:$N$57,SMALL(IF($N$7:$N$57&lt;&gt;"",IF($K$7:$K$57&lt;&gt;"",ROW($K$7:$K$57)-MIN(ROW($K$7:$K$57))+1,""),""),ROW()-ROW(A$60)+1))),","),"")</f>
        <v>0</v>
      </c>
      <c r="M98">
        <f t="array" ref="M98">IFERROR(CONCATENATE((INDEX($A$7:$A$57,SMALL(IF($N$7:$N$57&lt;&gt;"",IF($K$7:$K$57&lt;&gt;"",ROW($K$7:$K$57)-MIN(ROW($K$7:$K$57))+1,""),""),ROW()-ROW(A$60)+1))),),"")</f>
        <v>0</v>
      </c>
      <c r="P98">
        <f t="array" ref="P98">IFERROR(CONCATENATE((INDEX($S$7:$S$57,SMALL(IF($S$7:$S$57&lt;&gt;"",IF($P$7:$P$57&lt;&gt;"",ROW($P$7:$P$57)-MIN(ROW($P$7:$P$57))+1,""),""),ROW()-ROW(A$60)+1)))," "),"")</f>
        <v>0</v>
      </c>
      <c r="Q98">
        <f t="array" ref="Q98">IFERROR(CONCATENATE(TEXT(INDEX($P$7:$P$57,SMALL(IF($S$7:$S$57&lt;&gt;"",IF($P$7:$P$57&lt;&gt;"",ROW($P$7:$P$57)-MIN(ROW($P$7:$P$57))+1,""),""),ROW()-ROW(A$60)+1)),"##0")," "),"")</f>
        <v>0</v>
      </c>
      <c r="R98">
        <f t="array" ref="R98">IFERROR(CONCATENATE((INDEX($A$7:$A$57,SMALL(IF($S$7:$S$57&lt;&gt;"",IF($P$7:$P$57&lt;&gt;"",ROW($P$7:$P$57)-MIN(ROW($P$7:$P$57))+1,""),""),ROW()-ROW(A$60)+1))),),"")</f>
        <v>0</v>
      </c>
      <c r="U98">
        <f t="array" ref="U98">IFERROR(CONCATENATE((INDEX($X$7:$X$57,SMALL(IF($X$7:$X$57&lt;&gt;"",IF($U$7:$U$57&lt;&gt;"",ROW($U$7:$U$57)-MIN(ROW($U$7:$U$57))+1,""),""),ROW()-ROW(A$60)+1)))," "),"")</f>
        <v>0</v>
      </c>
      <c r="V98">
        <f t="array" ref="V98">IFERROR(CONCATENATE(TEXT(INDEX($U$7:$U$57,SMALL(IF($X$7:$X$57&lt;&gt;"",IF($U$7:$U$57&lt;&gt;"",ROW($U$7:$U$57)-MIN(ROW($U$7:$U$57))+1,""),""),ROW()-ROW(A$60)+1)),"##0")," "),"")</f>
        <v>0</v>
      </c>
      <c r="W98">
        <f t="array" ref="W98">IFERROR(CONCATENATE((INDEX($A$7:$A$57,SMALL(IF($X$7:$X$57&lt;&gt;"",IF($U$7:$U$57&lt;&gt;"",ROW($U$7:$U$57)-MIN(ROW($U$7:$U$57))+1,""),""),ROW()-ROW(A$60)+1))),),"")</f>
        <v>0</v>
      </c>
    </row>
    <row r="99" spans="11:23">
      <c r="K99">
        <f t="array" ref="K99">IFERROR(CONCATENATE(TEXT(INDEX($K$7:$K$57,SMALL(IF($N$7:$N$57&lt;&gt;"",IF($K$7:$K$57&lt;&gt;"",ROW($K$7:$K$57)-MIN(ROW($K$7:$K$57))+1,""),""),ROW()-ROW(A$60)+1)),"##0"),","),"")</f>
        <v>0</v>
      </c>
      <c r="L99">
        <f t="array" ref="L99">IFERROR(CONCATENATE((INDEX($N$7:$N$57,SMALL(IF($N$7:$N$57&lt;&gt;"",IF($K$7:$K$57&lt;&gt;"",ROW($K$7:$K$57)-MIN(ROW($K$7:$K$57))+1,""),""),ROW()-ROW(A$60)+1))),","),"")</f>
        <v>0</v>
      </c>
      <c r="M99">
        <f t="array" ref="M99">IFERROR(CONCATENATE((INDEX($A$7:$A$57,SMALL(IF($N$7:$N$57&lt;&gt;"",IF($K$7:$K$57&lt;&gt;"",ROW($K$7:$K$57)-MIN(ROW($K$7:$K$57))+1,""),""),ROW()-ROW(A$60)+1))),),"")</f>
        <v>0</v>
      </c>
      <c r="P99">
        <f t="array" ref="P99">IFERROR(CONCATENATE((INDEX($S$7:$S$57,SMALL(IF($S$7:$S$57&lt;&gt;"",IF($P$7:$P$57&lt;&gt;"",ROW($P$7:$P$57)-MIN(ROW($P$7:$P$57))+1,""),""),ROW()-ROW(A$60)+1)))," "),"")</f>
        <v>0</v>
      </c>
      <c r="Q99">
        <f t="array" ref="Q99">IFERROR(CONCATENATE(TEXT(INDEX($P$7:$P$57,SMALL(IF($S$7:$S$57&lt;&gt;"",IF($P$7:$P$57&lt;&gt;"",ROW($P$7:$P$57)-MIN(ROW($P$7:$P$57))+1,""),""),ROW()-ROW(A$60)+1)),"##0")," "),"")</f>
        <v>0</v>
      </c>
      <c r="R99">
        <f t="array" ref="R99">IFERROR(CONCATENATE((INDEX($A$7:$A$57,SMALL(IF($S$7:$S$57&lt;&gt;"",IF($P$7:$P$57&lt;&gt;"",ROW($P$7:$P$57)-MIN(ROW($P$7:$P$57))+1,""),""),ROW()-ROW(A$60)+1))),),"")</f>
        <v>0</v>
      </c>
      <c r="U99">
        <f t="array" ref="U99">IFERROR(CONCATENATE((INDEX($X$7:$X$57,SMALL(IF($X$7:$X$57&lt;&gt;"",IF($U$7:$U$57&lt;&gt;"",ROW($U$7:$U$57)-MIN(ROW($U$7:$U$57))+1,""),""),ROW()-ROW(A$60)+1)))," "),"")</f>
        <v>0</v>
      </c>
      <c r="V99">
        <f t="array" ref="V99">IFERROR(CONCATENATE(TEXT(INDEX($U$7:$U$57,SMALL(IF($X$7:$X$57&lt;&gt;"",IF($U$7:$U$57&lt;&gt;"",ROW($U$7:$U$57)-MIN(ROW($U$7:$U$57))+1,""),""),ROW()-ROW(A$60)+1)),"##0")," "),"")</f>
        <v>0</v>
      </c>
      <c r="W99">
        <f t="array" ref="W99">IFERROR(CONCATENATE((INDEX($A$7:$A$57,SMALL(IF($X$7:$X$57&lt;&gt;"",IF($U$7:$U$57&lt;&gt;"",ROW($U$7:$U$57)-MIN(ROW($U$7:$U$57))+1,""),""),ROW()-ROW(A$60)+1))),),"")</f>
        <v>0</v>
      </c>
    </row>
    <row r="100" spans="11:23">
      <c r="K100">
        <f t="array" ref="K100">IFERROR(CONCATENATE(TEXT(INDEX($K$7:$K$57,SMALL(IF($N$7:$N$57&lt;&gt;"",IF($K$7:$K$57&lt;&gt;"",ROW($K$7:$K$57)-MIN(ROW($K$7:$K$57))+1,""),""),ROW()-ROW(A$60)+1)),"##0"),","),"")</f>
        <v>0</v>
      </c>
      <c r="L100">
        <f t="array" ref="L100">IFERROR(CONCATENATE((INDEX($N$7:$N$57,SMALL(IF($N$7:$N$57&lt;&gt;"",IF($K$7:$K$57&lt;&gt;"",ROW($K$7:$K$57)-MIN(ROW($K$7:$K$57))+1,""),""),ROW()-ROW(A$60)+1))),","),"")</f>
        <v>0</v>
      </c>
      <c r="M100">
        <f t="array" ref="M100">IFERROR(CONCATENATE((INDEX($A$7:$A$57,SMALL(IF($N$7:$N$57&lt;&gt;"",IF($K$7:$K$57&lt;&gt;"",ROW($K$7:$K$57)-MIN(ROW($K$7:$K$57))+1,""),""),ROW()-ROW(A$60)+1))),),"")</f>
        <v>0</v>
      </c>
      <c r="P100">
        <f t="array" ref="P100">IFERROR(CONCATENATE((INDEX($S$7:$S$57,SMALL(IF($S$7:$S$57&lt;&gt;"",IF($P$7:$P$57&lt;&gt;"",ROW($P$7:$P$57)-MIN(ROW($P$7:$P$57))+1,""),""),ROW()-ROW(A$60)+1)))," "),"")</f>
        <v>0</v>
      </c>
      <c r="Q100">
        <f t="array" ref="Q100">IFERROR(CONCATENATE(TEXT(INDEX($P$7:$P$57,SMALL(IF($S$7:$S$57&lt;&gt;"",IF($P$7:$P$57&lt;&gt;"",ROW($P$7:$P$57)-MIN(ROW($P$7:$P$57))+1,""),""),ROW()-ROW(A$60)+1)),"##0")," "),"")</f>
        <v>0</v>
      </c>
      <c r="R100">
        <f t="array" ref="R100">IFERROR(CONCATENATE((INDEX($A$7:$A$57,SMALL(IF($S$7:$S$57&lt;&gt;"",IF($P$7:$P$57&lt;&gt;"",ROW($P$7:$P$57)-MIN(ROW($P$7:$P$57))+1,""),""),ROW()-ROW(A$60)+1))),),"")</f>
        <v>0</v>
      </c>
      <c r="U100">
        <f t="array" ref="U100">IFERROR(CONCATENATE((INDEX($X$7:$X$57,SMALL(IF($X$7:$X$57&lt;&gt;"",IF($U$7:$U$57&lt;&gt;"",ROW($U$7:$U$57)-MIN(ROW($U$7:$U$57))+1,""),""),ROW()-ROW(A$60)+1)))," "),"")</f>
        <v>0</v>
      </c>
      <c r="V100">
        <f t="array" ref="V100">IFERROR(CONCATENATE(TEXT(INDEX($U$7:$U$57,SMALL(IF($X$7:$X$57&lt;&gt;"",IF($U$7:$U$57&lt;&gt;"",ROW($U$7:$U$57)-MIN(ROW($U$7:$U$57))+1,""),""),ROW()-ROW(A$60)+1)),"##0")," "),"")</f>
        <v>0</v>
      </c>
      <c r="W100">
        <f t="array" ref="W100">IFERROR(CONCATENATE((INDEX($A$7:$A$57,SMALL(IF($X$7:$X$57&lt;&gt;"",IF($U$7:$U$57&lt;&gt;"",ROW($U$7:$U$57)-MIN(ROW($U$7:$U$57))+1,""),""),ROW()-ROW(A$60)+1))),),"")</f>
        <v>0</v>
      </c>
    </row>
    <row r="101" spans="11:23">
      <c r="K101">
        <f t="array" ref="K101">IFERROR(CONCATENATE(TEXT(INDEX($K$7:$K$57,SMALL(IF($N$7:$N$57&lt;&gt;"",IF($K$7:$K$57&lt;&gt;"",ROW($K$7:$K$57)-MIN(ROW($K$7:$K$57))+1,""),""),ROW()-ROW(A$60)+1)),"##0"),","),"")</f>
        <v>0</v>
      </c>
      <c r="L101">
        <f t="array" ref="L101">IFERROR(CONCATENATE((INDEX($N$7:$N$57,SMALL(IF($N$7:$N$57&lt;&gt;"",IF($K$7:$K$57&lt;&gt;"",ROW($K$7:$K$57)-MIN(ROW($K$7:$K$57))+1,""),""),ROW()-ROW(A$60)+1))),","),"")</f>
        <v>0</v>
      </c>
      <c r="M101">
        <f t="array" ref="M101">IFERROR(CONCATENATE((INDEX($A$7:$A$57,SMALL(IF($N$7:$N$57&lt;&gt;"",IF($K$7:$K$57&lt;&gt;"",ROW($K$7:$K$57)-MIN(ROW($K$7:$K$57))+1,""),""),ROW()-ROW(A$60)+1))),),"")</f>
        <v>0</v>
      </c>
      <c r="P101">
        <f t="array" ref="P101">IFERROR(CONCATENATE((INDEX($S$7:$S$57,SMALL(IF($S$7:$S$57&lt;&gt;"",IF($P$7:$P$57&lt;&gt;"",ROW($P$7:$P$57)-MIN(ROW($P$7:$P$57))+1,""),""),ROW()-ROW(A$60)+1)))," "),"")</f>
        <v>0</v>
      </c>
      <c r="Q101">
        <f t="array" ref="Q101">IFERROR(CONCATENATE(TEXT(INDEX($P$7:$P$57,SMALL(IF($S$7:$S$57&lt;&gt;"",IF($P$7:$P$57&lt;&gt;"",ROW($P$7:$P$57)-MIN(ROW($P$7:$P$57))+1,""),""),ROW()-ROW(A$60)+1)),"##0")," "),"")</f>
        <v>0</v>
      </c>
      <c r="R101">
        <f t="array" ref="R101">IFERROR(CONCATENATE((INDEX($A$7:$A$57,SMALL(IF($S$7:$S$57&lt;&gt;"",IF($P$7:$P$57&lt;&gt;"",ROW($P$7:$P$57)-MIN(ROW($P$7:$P$57))+1,""),""),ROW()-ROW(A$60)+1))),),"")</f>
        <v>0</v>
      </c>
      <c r="U101">
        <f t="array" ref="U101">IFERROR(CONCATENATE((INDEX($X$7:$X$57,SMALL(IF($X$7:$X$57&lt;&gt;"",IF($U$7:$U$57&lt;&gt;"",ROW($U$7:$U$57)-MIN(ROW($U$7:$U$57))+1,""),""),ROW()-ROW(A$60)+1)))," "),"")</f>
        <v>0</v>
      </c>
      <c r="V101">
        <f t="array" ref="V101">IFERROR(CONCATENATE(TEXT(INDEX($U$7:$U$57,SMALL(IF($X$7:$X$57&lt;&gt;"",IF($U$7:$U$57&lt;&gt;"",ROW($U$7:$U$57)-MIN(ROW($U$7:$U$57))+1,""),""),ROW()-ROW(A$60)+1)),"##0")," "),"")</f>
        <v>0</v>
      </c>
      <c r="W101">
        <f t="array" ref="W101">IFERROR(CONCATENATE((INDEX($A$7:$A$57,SMALL(IF($X$7:$X$57&lt;&gt;"",IF($U$7:$U$57&lt;&gt;"",ROW($U$7:$U$57)-MIN(ROW($U$7:$U$57))+1,""),""),ROW()-ROW(A$60)+1))),),"")</f>
        <v>0</v>
      </c>
    </row>
    <row r="102" spans="11:23">
      <c r="K102">
        <f t="array" ref="K102">IFERROR(CONCATENATE(TEXT(INDEX($K$7:$K$57,SMALL(IF($N$7:$N$57&lt;&gt;"",IF($K$7:$K$57&lt;&gt;"",ROW($K$7:$K$57)-MIN(ROW($K$7:$K$57))+1,""),""),ROW()-ROW(A$60)+1)),"##0"),","),"")</f>
        <v>0</v>
      </c>
      <c r="L102">
        <f t="array" ref="L102">IFERROR(CONCATENATE((INDEX($N$7:$N$57,SMALL(IF($N$7:$N$57&lt;&gt;"",IF($K$7:$K$57&lt;&gt;"",ROW($K$7:$K$57)-MIN(ROW($K$7:$K$57))+1,""),""),ROW()-ROW(A$60)+1))),","),"")</f>
        <v>0</v>
      </c>
      <c r="M102">
        <f t="array" ref="M102">IFERROR(CONCATENATE((INDEX($A$7:$A$57,SMALL(IF($N$7:$N$57&lt;&gt;"",IF($K$7:$K$57&lt;&gt;"",ROW($K$7:$K$57)-MIN(ROW($K$7:$K$57))+1,""),""),ROW()-ROW(A$60)+1))),),"")</f>
        <v>0</v>
      </c>
      <c r="P102">
        <f t="array" ref="P102">IFERROR(CONCATENATE((INDEX($S$7:$S$57,SMALL(IF($S$7:$S$57&lt;&gt;"",IF($P$7:$P$57&lt;&gt;"",ROW($P$7:$P$57)-MIN(ROW($P$7:$P$57))+1,""),""),ROW()-ROW(A$60)+1)))," "),"")</f>
        <v>0</v>
      </c>
      <c r="Q102">
        <f t="array" ref="Q102">IFERROR(CONCATENATE(TEXT(INDEX($P$7:$P$57,SMALL(IF($S$7:$S$57&lt;&gt;"",IF($P$7:$P$57&lt;&gt;"",ROW($P$7:$P$57)-MIN(ROW($P$7:$P$57))+1,""),""),ROW()-ROW(A$60)+1)),"##0")," "),"")</f>
        <v>0</v>
      </c>
      <c r="R102">
        <f t="array" ref="R102">IFERROR(CONCATENATE((INDEX($A$7:$A$57,SMALL(IF($S$7:$S$57&lt;&gt;"",IF($P$7:$P$57&lt;&gt;"",ROW($P$7:$P$57)-MIN(ROW($P$7:$P$57))+1,""),""),ROW()-ROW(A$60)+1))),),"")</f>
        <v>0</v>
      </c>
      <c r="U102">
        <f t="array" ref="U102">IFERROR(CONCATENATE((INDEX($X$7:$X$57,SMALL(IF($X$7:$X$57&lt;&gt;"",IF($U$7:$U$57&lt;&gt;"",ROW($U$7:$U$57)-MIN(ROW($U$7:$U$57))+1,""),""),ROW()-ROW(A$60)+1)))," "),"")</f>
        <v>0</v>
      </c>
      <c r="V102">
        <f t="array" ref="V102">IFERROR(CONCATENATE(TEXT(INDEX($U$7:$U$57,SMALL(IF($X$7:$X$57&lt;&gt;"",IF($U$7:$U$57&lt;&gt;"",ROW($U$7:$U$57)-MIN(ROW($U$7:$U$57))+1,""),""),ROW()-ROW(A$60)+1)),"##0")," "),"")</f>
        <v>0</v>
      </c>
      <c r="W102">
        <f t="array" ref="W102">IFERROR(CONCATENATE((INDEX($A$7:$A$57,SMALL(IF($X$7:$X$57&lt;&gt;"",IF($U$7:$U$57&lt;&gt;"",ROW($U$7:$U$57)-MIN(ROW($U$7:$U$57))+1,""),""),ROW()-ROW(A$60)+1))),),"")</f>
        <v>0</v>
      </c>
    </row>
    <row r="103" spans="11:23">
      <c r="K103">
        <f t="array" ref="K103">IFERROR(CONCATENATE(TEXT(INDEX($K$7:$K$57,SMALL(IF($N$7:$N$57&lt;&gt;"",IF($K$7:$K$57&lt;&gt;"",ROW($K$7:$K$57)-MIN(ROW($K$7:$K$57))+1,""),""),ROW()-ROW(A$60)+1)),"##0"),","),"")</f>
        <v>0</v>
      </c>
      <c r="L103">
        <f t="array" ref="L103">IFERROR(CONCATENATE((INDEX($N$7:$N$57,SMALL(IF($N$7:$N$57&lt;&gt;"",IF($K$7:$K$57&lt;&gt;"",ROW($K$7:$K$57)-MIN(ROW($K$7:$K$57))+1,""),""),ROW()-ROW(A$60)+1))),","),"")</f>
        <v>0</v>
      </c>
      <c r="M103">
        <f t="array" ref="M103">IFERROR(CONCATENATE((INDEX($A$7:$A$57,SMALL(IF($N$7:$N$57&lt;&gt;"",IF($K$7:$K$57&lt;&gt;"",ROW($K$7:$K$57)-MIN(ROW($K$7:$K$57))+1,""),""),ROW()-ROW(A$60)+1))),),"")</f>
        <v>0</v>
      </c>
      <c r="P103">
        <f t="array" ref="P103">IFERROR(CONCATENATE((INDEX($S$7:$S$57,SMALL(IF($S$7:$S$57&lt;&gt;"",IF($P$7:$P$57&lt;&gt;"",ROW($P$7:$P$57)-MIN(ROW($P$7:$P$57))+1,""),""),ROW()-ROW(A$60)+1)))," "),"")</f>
        <v>0</v>
      </c>
      <c r="Q103">
        <f t="array" ref="Q103">IFERROR(CONCATENATE(TEXT(INDEX($P$7:$P$57,SMALL(IF($S$7:$S$57&lt;&gt;"",IF($P$7:$P$57&lt;&gt;"",ROW($P$7:$P$57)-MIN(ROW($P$7:$P$57))+1,""),""),ROW()-ROW(A$60)+1)),"##0")," "),"")</f>
        <v>0</v>
      </c>
      <c r="R103">
        <f t="array" ref="R103">IFERROR(CONCATENATE((INDEX($A$7:$A$57,SMALL(IF($S$7:$S$57&lt;&gt;"",IF($P$7:$P$57&lt;&gt;"",ROW($P$7:$P$57)-MIN(ROW($P$7:$P$57))+1,""),""),ROW()-ROW(A$60)+1))),),"")</f>
        <v>0</v>
      </c>
      <c r="U103">
        <f t="array" ref="U103">IFERROR(CONCATENATE((INDEX($X$7:$X$57,SMALL(IF($X$7:$X$57&lt;&gt;"",IF($U$7:$U$57&lt;&gt;"",ROW($U$7:$U$57)-MIN(ROW($U$7:$U$57))+1,""),""),ROW()-ROW(A$60)+1)))," "),"")</f>
        <v>0</v>
      </c>
      <c r="V103">
        <f t="array" ref="V103">IFERROR(CONCATENATE(TEXT(INDEX($U$7:$U$57,SMALL(IF($X$7:$X$57&lt;&gt;"",IF($U$7:$U$57&lt;&gt;"",ROW($U$7:$U$57)-MIN(ROW($U$7:$U$57))+1,""),""),ROW()-ROW(A$60)+1)),"##0")," "),"")</f>
        <v>0</v>
      </c>
      <c r="W103">
        <f t="array" ref="W103">IFERROR(CONCATENATE((INDEX($A$7:$A$57,SMALL(IF($X$7:$X$57&lt;&gt;"",IF($U$7:$U$57&lt;&gt;"",ROW($U$7:$U$57)-MIN(ROW($U$7:$U$57))+1,""),""),ROW()-ROW(A$60)+1))),),"")</f>
        <v>0</v>
      </c>
    </row>
    <row r="104" spans="11:23">
      <c r="K104">
        <f t="array" ref="K104">IFERROR(CONCATENATE(TEXT(INDEX($K$7:$K$57,SMALL(IF($N$7:$N$57&lt;&gt;"",IF($K$7:$K$57&lt;&gt;"",ROW($K$7:$K$57)-MIN(ROW($K$7:$K$57))+1,""),""),ROW()-ROW(A$60)+1)),"##0"),","),"")</f>
        <v>0</v>
      </c>
      <c r="L104">
        <f t="array" ref="L104">IFERROR(CONCATENATE((INDEX($N$7:$N$57,SMALL(IF($N$7:$N$57&lt;&gt;"",IF($K$7:$K$57&lt;&gt;"",ROW($K$7:$K$57)-MIN(ROW($K$7:$K$57))+1,""),""),ROW()-ROW(A$60)+1))),","),"")</f>
        <v>0</v>
      </c>
      <c r="M104">
        <f t="array" ref="M104">IFERROR(CONCATENATE((INDEX($A$7:$A$57,SMALL(IF($N$7:$N$57&lt;&gt;"",IF($K$7:$K$57&lt;&gt;"",ROW($K$7:$K$57)-MIN(ROW($K$7:$K$57))+1,""),""),ROW()-ROW(A$60)+1))),),"")</f>
        <v>0</v>
      </c>
      <c r="P104">
        <f t="array" ref="P104">IFERROR(CONCATENATE((INDEX($S$7:$S$57,SMALL(IF($S$7:$S$57&lt;&gt;"",IF($P$7:$P$57&lt;&gt;"",ROW($P$7:$P$57)-MIN(ROW($P$7:$P$57))+1,""),""),ROW()-ROW(A$60)+1)))," "),"")</f>
        <v>0</v>
      </c>
      <c r="Q104">
        <f t="array" ref="Q104">IFERROR(CONCATENATE(TEXT(INDEX($P$7:$P$57,SMALL(IF($S$7:$S$57&lt;&gt;"",IF($P$7:$P$57&lt;&gt;"",ROW($P$7:$P$57)-MIN(ROW($P$7:$P$57))+1,""),""),ROW()-ROW(A$60)+1)),"##0")," "),"")</f>
        <v>0</v>
      </c>
      <c r="R104">
        <f t="array" ref="R104">IFERROR(CONCATENATE((INDEX($A$7:$A$57,SMALL(IF($S$7:$S$57&lt;&gt;"",IF($P$7:$P$57&lt;&gt;"",ROW($P$7:$P$57)-MIN(ROW($P$7:$P$57))+1,""),""),ROW()-ROW(A$60)+1))),),"")</f>
        <v>0</v>
      </c>
      <c r="U104">
        <f t="array" ref="U104">IFERROR(CONCATENATE((INDEX($X$7:$X$57,SMALL(IF($X$7:$X$57&lt;&gt;"",IF($U$7:$U$57&lt;&gt;"",ROW($U$7:$U$57)-MIN(ROW($U$7:$U$57))+1,""),""),ROW()-ROW(A$60)+1)))," "),"")</f>
        <v>0</v>
      </c>
      <c r="V104">
        <f t="array" ref="V104">IFERROR(CONCATENATE(TEXT(INDEX($U$7:$U$57,SMALL(IF($X$7:$X$57&lt;&gt;"",IF($U$7:$U$57&lt;&gt;"",ROW($U$7:$U$57)-MIN(ROW($U$7:$U$57))+1,""),""),ROW()-ROW(A$60)+1)),"##0")," "),"")</f>
        <v>0</v>
      </c>
      <c r="W104">
        <f t="array" ref="W104">IFERROR(CONCATENATE((INDEX($A$7:$A$57,SMALL(IF($X$7:$X$57&lt;&gt;"",IF($U$7:$U$57&lt;&gt;"",ROW($U$7:$U$57)-MIN(ROW($U$7:$U$57))+1,""),""),ROW()-ROW(A$60)+1))),),"")</f>
        <v>0</v>
      </c>
    </row>
    <row r="105" spans="11:23">
      <c r="K105">
        <f t="array" ref="K105">IFERROR(CONCATENATE(TEXT(INDEX($K$7:$K$57,SMALL(IF($N$7:$N$57&lt;&gt;"",IF($K$7:$K$57&lt;&gt;"",ROW($K$7:$K$57)-MIN(ROW($K$7:$K$57))+1,""),""),ROW()-ROW(A$60)+1)),"##0"),","),"")</f>
        <v>0</v>
      </c>
      <c r="L105">
        <f t="array" ref="L105">IFERROR(CONCATENATE((INDEX($N$7:$N$57,SMALL(IF($N$7:$N$57&lt;&gt;"",IF($K$7:$K$57&lt;&gt;"",ROW($K$7:$K$57)-MIN(ROW($K$7:$K$57))+1,""),""),ROW()-ROW(A$60)+1))),","),"")</f>
        <v>0</v>
      </c>
      <c r="M105">
        <f t="array" ref="M105">IFERROR(CONCATENATE((INDEX($A$7:$A$57,SMALL(IF($N$7:$N$57&lt;&gt;"",IF($K$7:$K$57&lt;&gt;"",ROW($K$7:$K$57)-MIN(ROW($K$7:$K$57))+1,""),""),ROW()-ROW(A$60)+1))),),"")</f>
        <v>0</v>
      </c>
      <c r="P105">
        <f t="array" ref="P105">IFERROR(CONCATENATE((INDEX($S$7:$S$57,SMALL(IF($S$7:$S$57&lt;&gt;"",IF($P$7:$P$57&lt;&gt;"",ROW($P$7:$P$57)-MIN(ROW($P$7:$P$57))+1,""),""),ROW()-ROW(A$60)+1)))," "),"")</f>
        <v>0</v>
      </c>
      <c r="Q105">
        <f t="array" ref="Q105">IFERROR(CONCATENATE(TEXT(INDEX($P$7:$P$57,SMALL(IF($S$7:$S$57&lt;&gt;"",IF($P$7:$P$57&lt;&gt;"",ROW($P$7:$P$57)-MIN(ROW($P$7:$P$57))+1,""),""),ROW()-ROW(A$60)+1)),"##0")," "),"")</f>
        <v>0</v>
      </c>
      <c r="R105">
        <f t="array" ref="R105">IFERROR(CONCATENATE((INDEX($A$7:$A$57,SMALL(IF($S$7:$S$57&lt;&gt;"",IF($P$7:$P$57&lt;&gt;"",ROW($P$7:$P$57)-MIN(ROW($P$7:$P$57))+1,""),""),ROW()-ROW(A$60)+1))),),"")</f>
        <v>0</v>
      </c>
      <c r="U105">
        <f t="array" ref="U105">IFERROR(CONCATENATE((INDEX($X$7:$X$57,SMALL(IF($X$7:$X$57&lt;&gt;"",IF($U$7:$U$57&lt;&gt;"",ROW($U$7:$U$57)-MIN(ROW($U$7:$U$57))+1,""),""),ROW()-ROW(A$60)+1)))," "),"")</f>
        <v>0</v>
      </c>
      <c r="V105">
        <f t="array" ref="V105">IFERROR(CONCATENATE(TEXT(INDEX($U$7:$U$57,SMALL(IF($X$7:$X$57&lt;&gt;"",IF($U$7:$U$57&lt;&gt;"",ROW($U$7:$U$57)-MIN(ROW($U$7:$U$57))+1,""),""),ROW()-ROW(A$60)+1)),"##0")," "),"")</f>
        <v>0</v>
      </c>
      <c r="W105">
        <f t="array" ref="W105">IFERROR(CONCATENATE((INDEX($A$7:$A$57,SMALL(IF($X$7:$X$57&lt;&gt;"",IF($U$7:$U$57&lt;&gt;"",ROW($U$7:$U$57)-MIN(ROW($U$7:$U$57))+1,""),""),ROW()-ROW(A$60)+1))),),"")</f>
        <v>0</v>
      </c>
    </row>
    <row r="106" spans="11:23">
      <c r="K106">
        <f t="array" ref="K106">IFERROR(CONCATENATE(TEXT(INDEX($K$7:$K$57,SMALL(IF($N$7:$N$57&lt;&gt;"",IF($K$7:$K$57&lt;&gt;"",ROW($K$7:$K$57)-MIN(ROW($K$7:$K$57))+1,""),""),ROW()-ROW(A$60)+1)),"##0"),","),"")</f>
        <v>0</v>
      </c>
      <c r="L106">
        <f t="array" ref="L106">IFERROR(CONCATENATE((INDEX($N$7:$N$57,SMALL(IF($N$7:$N$57&lt;&gt;"",IF($K$7:$K$57&lt;&gt;"",ROW($K$7:$K$57)-MIN(ROW($K$7:$K$57))+1,""),""),ROW()-ROW(A$60)+1))),","),"")</f>
        <v>0</v>
      </c>
      <c r="M106">
        <f t="array" ref="M106">IFERROR(CONCATENATE((INDEX($A$7:$A$57,SMALL(IF($N$7:$N$57&lt;&gt;"",IF($K$7:$K$57&lt;&gt;"",ROW($K$7:$K$57)-MIN(ROW($K$7:$K$57))+1,""),""),ROW()-ROW(A$60)+1))),),"")</f>
        <v>0</v>
      </c>
      <c r="P106">
        <f t="array" ref="P106">IFERROR(CONCATENATE((INDEX($S$7:$S$57,SMALL(IF($S$7:$S$57&lt;&gt;"",IF($P$7:$P$57&lt;&gt;"",ROW($P$7:$P$57)-MIN(ROW($P$7:$P$57))+1,""),""),ROW()-ROW(A$60)+1)))," "),"")</f>
        <v>0</v>
      </c>
      <c r="Q106">
        <f t="array" ref="Q106">IFERROR(CONCATENATE(TEXT(INDEX($P$7:$P$57,SMALL(IF($S$7:$S$57&lt;&gt;"",IF($P$7:$P$57&lt;&gt;"",ROW($P$7:$P$57)-MIN(ROW($P$7:$P$57))+1,""),""),ROW()-ROW(A$60)+1)),"##0")," "),"")</f>
        <v>0</v>
      </c>
      <c r="R106">
        <f t="array" ref="R106">IFERROR(CONCATENATE((INDEX($A$7:$A$57,SMALL(IF($S$7:$S$57&lt;&gt;"",IF($P$7:$P$57&lt;&gt;"",ROW($P$7:$P$57)-MIN(ROW($P$7:$P$57))+1,""),""),ROW()-ROW(A$60)+1))),),"")</f>
        <v>0</v>
      </c>
      <c r="U106">
        <f t="array" ref="U106">IFERROR(CONCATENATE((INDEX($X$7:$X$57,SMALL(IF($X$7:$X$57&lt;&gt;"",IF($U$7:$U$57&lt;&gt;"",ROW($U$7:$U$57)-MIN(ROW($U$7:$U$57))+1,""),""),ROW()-ROW(A$60)+1)))," "),"")</f>
        <v>0</v>
      </c>
      <c r="V106">
        <f t="array" ref="V106">IFERROR(CONCATENATE(TEXT(INDEX($U$7:$U$57,SMALL(IF($X$7:$X$57&lt;&gt;"",IF($U$7:$U$57&lt;&gt;"",ROW($U$7:$U$57)-MIN(ROW($U$7:$U$57))+1,""),""),ROW()-ROW(A$60)+1)),"##0")," "),"")</f>
        <v>0</v>
      </c>
      <c r="W106">
        <f t="array" ref="W106">IFERROR(CONCATENATE((INDEX($A$7:$A$57,SMALL(IF($X$7:$X$57&lt;&gt;"",IF($U$7:$U$57&lt;&gt;"",ROW($U$7:$U$57)-MIN(ROW($U$7:$U$57))+1,""),""),ROW()-ROW(A$60)+1))),),"")</f>
        <v>0</v>
      </c>
    </row>
    <row r="107" spans="11:23">
      <c r="K107">
        <f t="array" ref="K107">IFERROR(CONCATENATE(TEXT(INDEX($K$7:$K$57,SMALL(IF($N$7:$N$57&lt;&gt;"",IF($K$7:$K$57&lt;&gt;"",ROW($K$7:$K$57)-MIN(ROW($K$7:$K$57))+1,""),""),ROW()-ROW(A$60)+1)),"##0"),","),"")</f>
        <v>0</v>
      </c>
      <c r="L107">
        <f t="array" ref="L107">IFERROR(CONCATENATE((INDEX($N$7:$N$57,SMALL(IF($N$7:$N$57&lt;&gt;"",IF($K$7:$K$57&lt;&gt;"",ROW($K$7:$K$57)-MIN(ROW($K$7:$K$57))+1,""),""),ROW()-ROW(A$60)+1))),","),"")</f>
        <v>0</v>
      </c>
      <c r="M107">
        <f t="array" ref="M107">IFERROR(CONCATENATE((INDEX($A$7:$A$57,SMALL(IF($N$7:$N$57&lt;&gt;"",IF($K$7:$K$57&lt;&gt;"",ROW($K$7:$K$57)-MIN(ROW($K$7:$K$57))+1,""),""),ROW()-ROW(A$60)+1))),),"")</f>
        <v>0</v>
      </c>
      <c r="P107">
        <f t="array" ref="P107">IFERROR(CONCATENATE((INDEX($S$7:$S$57,SMALL(IF($S$7:$S$57&lt;&gt;"",IF($P$7:$P$57&lt;&gt;"",ROW($P$7:$P$57)-MIN(ROW($P$7:$P$57))+1,""),""),ROW()-ROW(A$60)+1)))," "),"")</f>
        <v>0</v>
      </c>
      <c r="Q107">
        <f t="array" ref="Q107">IFERROR(CONCATENATE(TEXT(INDEX($P$7:$P$57,SMALL(IF($S$7:$S$57&lt;&gt;"",IF($P$7:$P$57&lt;&gt;"",ROW($P$7:$P$57)-MIN(ROW($P$7:$P$57))+1,""),""),ROW()-ROW(A$60)+1)),"##0")," "),"")</f>
        <v>0</v>
      </c>
      <c r="R107">
        <f t="array" ref="R107">IFERROR(CONCATENATE((INDEX($A$7:$A$57,SMALL(IF($S$7:$S$57&lt;&gt;"",IF($P$7:$P$57&lt;&gt;"",ROW($P$7:$P$57)-MIN(ROW($P$7:$P$57))+1,""),""),ROW()-ROW(A$60)+1))),),"")</f>
        <v>0</v>
      </c>
      <c r="U107">
        <f t="array" ref="U107">IFERROR(CONCATENATE((INDEX($X$7:$X$57,SMALL(IF($X$7:$X$57&lt;&gt;"",IF($U$7:$U$57&lt;&gt;"",ROW($U$7:$U$57)-MIN(ROW($U$7:$U$57))+1,""),""),ROW()-ROW(A$60)+1)))," "),"")</f>
        <v>0</v>
      </c>
      <c r="V107">
        <f t="array" ref="V107">IFERROR(CONCATENATE(TEXT(INDEX($U$7:$U$57,SMALL(IF($X$7:$X$57&lt;&gt;"",IF($U$7:$U$57&lt;&gt;"",ROW($U$7:$U$57)-MIN(ROW($U$7:$U$57))+1,""),""),ROW()-ROW(A$60)+1)),"##0")," "),"")</f>
        <v>0</v>
      </c>
      <c r="W107">
        <f t="array" ref="W107">IFERROR(CONCATENATE((INDEX($A$7:$A$57,SMALL(IF($X$7:$X$57&lt;&gt;"",IF($U$7:$U$57&lt;&gt;"",ROW($U$7:$U$57)-MIN(ROW($U$7:$U$57))+1,""),""),ROW()-ROW(A$60)+1))),),"")</f>
        <v>0</v>
      </c>
    </row>
    <row r="108" spans="11:23">
      <c r="K108">
        <f t="array" ref="K108">IFERROR(CONCATENATE(TEXT(INDEX($K$7:$K$57,SMALL(IF($N$7:$N$57&lt;&gt;"",IF($K$7:$K$57&lt;&gt;"",ROW($K$7:$K$57)-MIN(ROW($K$7:$K$57))+1,""),""),ROW()-ROW(A$60)+1)),"##0"),","),"")</f>
        <v>0</v>
      </c>
      <c r="L108">
        <f t="array" ref="L108">IFERROR(CONCATENATE((INDEX($N$7:$N$57,SMALL(IF($N$7:$N$57&lt;&gt;"",IF($K$7:$K$57&lt;&gt;"",ROW($K$7:$K$57)-MIN(ROW($K$7:$K$57))+1,""),""),ROW()-ROW(A$60)+1))),","),"")</f>
        <v>0</v>
      </c>
      <c r="M108">
        <f t="array" ref="M108">IFERROR(CONCATENATE((INDEX($A$7:$A$57,SMALL(IF($N$7:$N$57&lt;&gt;"",IF($K$7:$K$57&lt;&gt;"",ROW($K$7:$K$57)-MIN(ROW($K$7:$K$57))+1,""),""),ROW()-ROW(A$60)+1))),),"")</f>
        <v>0</v>
      </c>
      <c r="P108">
        <f t="array" ref="P108">IFERROR(CONCATENATE((INDEX($S$7:$S$57,SMALL(IF($S$7:$S$57&lt;&gt;"",IF($P$7:$P$57&lt;&gt;"",ROW($P$7:$P$57)-MIN(ROW($P$7:$P$57))+1,""),""),ROW()-ROW(A$60)+1)))," "),"")</f>
        <v>0</v>
      </c>
      <c r="Q108">
        <f t="array" ref="Q108">IFERROR(CONCATENATE(TEXT(INDEX($P$7:$P$57,SMALL(IF($S$7:$S$57&lt;&gt;"",IF($P$7:$P$57&lt;&gt;"",ROW($P$7:$P$57)-MIN(ROW($P$7:$P$57))+1,""),""),ROW()-ROW(A$60)+1)),"##0")," "),"")</f>
        <v>0</v>
      </c>
      <c r="R108">
        <f t="array" ref="R108">IFERROR(CONCATENATE((INDEX($A$7:$A$57,SMALL(IF($S$7:$S$57&lt;&gt;"",IF($P$7:$P$57&lt;&gt;"",ROW($P$7:$P$57)-MIN(ROW($P$7:$P$57))+1,""),""),ROW()-ROW(A$60)+1))),),"")</f>
        <v>0</v>
      </c>
      <c r="U108">
        <f t="array" ref="U108">IFERROR(CONCATENATE((INDEX($X$7:$X$57,SMALL(IF($X$7:$X$57&lt;&gt;"",IF($U$7:$U$57&lt;&gt;"",ROW($U$7:$U$57)-MIN(ROW($U$7:$U$57))+1,""),""),ROW()-ROW(A$60)+1)))," "),"")</f>
        <v>0</v>
      </c>
      <c r="V108">
        <f t="array" ref="V108">IFERROR(CONCATENATE(TEXT(INDEX($U$7:$U$57,SMALL(IF($X$7:$X$57&lt;&gt;"",IF($U$7:$U$57&lt;&gt;"",ROW($U$7:$U$57)-MIN(ROW($U$7:$U$57))+1,""),""),ROW()-ROW(A$60)+1)),"##0")," "),"")</f>
        <v>0</v>
      </c>
      <c r="W108">
        <f t="array" ref="W108">IFERROR(CONCATENATE((INDEX($A$7:$A$57,SMALL(IF($X$7:$X$57&lt;&gt;"",IF($U$7:$U$57&lt;&gt;"",ROW($U$7:$U$57)-MIN(ROW($U$7:$U$57))+1,""),""),ROW()-ROW(A$60)+1))),),"")</f>
        <v>0</v>
      </c>
    </row>
    <row r="109" spans="11:23">
      <c r="K109">
        <f t="array" ref="K109">IFERROR(CONCATENATE(TEXT(INDEX($K$7:$K$57,SMALL(IF($N$7:$N$57&lt;&gt;"",IF($K$7:$K$57&lt;&gt;"",ROW($K$7:$K$57)-MIN(ROW($K$7:$K$57))+1,""),""),ROW()-ROW(A$60)+1)),"##0"),","),"")</f>
        <v>0</v>
      </c>
      <c r="L109">
        <f t="array" ref="L109">IFERROR(CONCATENATE((INDEX($N$7:$N$57,SMALL(IF($N$7:$N$57&lt;&gt;"",IF($K$7:$K$57&lt;&gt;"",ROW($K$7:$K$57)-MIN(ROW($K$7:$K$57))+1,""),""),ROW()-ROW(A$60)+1))),","),"")</f>
        <v>0</v>
      </c>
      <c r="M109">
        <f t="array" ref="M109">IFERROR(CONCATENATE((INDEX($A$7:$A$57,SMALL(IF($N$7:$N$57&lt;&gt;"",IF($K$7:$K$57&lt;&gt;"",ROW($K$7:$K$57)-MIN(ROW($K$7:$K$57))+1,""),""),ROW()-ROW(A$60)+1))),),"")</f>
        <v>0</v>
      </c>
      <c r="P109">
        <f t="array" ref="P109">IFERROR(CONCATENATE((INDEX($S$7:$S$57,SMALL(IF($S$7:$S$57&lt;&gt;"",IF($P$7:$P$57&lt;&gt;"",ROW($P$7:$P$57)-MIN(ROW($P$7:$P$57))+1,""),""),ROW()-ROW(A$60)+1)))," "),"")</f>
        <v>0</v>
      </c>
      <c r="Q109">
        <f t="array" ref="Q109">IFERROR(CONCATENATE(TEXT(INDEX($P$7:$P$57,SMALL(IF($S$7:$S$57&lt;&gt;"",IF($P$7:$P$57&lt;&gt;"",ROW($P$7:$P$57)-MIN(ROW($P$7:$P$57))+1,""),""),ROW()-ROW(A$60)+1)),"##0")," "),"")</f>
        <v>0</v>
      </c>
      <c r="R109">
        <f t="array" ref="R109">IFERROR(CONCATENATE((INDEX($A$7:$A$57,SMALL(IF($S$7:$S$57&lt;&gt;"",IF($P$7:$P$57&lt;&gt;"",ROW($P$7:$P$57)-MIN(ROW($P$7:$P$57))+1,""),""),ROW()-ROW(A$60)+1))),),"")</f>
        <v>0</v>
      </c>
      <c r="U109">
        <f t="array" ref="U109">IFERROR(CONCATENATE((INDEX($X$7:$X$57,SMALL(IF($X$7:$X$57&lt;&gt;"",IF($U$7:$U$57&lt;&gt;"",ROW($U$7:$U$57)-MIN(ROW($U$7:$U$57))+1,""),""),ROW()-ROW(A$60)+1)))," "),"")</f>
        <v>0</v>
      </c>
      <c r="V109">
        <f t="array" ref="V109">IFERROR(CONCATENATE(TEXT(INDEX($U$7:$U$57,SMALL(IF($X$7:$X$57&lt;&gt;"",IF($U$7:$U$57&lt;&gt;"",ROW($U$7:$U$57)-MIN(ROW($U$7:$U$57))+1,""),""),ROW()-ROW(A$60)+1)),"##0")," "),"")</f>
        <v>0</v>
      </c>
      <c r="W109">
        <f t="array" ref="W109">IFERROR(CONCATENATE((INDEX($A$7:$A$57,SMALL(IF($X$7:$X$57&lt;&gt;"",IF($U$7:$U$57&lt;&gt;"",ROW($U$7:$U$57)-MIN(ROW($U$7:$U$57))+1,""),""),ROW()-ROW(A$60)+1))),),"")</f>
        <v>0</v>
      </c>
    </row>
    <row r="110" spans="11:23">
      <c r="K110">
        <f t="array" ref="K110">IFERROR(CONCATENATE(TEXT(INDEX($K$7:$K$57,SMALL(IF($N$7:$N$57&lt;&gt;"",IF($K$7:$K$57&lt;&gt;"",ROW($K$7:$K$57)-MIN(ROW($K$7:$K$57))+1,""),""),ROW()-ROW(A$60)+1)),"##0"),","),"")</f>
        <v>0</v>
      </c>
      <c r="L110">
        <f t="array" ref="L110">IFERROR(CONCATENATE((INDEX($N$7:$N$57,SMALL(IF($N$7:$N$57&lt;&gt;"",IF($K$7:$K$57&lt;&gt;"",ROW($K$7:$K$57)-MIN(ROW($K$7:$K$57))+1,""),""),ROW()-ROW(A$60)+1))),","),"")</f>
        <v>0</v>
      </c>
      <c r="M110">
        <f t="array" ref="M110">IFERROR(CONCATENATE((INDEX($A$7:$A$57,SMALL(IF($N$7:$N$57&lt;&gt;"",IF($K$7:$K$57&lt;&gt;"",ROW($K$7:$K$57)-MIN(ROW($K$7:$K$57))+1,""),""),ROW()-ROW(A$60)+1))),),"")</f>
        <v>0</v>
      </c>
      <c r="P110">
        <f t="array" ref="P110">IFERROR(CONCATENATE((INDEX($S$7:$S$57,SMALL(IF($S$7:$S$57&lt;&gt;"",IF($P$7:$P$57&lt;&gt;"",ROW($P$7:$P$57)-MIN(ROW($P$7:$P$57))+1,""),""),ROW()-ROW(A$60)+1)))," "),"")</f>
        <v>0</v>
      </c>
      <c r="Q110">
        <f t="array" ref="Q110">IFERROR(CONCATENATE(TEXT(INDEX($P$7:$P$57,SMALL(IF($S$7:$S$57&lt;&gt;"",IF($P$7:$P$57&lt;&gt;"",ROW($P$7:$P$57)-MIN(ROW($P$7:$P$57))+1,""),""),ROW()-ROW(A$60)+1)),"##0")," "),"")</f>
        <v>0</v>
      </c>
      <c r="R110">
        <f t="array" ref="R110">IFERROR(CONCATENATE((INDEX($A$7:$A$57,SMALL(IF($S$7:$S$57&lt;&gt;"",IF($P$7:$P$57&lt;&gt;"",ROW($P$7:$P$57)-MIN(ROW($P$7:$P$57))+1,""),""),ROW()-ROW(A$60)+1))),),"")</f>
        <v>0</v>
      </c>
      <c r="U110">
        <f t="array" ref="U110">IFERROR(CONCATENATE((INDEX($X$7:$X$57,SMALL(IF($X$7:$X$57&lt;&gt;"",IF($U$7:$U$57&lt;&gt;"",ROW($U$7:$U$57)-MIN(ROW($U$7:$U$57))+1,""),""),ROW()-ROW(A$60)+1)))," "),"")</f>
        <v>0</v>
      </c>
      <c r="V110">
        <f t="array" ref="V110">IFERROR(CONCATENATE(TEXT(INDEX($U$7:$U$57,SMALL(IF($X$7:$X$57&lt;&gt;"",IF($U$7:$U$57&lt;&gt;"",ROW($U$7:$U$57)-MIN(ROW($U$7:$U$57))+1,""),""),ROW()-ROW(A$60)+1)),"##0")," "),"")</f>
        <v>0</v>
      </c>
      <c r="W110">
        <f t="array" ref="W110">IFERROR(CONCATENATE((INDEX($A$7:$A$57,SMALL(IF($X$7:$X$57&lt;&gt;"",IF($U$7:$U$57&lt;&gt;"",ROW($U$7:$U$57)-MIN(ROW($U$7:$U$57))+1,""),""),ROW()-ROW(A$60)+1))),),"")</f>
        <v>0</v>
      </c>
    </row>
  </sheetData>
  <mergeCells count="4">
    <mergeCell ref="A5:I5"/>
    <mergeCell ref="J5:N5"/>
    <mergeCell ref="O5:S5"/>
    <mergeCell ref="T5:X5"/>
  </mergeCells>
  <conditionalFormatting sqref="G10">
    <cfRule type="expression" dxfId="0" priority="10">
      <formula>IF(SUM(INDIRECT(ADDRESS(ROW(),COLUMN(mouser_part_data)+0)),INDIRECT(ADDRESS(ROW(),COLUMN(digikey_part_data)+0)),INDIRECT(ADDRESS(ROW(),COLUMN(local_part_data)+0)))=0,1,0)</formula>
    </cfRule>
    <cfRule type="cellIs" dxfId="1" priority="11" operator="greaterThan">
      <formula>SUM(INDIRECT(ADDRESS(ROW(),COLUMN(mouser_part_data)+0)),INDIRECT(ADDRESS(ROW(),COLUMN(digikey_part_data)+0)),INDIRECT(ADDRESS(ROW(),COLUMN(local_part_data)+0)))</formula>
    </cfRule>
    <cfRule type="cellIs" dxfId="2" priority="12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1">
    <cfRule type="expression" dxfId="0" priority="13">
      <formula>IF(SUM(INDIRECT(ADDRESS(ROW(),COLUMN(mouser_part_data)+0)),INDIRECT(ADDRESS(ROW(),COLUMN(digikey_part_data)+0)),INDIRECT(ADDRESS(ROW(),COLUMN(local_part_data)+0)))=0,1,0)</formula>
    </cfRule>
    <cfRule type="cellIs" dxfId="1" priority="14" operator="greaterThan">
      <formula>SUM(INDIRECT(ADDRESS(ROW(),COLUMN(mouser_part_data)+0)),INDIRECT(ADDRESS(ROW(),COLUMN(digikey_part_data)+0)),INDIRECT(ADDRESS(ROW(),COLUMN(local_part_data)+0)))</formula>
    </cfRule>
    <cfRule type="cellIs" dxfId="2" priority="15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2">
    <cfRule type="expression" dxfId="0" priority="16">
      <formula>IF(SUM(INDIRECT(ADDRESS(ROW(),COLUMN(mouser_part_data)+0)),INDIRECT(ADDRESS(ROW(),COLUMN(digikey_part_data)+0)),INDIRECT(ADDRESS(ROW(),COLUMN(local_part_data)+0)))=0,1,0)</formula>
    </cfRule>
    <cfRule type="cellIs" dxfId="1" priority="17" operator="greaterThan">
      <formula>SUM(INDIRECT(ADDRESS(ROW(),COLUMN(mouser_part_data)+0)),INDIRECT(ADDRESS(ROW(),COLUMN(digikey_part_data)+0)),INDIRECT(ADDRESS(ROW(),COLUMN(local_part_data)+0)))</formula>
    </cfRule>
    <cfRule type="cellIs" dxfId="2" priority="18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3">
    <cfRule type="expression" dxfId="0" priority="19">
      <formula>IF(SUM(INDIRECT(ADDRESS(ROW(),COLUMN(mouser_part_data)+0)),INDIRECT(ADDRESS(ROW(),COLUMN(digikey_part_data)+0)),INDIRECT(ADDRESS(ROW(),COLUMN(local_part_data)+0)))=0,1,0)</formula>
    </cfRule>
    <cfRule type="cellIs" dxfId="1" priority="20" operator="greaterThan">
      <formula>SUM(INDIRECT(ADDRESS(ROW(),COLUMN(mouser_part_data)+0)),INDIRECT(ADDRESS(ROW(),COLUMN(digikey_part_data)+0)),INDIRECT(ADDRESS(ROW(),COLUMN(local_part_data)+0)))</formula>
    </cfRule>
    <cfRule type="cellIs" dxfId="2" priority="21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4">
    <cfRule type="expression" dxfId="0" priority="22">
      <formula>IF(SUM(INDIRECT(ADDRESS(ROW(),COLUMN(mouser_part_data)+0)),INDIRECT(ADDRESS(ROW(),COLUMN(digikey_part_data)+0)),INDIRECT(ADDRESS(ROW(),COLUMN(local_part_data)+0)))=0,1,0)</formula>
    </cfRule>
    <cfRule type="cellIs" dxfId="1" priority="23" operator="greaterThan">
      <formula>SUM(INDIRECT(ADDRESS(ROW(),COLUMN(mouser_part_data)+0)),INDIRECT(ADDRESS(ROW(),COLUMN(digikey_part_data)+0)),INDIRECT(ADDRESS(ROW(),COLUMN(local_part_data)+0)))</formula>
    </cfRule>
    <cfRule type="cellIs" dxfId="2" priority="24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5">
    <cfRule type="expression" dxfId="0" priority="25">
      <formula>IF(SUM(INDIRECT(ADDRESS(ROW(),COLUMN(mouser_part_data)+0)),INDIRECT(ADDRESS(ROW(),COLUMN(digikey_part_data)+0)),INDIRECT(ADDRESS(ROW(),COLUMN(local_part_data)+0)))=0,1,0)</formula>
    </cfRule>
    <cfRule type="cellIs" dxfId="1" priority="26" operator="greaterThan">
      <formula>SUM(INDIRECT(ADDRESS(ROW(),COLUMN(mouser_part_data)+0)),INDIRECT(ADDRESS(ROW(),COLUMN(digikey_part_data)+0)),INDIRECT(ADDRESS(ROW(),COLUMN(local_part_data)+0)))</formula>
    </cfRule>
    <cfRule type="cellIs" dxfId="2" priority="27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6">
    <cfRule type="expression" dxfId="0" priority="28">
      <formula>IF(SUM(INDIRECT(ADDRESS(ROW(),COLUMN(mouser_part_data)+0)),INDIRECT(ADDRESS(ROW(),COLUMN(digikey_part_data)+0)),INDIRECT(ADDRESS(ROW(),COLUMN(local_part_data)+0)))=0,1,0)</formula>
    </cfRule>
    <cfRule type="cellIs" dxfId="1" priority="29" operator="greaterThan">
      <formula>SUM(INDIRECT(ADDRESS(ROW(),COLUMN(mouser_part_data)+0)),INDIRECT(ADDRESS(ROW(),COLUMN(digikey_part_data)+0)),INDIRECT(ADDRESS(ROW(),COLUMN(local_part_data)+0)))</formula>
    </cfRule>
    <cfRule type="cellIs" dxfId="2" priority="30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7">
    <cfRule type="expression" dxfId="0" priority="31">
      <formula>IF(SUM(INDIRECT(ADDRESS(ROW(),COLUMN(mouser_part_data)+0)),INDIRECT(ADDRESS(ROW(),COLUMN(digikey_part_data)+0)),INDIRECT(ADDRESS(ROW(),COLUMN(local_part_data)+0)))=0,1,0)</formula>
    </cfRule>
    <cfRule type="cellIs" dxfId="1" priority="32" operator="greaterThan">
      <formula>SUM(INDIRECT(ADDRESS(ROW(),COLUMN(mouser_part_data)+0)),INDIRECT(ADDRESS(ROW(),COLUMN(digikey_part_data)+0)),INDIRECT(ADDRESS(ROW(),COLUMN(local_part_data)+0)))</formula>
    </cfRule>
    <cfRule type="cellIs" dxfId="2" priority="33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8">
    <cfRule type="expression" dxfId="0" priority="34">
      <formula>IF(SUM(INDIRECT(ADDRESS(ROW(),COLUMN(mouser_part_data)+0)),INDIRECT(ADDRESS(ROW(),COLUMN(digikey_part_data)+0)),INDIRECT(ADDRESS(ROW(),COLUMN(local_part_data)+0)))=0,1,0)</formula>
    </cfRule>
    <cfRule type="cellIs" dxfId="1" priority="35" operator="greaterThan">
      <formula>SUM(INDIRECT(ADDRESS(ROW(),COLUMN(mouser_part_data)+0)),INDIRECT(ADDRESS(ROW(),COLUMN(digikey_part_data)+0)),INDIRECT(ADDRESS(ROW(),COLUMN(local_part_data)+0)))</formula>
    </cfRule>
    <cfRule type="cellIs" dxfId="2" priority="36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19">
    <cfRule type="expression" dxfId="0" priority="37">
      <formula>IF(SUM(INDIRECT(ADDRESS(ROW(),COLUMN(mouser_part_data)+0)),INDIRECT(ADDRESS(ROW(),COLUMN(digikey_part_data)+0)),INDIRECT(ADDRESS(ROW(),COLUMN(local_part_data)+0)))=0,1,0)</formula>
    </cfRule>
    <cfRule type="cellIs" dxfId="1" priority="38" operator="greaterThan">
      <formula>SUM(INDIRECT(ADDRESS(ROW(),COLUMN(mouser_part_data)+0)),INDIRECT(ADDRESS(ROW(),COLUMN(digikey_part_data)+0)),INDIRECT(ADDRESS(ROW(),COLUMN(local_part_data)+0)))</formula>
    </cfRule>
    <cfRule type="cellIs" dxfId="2" priority="39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0">
    <cfRule type="expression" dxfId="0" priority="40">
      <formula>IF(SUM(INDIRECT(ADDRESS(ROW(),COLUMN(mouser_part_data)+0)),INDIRECT(ADDRESS(ROW(),COLUMN(digikey_part_data)+0)),INDIRECT(ADDRESS(ROW(),COLUMN(local_part_data)+0)))=0,1,0)</formula>
    </cfRule>
    <cfRule type="cellIs" dxfId="1" priority="41" operator="greaterThan">
      <formula>SUM(INDIRECT(ADDRESS(ROW(),COLUMN(mouser_part_data)+0)),INDIRECT(ADDRESS(ROW(),COLUMN(digikey_part_data)+0)),INDIRECT(ADDRESS(ROW(),COLUMN(local_part_data)+0)))</formula>
    </cfRule>
    <cfRule type="cellIs" dxfId="2" priority="42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1">
    <cfRule type="expression" dxfId="0" priority="43">
      <formula>IF(SUM(INDIRECT(ADDRESS(ROW(),COLUMN(mouser_part_data)+0)),INDIRECT(ADDRESS(ROW(),COLUMN(digikey_part_data)+0)),INDIRECT(ADDRESS(ROW(),COLUMN(local_part_data)+0)))=0,1,0)</formula>
    </cfRule>
    <cfRule type="cellIs" dxfId="1" priority="44" operator="greaterThan">
      <formula>SUM(INDIRECT(ADDRESS(ROW(),COLUMN(mouser_part_data)+0)),INDIRECT(ADDRESS(ROW(),COLUMN(digikey_part_data)+0)),INDIRECT(ADDRESS(ROW(),COLUMN(local_part_data)+0)))</formula>
    </cfRule>
    <cfRule type="cellIs" dxfId="2" priority="45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2">
    <cfRule type="expression" dxfId="0" priority="46">
      <formula>IF(SUM(INDIRECT(ADDRESS(ROW(),COLUMN(mouser_part_data)+0)),INDIRECT(ADDRESS(ROW(),COLUMN(digikey_part_data)+0)),INDIRECT(ADDRESS(ROW(),COLUMN(local_part_data)+0)))=0,1,0)</formula>
    </cfRule>
    <cfRule type="cellIs" dxfId="1" priority="47" operator="greaterThan">
      <formula>SUM(INDIRECT(ADDRESS(ROW(),COLUMN(mouser_part_data)+0)),INDIRECT(ADDRESS(ROW(),COLUMN(digikey_part_data)+0)),INDIRECT(ADDRESS(ROW(),COLUMN(local_part_data)+0)))</formula>
    </cfRule>
    <cfRule type="cellIs" dxfId="2" priority="48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3">
    <cfRule type="expression" dxfId="0" priority="49">
      <formula>IF(SUM(INDIRECT(ADDRESS(ROW(),COLUMN(mouser_part_data)+0)),INDIRECT(ADDRESS(ROW(),COLUMN(digikey_part_data)+0)),INDIRECT(ADDRESS(ROW(),COLUMN(local_part_data)+0)))=0,1,0)</formula>
    </cfRule>
    <cfRule type="cellIs" dxfId="1" priority="50" operator="greaterThan">
      <formula>SUM(INDIRECT(ADDRESS(ROW(),COLUMN(mouser_part_data)+0)),INDIRECT(ADDRESS(ROW(),COLUMN(digikey_part_data)+0)),INDIRECT(ADDRESS(ROW(),COLUMN(local_part_data)+0)))</formula>
    </cfRule>
    <cfRule type="cellIs" dxfId="2" priority="51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4">
    <cfRule type="expression" dxfId="0" priority="52">
      <formula>IF(SUM(INDIRECT(ADDRESS(ROW(),COLUMN(mouser_part_data)+0)),INDIRECT(ADDRESS(ROW(),COLUMN(digikey_part_data)+0)),INDIRECT(ADDRESS(ROW(),COLUMN(local_part_data)+0)))=0,1,0)</formula>
    </cfRule>
    <cfRule type="cellIs" dxfId="1" priority="53" operator="greaterThan">
      <formula>SUM(INDIRECT(ADDRESS(ROW(),COLUMN(mouser_part_data)+0)),INDIRECT(ADDRESS(ROW(),COLUMN(digikey_part_data)+0)),INDIRECT(ADDRESS(ROW(),COLUMN(local_part_data)+0)))</formula>
    </cfRule>
    <cfRule type="cellIs" dxfId="2" priority="54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5">
    <cfRule type="expression" dxfId="0" priority="55">
      <formula>IF(SUM(INDIRECT(ADDRESS(ROW(),COLUMN(mouser_part_data)+0)),INDIRECT(ADDRESS(ROW(),COLUMN(digikey_part_data)+0)),INDIRECT(ADDRESS(ROW(),COLUMN(local_part_data)+0)))=0,1,0)</formula>
    </cfRule>
    <cfRule type="cellIs" dxfId="1" priority="56" operator="greaterThan">
      <formula>SUM(INDIRECT(ADDRESS(ROW(),COLUMN(mouser_part_data)+0)),INDIRECT(ADDRESS(ROW(),COLUMN(digikey_part_data)+0)),INDIRECT(ADDRESS(ROW(),COLUMN(local_part_data)+0)))</formula>
    </cfRule>
    <cfRule type="cellIs" dxfId="2" priority="57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6">
    <cfRule type="expression" dxfId="0" priority="58">
      <formula>IF(SUM(INDIRECT(ADDRESS(ROW(),COLUMN(mouser_part_data)+0)),INDIRECT(ADDRESS(ROW(),COLUMN(digikey_part_data)+0)),INDIRECT(ADDRESS(ROW(),COLUMN(local_part_data)+0)))=0,1,0)</formula>
    </cfRule>
    <cfRule type="cellIs" dxfId="1" priority="59" operator="greaterThan">
      <formula>SUM(INDIRECT(ADDRESS(ROW(),COLUMN(mouser_part_data)+0)),INDIRECT(ADDRESS(ROW(),COLUMN(digikey_part_data)+0)),INDIRECT(ADDRESS(ROW(),COLUMN(local_part_data)+0)))</formula>
    </cfRule>
    <cfRule type="cellIs" dxfId="2" priority="60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7">
    <cfRule type="expression" dxfId="0" priority="61">
      <formula>IF(SUM(INDIRECT(ADDRESS(ROW(),COLUMN(mouser_part_data)+0)),INDIRECT(ADDRESS(ROW(),COLUMN(digikey_part_data)+0)),INDIRECT(ADDRESS(ROW(),COLUMN(local_part_data)+0)))=0,1,0)</formula>
    </cfRule>
    <cfRule type="cellIs" dxfId="1" priority="62" operator="greaterThan">
      <formula>SUM(INDIRECT(ADDRESS(ROW(),COLUMN(mouser_part_data)+0)),INDIRECT(ADDRESS(ROW(),COLUMN(digikey_part_data)+0)),INDIRECT(ADDRESS(ROW(),COLUMN(local_part_data)+0)))</formula>
    </cfRule>
    <cfRule type="cellIs" dxfId="2" priority="63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8">
    <cfRule type="expression" dxfId="0" priority="64">
      <formula>IF(SUM(INDIRECT(ADDRESS(ROW(),COLUMN(mouser_part_data)+0)),INDIRECT(ADDRESS(ROW(),COLUMN(digikey_part_data)+0)),INDIRECT(ADDRESS(ROW(),COLUMN(local_part_data)+0)))=0,1,0)</formula>
    </cfRule>
    <cfRule type="cellIs" dxfId="1" priority="65" operator="greaterThan">
      <formula>SUM(INDIRECT(ADDRESS(ROW(),COLUMN(mouser_part_data)+0)),INDIRECT(ADDRESS(ROW(),COLUMN(digikey_part_data)+0)),INDIRECT(ADDRESS(ROW(),COLUMN(local_part_data)+0)))</formula>
    </cfRule>
    <cfRule type="cellIs" dxfId="2" priority="66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29">
    <cfRule type="expression" dxfId="0" priority="67">
      <formula>IF(SUM(INDIRECT(ADDRESS(ROW(),COLUMN(mouser_part_data)+0)),INDIRECT(ADDRESS(ROW(),COLUMN(digikey_part_data)+0)),INDIRECT(ADDRESS(ROW(),COLUMN(local_part_data)+0)))=0,1,0)</formula>
    </cfRule>
    <cfRule type="cellIs" dxfId="1" priority="68" operator="greaterThan">
      <formula>SUM(INDIRECT(ADDRESS(ROW(),COLUMN(mouser_part_data)+0)),INDIRECT(ADDRESS(ROW(),COLUMN(digikey_part_data)+0)),INDIRECT(ADDRESS(ROW(),COLUMN(local_part_data)+0)))</formula>
    </cfRule>
    <cfRule type="cellIs" dxfId="2" priority="69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0">
    <cfRule type="expression" dxfId="0" priority="70">
      <formula>IF(SUM(INDIRECT(ADDRESS(ROW(),COLUMN(mouser_part_data)+0)),INDIRECT(ADDRESS(ROW(),COLUMN(digikey_part_data)+0)),INDIRECT(ADDRESS(ROW(),COLUMN(local_part_data)+0)))=0,1,0)</formula>
    </cfRule>
    <cfRule type="cellIs" dxfId="1" priority="71" operator="greaterThan">
      <formula>SUM(INDIRECT(ADDRESS(ROW(),COLUMN(mouser_part_data)+0)),INDIRECT(ADDRESS(ROW(),COLUMN(digikey_part_data)+0)),INDIRECT(ADDRESS(ROW(),COLUMN(local_part_data)+0)))</formula>
    </cfRule>
    <cfRule type="cellIs" dxfId="2" priority="72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1">
    <cfRule type="expression" dxfId="0" priority="73">
      <formula>IF(SUM(INDIRECT(ADDRESS(ROW(),COLUMN(mouser_part_data)+0)),INDIRECT(ADDRESS(ROW(),COLUMN(digikey_part_data)+0)),INDIRECT(ADDRESS(ROW(),COLUMN(local_part_data)+0)))=0,1,0)</formula>
    </cfRule>
    <cfRule type="cellIs" dxfId="1" priority="74" operator="greaterThan">
      <formula>SUM(INDIRECT(ADDRESS(ROW(),COLUMN(mouser_part_data)+0)),INDIRECT(ADDRESS(ROW(),COLUMN(digikey_part_data)+0)),INDIRECT(ADDRESS(ROW(),COLUMN(local_part_data)+0)))</formula>
    </cfRule>
    <cfRule type="cellIs" dxfId="2" priority="75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2">
    <cfRule type="expression" dxfId="0" priority="76">
      <formula>IF(SUM(INDIRECT(ADDRESS(ROW(),COLUMN(mouser_part_data)+0)),INDIRECT(ADDRESS(ROW(),COLUMN(digikey_part_data)+0)),INDIRECT(ADDRESS(ROW(),COLUMN(local_part_data)+0)))=0,1,0)</formula>
    </cfRule>
    <cfRule type="cellIs" dxfId="1" priority="77" operator="greaterThan">
      <formula>SUM(INDIRECT(ADDRESS(ROW(),COLUMN(mouser_part_data)+0)),INDIRECT(ADDRESS(ROW(),COLUMN(digikey_part_data)+0)),INDIRECT(ADDRESS(ROW(),COLUMN(local_part_data)+0)))</formula>
    </cfRule>
    <cfRule type="cellIs" dxfId="2" priority="78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3">
    <cfRule type="expression" dxfId="0" priority="79">
      <formula>IF(SUM(INDIRECT(ADDRESS(ROW(),COLUMN(mouser_part_data)+0)),INDIRECT(ADDRESS(ROW(),COLUMN(digikey_part_data)+0)),INDIRECT(ADDRESS(ROW(),COLUMN(local_part_data)+0)))=0,1,0)</formula>
    </cfRule>
    <cfRule type="cellIs" dxfId="1" priority="80" operator="greaterThan">
      <formula>SUM(INDIRECT(ADDRESS(ROW(),COLUMN(mouser_part_data)+0)),INDIRECT(ADDRESS(ROW(),COLUMN(digikey_part_data)+0)),INDIRECT(ADDRESS(ROW(),COLUMN(local_part_data)+0)))</formula>
    </cfRule>
    <cfRule type="cellIs" dxfId="2" priority="81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4">
    <cfRule type="expression" dxfId="0" priority="82">
      <formula>IF(SUM(INDIRECT(ADDRESS(ROW(),COLUMN(mouser_part_data)+0)),INDIRECT(ADDRESS(ROW(),COLUMN(digikey_part_data)+0)),INDIRECT(ADDRESS(ROW(),COLUMN(local_part_data)+0)))=0,1,0)</formula>
    </cfRule>
    <cfRule type="cellIs" dxfId="1" priority="83" operator="greaterThan">
      <formula>SUM(INDIRECT(ADDRESS(ROW(),COLUMN(mouser_part_data)+0)),INDIRECT(ADDRESS(ROW(),COLUMN(digikey_part_data)+0)),INDIRECT(ADDRESS(ROW(),COLUMN(local_part_data)+0)))</formula>
    </cfRule>
    <cfRule type="cellIs" dxfId="2" priority="84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5">
    <cfRule type="expression" dxfId="0" priority="85">
      <formula>IF(SUM(INDIRECT(ADDRESS(ROW(),COLUMN(mouser_part_data)+0)),INDIRECT(ADDRESS(ROW(),COLUMN(digikey_part_data)+0)),INDIRECT(ADDRESS(ROW(),COLUMN(local_part_data)+0)))=0,1,0)</formula>
    </cfRule>
    <cfRule type="cellIs" dxfId="1" priority="86" operator="greaterThan">
      <formula>SUM(INDIRECT(ADDRESS(ROW(),COLUMN(mouser_part_data)+0)),INDIRECT(ADDRESS(ROW(),COLUMN(digikey_part_data)+0)),INDIRECT(ADDRESS(ROW(),COLUMN(local_part_data)+0)))</formula>
    </cfRule>
    <cfRule type="cellIs" dxfId="2" priority="87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6">
    <cfRule type="expression" dxfId="0" priority="88">
      <formula>IF(SUM(INDIRECT(ADDRESS(ROW(),COLUMN(mouser_part_data)+0)),INDIRECT(ADDRESS(ROW(),COLUMN(digikey_part_data)+0)),INDIRECT(ADDRESS(ROW(),COLUMN(local_part_data)+0)))=0,1,0)</formula>
    </cfRule>
    <cfRule type="cellIs" dxfId="1" priority="89" operator="greaterThan">
      <formula>SUM(INDIRECT(ADDRESS(ROW(),COLUMN(mouser_part_data)+0)),INDIRECT(ADDRESS(ROW(),COLUMN(digikey_part_data)+0)),INDIRECT(ADDRESS(ROW(),COLUMN(local_part_data)+0)))</formula>
    </cfRule>
    <cfRule type="cellIs" dxfId="2" priority="90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7">
    <cfRule type="expression" dxfId="0" priority="91">
      <formula>IF(SUM(INDIRECT(ADDRESS(ROW(),COLUMN(mouser_part_data)+0)),INDIRECT(ADDRESS(ROW(),COLUMN(digikey_part_data)+0)),INDIRECT(ADDRESS(ROW(),COLUMN(local_part_data)+0)))=0,1,0)</formula>
    </cfRule>
    <cfRule type="cellIs" dxfId="1" priority="92" operator="greaterThan">
      <formula>SUM(INDIRECT(ADDRESS(ROW(),COLUMN(mouser_part_data)+0)),INDIRECT(ADDRESS(ROW(),COLUMN(digikey_part_data)+0)),INDIRECT(ADDRESS(ROW(),COLUMN(local_part_data)+0)))</formula>
    </cfRule>
    <cfRule type="cellIs" dxfId="2" priority="93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8">
    <cfRule type="expression" dxfId="0" priority="94">
      <formula>IF(SUM(INDIRECT(ADDRESS(ROW(),COLUMN(mouser_part_data)+0)),INDIRECT(ADDRESS(ROW(),COLUMN(digikey_part_data)+0)),INDIRECT(ADDRESS(ROW(),COLUMN(local_part_data)+0)))=0,1,0)</formula>
    </cfRule>
    <cfRule type="cellIs" dxfId="1" priority="95" operator="greaterThan">
      <formula>SUM(INDIRECT(ADDRESS(ROW(),COLUMN(mouser_part_data)+0)),INDIRECT(ADDRESS(ROW(),COLUMN(digikey_part_data)+0)),INDIRECT(ADDRESS(ROW(),COLUMN(local_part_data)+0)))</formula>
    </cfRule>
    <cfRule type="cellIs" dxfId="2" priority="96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39">
    <cfRule type="expression" dxfId="0" priority="97">
      <formula>IF(SUM(INDIRECT(ADDRESS(ROW(),COLUMN(mouser_part_data)+0)),INDIRECT(ADDRESS(ROW(),COLUMN(digikey_part_data)+0)),INDIRECT(ADDRESS(ROW(),COLUMN(local_part_data)+0)))=0,1,0)</formula>
    </cfRule>
    <cfRule type="cellIs" dxfId="1" priority="98" operator="greaterThan">
      <formula>SUM(INDIRECT(ADDRESS(ROW(),COLUMN(mouser_part_data)+0)),INDIRECT(ADDRESS(ROW(),COLUMN(digikey_part_data)+0)),INDIRECT(ADDRESS(ROW(),COLUMN(local_part_data)+0)))</formula>
    </cfRule>
    <cfRule type="cellIs" dxfId="2" priority="99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0">
    <cfRule type="expression" dxfId="0" priority="100">
      <formula>IF(SUM(INDIRECT(ADDRESS(ROW(),COLUMN(mouser_part_data)+0)),INDIRECT(ADDRESS(ROW(),COLUMN(digikey_part_data)+0)),INDIRECT(ADDRESS(ROW(),COLUMN(local_part_data)+0)))=0,1,0)</formula>
    </cfRule>
    <cfRule type="cellIs" dxfId="1" priority="101" operator="greaterThan">
      <formula>SUM(INDIRECT(ADDRESS(ROW(),COLUMN(mouser_part_data)+0)),INDIRECT(ADDRESS(ROW(),COLUMN(digikey_part_data)+0)),INDIRECT(ADDRESS(ROW(),COLUMN(local_part_data)+0)))</formula>
    </cfRule>
    <cfRule type="cellIs" dxfId="2" priority="102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1">
    <cfRule type="expression" dxfId="0" priority="103">
      <formula>IF(SUM(INDIRECT(ADDRESS(ROW(),COLUMN(mouser_part_data)+0)),INDIRECT(ADDRESS(ROW(),COLUMN(digikey_part_data)+0)),INDIRECT(ADDRESS(ROW(),COLUMN(local_part_data)+0)))=0,1,0)</formula>
    </cfRule>
    <cfRule type="cellIs" dxfId="1" priority="104" operator="greaterThan">
      <formula>SUM(INDIRECT(ADDRESS(ROW(),COLUMN(mouser_part_data)+0)),INDIRECT(ADDRESS(ROW(),COLUMN(digikey_part_data)+0)),INDIRECT(ADDRESS(ROW(),COLUMN(local_part_data)+0)))</formula>
    </cfRule>
    <cfRule type="cellIs" dxfId="2" priority="105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2">
    <cfRule type="expression" dxfId="0" priority="106">
      <formula>IF(SUM(INDIRECT(ADDRESS(ROW(),COLUMN(mouser_part_data)+0)),INDIRECT(ADDRESS(ROW(),COLUMN(digikey_part_data)+0)),INDIRECT(ADDRESS(ROW(),COLUMN(local_part_data)+0)))=0,1,0)</formula>
    </cfRule>
    <cfRule type="cellIs" dxfId="1" priority="107" operator="greaterThan">
      <formula>SUM(INDIRECT(ADDRESS(ROW(),COLUMN(mouser_part_data)+0)),INDIRECT(ADDRESS(ROW(),COLUMN(digikey_part_data)+0)),INDIRECT(ADDRESS(ROW(),COLUMN(local_part_data)+0)))</formula>
    </cfRule>
    <cfRule type="cellIs" dxfId="2" priority="108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3">
    <cfRule type="expression" dxfId="0" priority="109">
      <formula>IF(SUM(INDIRECT(ADDRESS(ROW(),COLUMN(mouser_part_data)+0)),INDIRECT(ADDRESS(ROW(),COLUMN(digikey_part_data)+0)),INDIRECT(ADDRESS(ROW(),COLUMN(local_part_data)+0)))=0,1,0)</formula>
    </cfRule>
    <cfRule type="cellIs" dxfId="1" priority="110" operator="greaterThan">
      <formula>SUM(INDIRECT(ADDRESS(ROW(),COLUMN(mouser_part_data)+0)),INDIRECT(ADDRESS(ROW(),COLUMN(digikey_part_data)+0)),INDIRECT(ADDRESS(ROW(),COLUMN(local_part_data)+0)))</formula>
    </cfRule>
    <cfRule type="cellIs" dxfId="2" priority="111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4">
    <cfRule type="expression" dxfId="0" priority="112">
      <formula>IF(SUM(INDIRECT(ADDRESS(ROW(),COLUMN(mouser_part_data)+0)),INDIRECT(ADDRESS(ROW(),COLUMN(digikey_part_data)+0)),INDIRECT(ADDRESS(ROW(),COLUMN(local_part_data)+0)))=0,1,0)</formula>
    </cfRule>
    <cfRule type="cellIs" dxfId="1" priority="113" operator="greaterThan">
      <formula>SUM(INDIRECT(ADDRESS(ROW(),COLUMN(mouser_part_data)+0)),INDIRECT(ADDRESS(ROW(),COLUMN(digikey_part_data)+0)),INDIRECT(ADDRESS(ROW(),COLUMN(local_part_data)+0)))</formula>
    </cfRule>
    <cfRule type="cellIs" dxfId="2" priority="114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5">
    <cfRule type="expression" dxfId="0" priority="115">
      <formula>IF(SUM(INDIRECT(ADDRESS(ROW(),COLUMN(mouser_part_data)+0)),INDIRECT(ADDRESS(ROW(),COLUMN(digikey_part_data)+0)),INDIRECT(ADDRESS(ROW(),COLUMN(local_part_data)+0)))=0,1,0)</formula>
    </cfRule>
    <cfRule type="cellIs" dxfId="1" priority="116" operator="greaterThan">
      <formula>SUM(INDIRECT(ADDRESS(ROW(),COLUMN(mouser_part_data)+0)),INDIRECT(ADDRESS(ROW(),COLUMN(digikey_part_data)+0)),INDIRECT(ADDRESS(ROW(),COLUMN(local_part_data)+0)))</formula>
    </cfRule>
    <cfRule type="cellIs" dxfId="2" priority="117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6">
    <cfRule type="expression" dxfId="0" priority="118">
      <formula>IF(SUM(INDIRECT(ADDRESS(ROW(),COLUMN(mouser_part_data)+0)),INDIRECT(ADDRESS(ROW(),COLUMN(digikey_part_data)+0)),INDIRECT(ADDRESS(ROW(),COLUMN(local_part_data)+0)))=0,1,0)</formula>
    </cfRule>
    <cfRule type="cellIs" dxfId="1" priority="119" operator="greaterThan">
      <formula>SUM(INDIRECT(ADDRESS(ROW(),COLUMN(mouser_part_data)+0)),INDIRECT(ADDRESS(ROW(),COLUMN(digikey_part_data)+0)),INDIRECT(ADDRESS(ROW(),COLUMN(local_part_data)+0)))</formula>
    </cfRule>
    <cfRule type="cellIs" dxfId="2" priority="120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7">
    <cfRule type="expression" dxfId="0" priority="121">
      <formula>IF(SUM(INDIRECT(ADDRESS(ROW(),COLUMN(mouser_part_data)+0)),INDIRECT(ADDRESS(ROW(),COLUMN(digikey_part_data)+0)),INDIRECT(ADDRESS(ROW(),COLUMN(local_part_data)+0)))=0,1,0)</formula>
    </cfRule>
    <cfRule type="cellIs" dxfId="1" priority="122" operator="greaterThan">
      <formula>SUM(INDIRECT(ADDRESS(ROW(),COLUMN(mouser_part_data)+0)),INDIRECT(ADDRESS(ROW(),COLUMN(digikey_part_data)+0)),INDIRECT(ADDRESS(ROW(),COLUMN(local_part_data)+0)))</formula>
    </cfRule>
    <cfRule type="cellIs" dxfId="2" priority="123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8">
    <cfRule type="expression" dxfId="0" priority="124">
      <formula>IF(SUM(INDIRECT(ADDRESS(ROW(),COLUMN(mouser_part_data)+0)),INDIRECT(ADDRESS(ROW(),COLUMN(digikey_part_data)+0)),INDIRECT(ADDRESS(ROW(),COLUMN(local_part_data)+0)))=0,1,0)</formula>
    </cfRule>
    <cfRule type="cellIs" dxfId="1" priority="125" operator="greaterThan">
      <formula>SUM(INDIRECT(ADDRESS(ROW(),COLUMN(mouser_part_data)+0)),INDIRECT(ADDRESS(ROW(),COLUMN(digikey_part_data)+0)),INDIRECT(ADDRESS(ROW(),COLUMN(local_part_data)+0)))</formula>
    </cfRule>
    <cfRule type="cellIs" dxfId="2" priority="126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49">
    <cfRule type="expression" dxfId="0" priority="127">
      <formula>IF(SUM(INDIRECT(ADDRESS(ROW(),COLUMN(mouser_part_data)+0)),INDIRECT(ADDRESS(ROW(),COLUMN(digikey_part_data)+0)),INDIRECT(ADDRESS(ROW(),COLUMN(local_part_data)+0)))=0,1,0)</formula>
    </cfRule>
    <cfRule type="cellIs" dxfId="1" priority="128" operator="greaterThan">
      <formula>SUM(INDIRECT(ADDRESS(ROW(),COLUMN(mouser_part_data)+0)),INDIRECT(ADDRESS(ROW(),COLUMN(digikey_part_data)+0)),INDIRECT(ADDRESS(ROW(),COLUMN(local_part_data)+0)))</formula>
    </cfRule>
    <cfRule type="cellIs" dxfId="2" priority="129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0">
    <cfRule type="expression" dxfId="0" priority="130">
      <formula>IF(SUM(INDIRECT(ADDRESS(ROW(),COLUMN(mouser_part_data)+0)),INDIRECT(ADDRESS(ROW(),COLUMN(digikey_part_data)+0)),INDIRECT(ADDRESS(ROW(),COLUMN(local_part_data)+0)))=0,1,0)</formula>
    </cfRule>
    <cfRule type="cellIs" dxfId="1" priority="131" operator="greaterThan">
      <formula>SUM(INDIRECT(ADDRESS(ROW(),COLUMN(mouser_part_data)+0)),INDIRECT(ADDRESS(ROW(),COLUMN(digikey_part_data)+0)),INDIRECT(ADDRESS(ROW(),COLUMN(local_part_data)+0)))</formula>
    </cfRule>
    <cfRule type="cellIs" dxfId="2" priority="132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1">
    <cfRule type="expression" dxfId="0" priority="133">
      <formula>IF(SUM(INDIRECT(ADDRESS(ROW(),COLUMN(mouser_part_data)+0)),INDIRECT(ADDRESS(ROW(),COLUMN(digikey_part_data)+0)),INDIRECT(ADDRESS(ROW(),COLUMN(local_part_data)+0)))=0,1,0)</formula>
    </cfRule>
    <cfRule type="cellIs" dxfId="1" priority="134" operator="greaterThan">
      <formula>SUM(INDIRECT(ADDRESS(ROW(),COLUMN(mouser_part_data)+0)),INDIRECT(ADDRESS(ROW(),COLUMN(digikey_part_data)+0)),INDIRECT(ADDRESS(ROW(),COLUMN(local_part_data)+0)))</formula>
    </cfRule>
    <cfRule type="cellIs" dxfId="2" priority="135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2">
    <cfRule type="expression" dxfId="0" priority="136">
      <formula>IF(SUM(INDIRECT(ADDRESS(ROW(),COLUMN(mouser_part_data)+0)),INDIRECT(ADDRESS(ROW(),COLUMN(digikey_part_data)+0)),INDIRECT(ADDRESS(ROW(),COLUMN(local_part_data)+0)))=0,1,0)</formula>
    </cfRule>
    <cfRule type="cellIs" dxfId="1" priority="137" operator="greaterThan">
      <formula>SUM(INDIRECT(ADDRESS(ROW(),COLUMN(mouser_part_data)+0)),INDIRECT(ADDRESS(ROW(),COLUMN(digikey_part_data)+0)),INDIRECT(ADDRESS(ROW(),COLUMN(local_part_data)+0)))</formula>
    </cfRule>
    <cfRule type="cellIs" dxfId="2" priority="138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3">
    <cfRule type="expression" dxfId="0" priority="139">
      <formula>IF(SUM(INDIRECT(ADDRESS(ROW(),COLUMN(mouser_part_data)+0)),INDIRECT(ADDRESS(ROW(),COLUMN(digikey_part_data)+0)),INDIRECT(ADDRESS(ROW(),COLUMN(local_part_data)+0)))=0,1,0)</formula>
    </cfRule>
    <cfRule type="cellIs" dxfId="1" priority="140" operator="greaterThan">
      <formula>SUM(INDIRECT(ADDRESS(ROW(),COLUMN(mouser_part_data)+0)),INDIRECT(ADDRESS(ROW(),COLUMN(digikey_part_data)+0)),INDIRECT(ADDRESS(ROW(),COLUMN(local_part_data)+0)))</formula>
    </cfRule>
    <cfRule type="cellIs" dxfId="2" priority="141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4">
    <cfRule type="expression" dxfId="0" priority="142">
      <formula>IF(SUM(INDIRECT(ADDRESS(ROW(),COLUMN(mouser_part_data)+0)),INDIRECT(ADDRESS(ROW(),COLUMN(digikey_part_data)+0)),INDIRECT(ADDRESS(ROW(),COLUMN(local_part_data)+0)))=0,1,0)</formula>
    </cfRule>
    <cfRule type="cellIs" dxfId="1" priority="143" operator="greaterThan">
      <formula>SUM(INDIRECT(ADDRESS(ROW(),COLUMN(mouser_part_data)+0)),INDIRECT(ADDRESS(ROW(),COLUMN(digikey_part_data)+0)),INDIRECT(ADDRESS(ROW(),COLUMN(local_part_data)+0)))</formula>
    </cfRule>
    <cfRule type="cellIs" dxfId="2" priority="144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5">
    <cfRule type="expression" dxfId="0" priority="145">
      <formula>IF(SUM(INDIRECT(ADDRESS(ROW(),COLUMN(mouser_part_data)+0)),INDIRECT(ADDRESS(ROW(),COLUMN(digikey_part_data)+0)),INDIRECT(ADDRESS(ROW(),COLUMN(local_part_data)+0)))=0,1,0)</formula>
    </cfRule>
    <cfRule type="cellIs" dxfId="1" priority="146" operator="greaterThan">
      <formula>SUM(INDIRECT(ADDRESS(ROW(),COLUMN(mouser_part_data)+0)),INDIRECT(ADDRESS(ROW(),COLUMN(digikey_part_data)+0)),INDIRECT(ADDRESS(ROW(),COLUMN(local_part_data)+0)))</formula>
    </cfRule>
    <cfRule type="cellIs" dxfId="2" priority="147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6">
    <cfRule type="expression" dxfId="0" priority="148">
      <formula>IF(SUM(INDIRECT(ADDRESS(ROW(),COLUMN(mouser_part_data)+0)),INDIRECT(ADDRESS(ROW(),COLUMN(digikey_part_data)+0)),INDIRECT(ADDRESS(ROW(),COLUMN(local_part_data)+0)))=0,1,0)</formula>
    </cfRule>
    <cfRule type="cellIs" dxfId="1" priority="149" operator="greaterThan">
      <formula>SUM(INDIRECT(ADDRESS(ROW(),COLUMN(mouser_part_data)+0)),INDIRECT(ADDRESS(ROW(),COLUMN(digikey_part_data)+0)),INDIRECT(ADDRESS(ROW(),COLUMN(local_part_data)+0)))</formula>
    </cfRule>
    <cfRule type="cellIs" dxfId="2" priority="150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57">
    <cfRule type="expression" dxfId="0" priority="151">
      <formula>IF(SUM(INDIRECT(ADDRESS(ROW(),COLUMN(mouser_part_data)+0)),INDIRECT(ADDRESS(ROW(),COLUMN(digikey_part_data)+0)),INDIRECT(ADDRESS(ROW(),COLUMN(local_part_data)+0)))=0,1,0)</formula>
    </cfRule>
    <cfRule type="cellIs" dxfId="1" priority="152" operator="greaterThan">
      <formula>SUM(INDIRECT(ADDRESS(ROW(),COLUMN(mouser_part_data)+0)),INDIRECT(ADDRESS(ROW(),COLUMN(digikey_part_data)+0)),INDIRECT(ADDRESS(ROW(),COLUMN(local_part_data)+0)))</formula>
    </cfRule>
    <cfRule type="cellIs" dxfId="2" priority="153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7">
    <cfRule type="expression" dxfId="0" priority="1">
      <formula>IF(SUM(INDIRECT(ADDRESS(ROW(),COLUMN(mouser_part_data)+0)),INDIRECT(ADDRESS(ROW(),COLUMN(digikey_part_data)+0)),INDIRECT(ADDRESS(ROW(),COLUMN(local_part_data)+0)))=0,1,0)</formula>
    </cfRule>
    <cfRule type="cellIs" dxfId="1" priority="2" operator="greaterThan">
      <formula>SUM(INDIRECT(ADDRESS(ROW(),COLUMN(mouser_part_data)+0)),INDIRECT(ADDRESS(ROW(),COLUMN(digikey_part_data)+0)),INDIRECT(ADDRESS(ROW(),COLUMN(local_part_data)+0)))</formula>
    </cfRule>
    <cfRule type="cellIs" dxfId="2" priority="3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8">
    <cfRule type="expression" dxfId="0" priority="4">
      <formula>IF(SUM(INDIRECT(ADDRESS(ROW(),COLUMN(mouser_part_data)+0)),INDIRECT(ADDRESS(ROW(),COLUMN(digikey_part_data)+0)),INDIRECT(ADDRESS(ROW(),COLUMN(local_part_data)+0)))=0,1,0)</formula>
    </cfRule>
    <cfRule type="cellIs" dxfId="1" priority="5" operator="greaterThan">
      <formula>SUM(INDIRECT(ADDRESS(ROW(),COLUMN(mouser_part_data)+0)),INDIRECT(ADDRESS(ROW(),COLUMN(digikey_part_data)+0)),INDIRECT(ADDRESS(ROW(),COLUMN(local_part_data)+0)))</formula>
    </cfRule>
    <cfRule type="cellIs" dxfId="2" priority="6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G9">
    <cfRule type="expression" dxfId="0" priority="7">
      <formula>IF(SUM(INDIRECT(ADDRESS(ROW(),COLUMN(mouser_part_data)+0)),INDIRECT(ADDRESS(ROW(),COLUMN(digikey_part_data)+0)),INDIRECT(ADDRESS(ROW(),COLUMN(local_part_data)+0)))=0,1,0)</formula>
    </cfRule>
    <cfRule type="cellIs" dxfId="1" priority="8" operator="greaterThan">
      <formula>SUM(INDIRECT(ADDRESS(ROW(),COLUMN(mouser_part_data)+0)),INDIRECT(ADDRESS(ROW(),COLUMN(digikey_part_data)+0)),INDIRECT(ADDRESS(ROW(),COLUMN(local_part_data)+0)))</formula>
    </cfRule>
    <cfRule type="cellIs" dxfId="2" priority="9" operator="greaterThan">
      <formula>SUM(IF(ISNUMBER(INDIRECT(ADDRESS(ROW(),COLUMN(mouser_part_data)+2))),INDIRECT(ADDRESS(ROW(),COLUMN(mouser_part_data)+1)),0),IF(ISNUMBER(INDIRECT(ADDRESS(ROW(),COLUMN(digikey_part_data)+2))),INDIRECT(ADDRESS(ROW(),COLUMN(digikey_part_data)+1)),0),IF(ISNUMBER(INDIRECT(ADDRESS(ROW(),COLUMN(local_part_data)+2))),INDIRECT(ADDRESS(ROW(),COLUMN(local_part_data)+1)),0))</formula>
    </cfRule>
  </conditionalFormatting>
  <conditionalFormatting sqref="J12">
    <cfRule type="cellIs" dxfId="0" priority="169" operator="equal">
      <formula>0</formula>
    </cfRule>
    <cfRule type="cellIs" dxfId="1" priority="170" operator="lessThan">
      <formula>G12</formula>
    </cfRule>
  </conditionalFormatting>
  <conditionalFormatting sqref="J13">
    <cfRule type="cellIs" dxfId="0" priority="174" operator="equal">
      <formula>0</formula>
    </cfRule>
    <cfRule type="cellIs" dxfId="1" priority="175" operator="lessThan">
      <formula>G13</formula>
    </cfRule>
  </conditionalFormatting>
  <conditionalFormatting sqref="J14">
    <cfRule type="cellIs" dxfId="0" priority="179" operator="equal">
      <formula>0</formula>
    </cfRule>
    <cfRule type="cellIs" dxfId="1" priority="180" operator="lessThan">
      <formula>G14</formula>
    </cfRule>
  </conditionalFormatting>
  <conditionalFormatting sqref="J15">
    <cfRule type="cellIs" dxfId="0" priority="184" operator="equal">
      <formula>0</formula>
    </cfRule>
    <cfRule type="cellIs" dxfId="1" priority="185" operator="lessThan">
      <formula>G15</formula>
    </cfRule>
  </conditionalFormatting>
  <conditionalFormatting sqref="J16">
    <cfRule type="cellIs" dxfId="0" priority="189" operator="equal">
      <formula>0</formula>
    </cfRule>
    <cfRule type="cellIs" dxfId="1" priority="190" operator="lessThan">
      <formula>G16</formula>
    </cfRule>
  </conditionalFormatting>
  <conditionalFormatting sqref="J17">
    <cfRule type="cellIs" dxfId="0" priority="194" operator="equal">
      <formula>0</formula>
    </cfRule>
    <cfRule type="cellIs" dxfId="1" priority="195" operator="lessThan">
      <formula>G17</formula>
    </cfRule>
  </conditionalFormatting>
  <conditionalFormatting sqref="J18">
    <cfRule type="cellIs" dxfId="0" priority="199" operator="equal">
      <formula>0</formula>
    </cfRule>
    <cfRule type="cellIs" dxfId="1" priority="200" operator="lessThan">
      <formula>G18</formula>
    </cfRule>
  </conditionalFormatting>
  <conditionalFormatting sqref="J19">
    <cfRule type="cellIs" dxfId="0" priority="204" operator="equal">
      <formula>0</formula>
    </cfRule>
    <cfRule type="cellIs" dxfId="1" priority="205" operator="lessThan">
      <formula>G19</formula>
    </cfRule>
  </conditionalFormatting>
  <conditionalFormatting sqref="J20">
    <cfRule type="cellIs" dxfId="0" priority="209" operator="equal">
      <formula>0</formula>
    </cfRule>
    <cfRule type="cellIs" dxfId="1" priority="210" operator="lessThan">
      <formula>G20</formula>
    </cfRule>
  </conditionalFormatting>
  <conditionalFormatting sqref="J21">
    <cfRule type="cellIs" dxfId="0" priority="214" operator="equal">
      <formula>0</formula>
    </cfRule>
    <cfRule type="cellIs" dxfId="1" priority="215" operator="lessThan">
      <formula>G21</formula>
    </cfRule>
  </conditionalFormatting>
  <conditionalFormatting sqref="J22">
    <cfRule type="cellIs" dxfId="0" priority="219" operator="equal">
      <formula>0</formula>
    </cfRule>
    <cfRule type="cellIs" dxfId="1" priority="220" operator="lessThan">
      <formula>G22</formula>
    </cfRule>
  </conditionalFormatting>
  <conditionalFormatting sqref="J25">
    <cfRule type="cellIs" dxfId="0" priority="224" operator="equal">
      <formula>0</formula>
    </cfRule>
    <cfRule type="cellIs" dxfId="1" priority="225" operator="lessThan">
      <formula>G25</formula>
    </cfRule>
  </conditionalFormatting>
  <conditionalFormatting sqref="J26">
    <cfRule type="cellIs" dxfId="0" priority="229" operator="equal">
      <formula>0</formula>
    </cfRule>
    <cfRule type="cellIs" dxfId="1" priority="230" operator="lessThan">
      <formula>G26</formula>
    </cfRule>
  </conditionalFormatting>
  <conditionalFormatting sqref="J27">
    <cfRule type="cellIs" dxfId="0" priority="234" operator="equal">
      <formula>0</formula>
    </cfRule>
    <cfRule type="cellIs" dxfId="1" priority="235" operator="lessThan">
      <formula>G27</formula>
    </cfRule>
  </conditionalFormatting>
  <conditionalFormatting sqref="J28">
    <cfRule type="cellIs" dxfId="0" priority="239" operator="equal">
      <formula>0</formula>
    </cfRule>
    <cfRule type="cellIs" dxfId="1" priority="240" operator="lessThan">
      <formula>G28</formula>
    </cfRule>
  </conditionalFormatting>
  <conditionalFormatting sqref="J29">
    <cfRule type="cellIs" dxfId="0" priority="244" operator="equal">
      <formula>0</formula>
    </cfRule>
    <cfRule type="cellIs" dxfId="1" priority="245" operator="lessThan">
      <formula>G29</formula>
    </cfRule>
  </conditionalFormatting>
  <conditionalFormatting sqref="J30">
    <cfRule type="cellIs" dxfId="0" priority="249" operator="equal">
      <formula>0</formula>
    </cfRule>
    <cfRule type="cellIs" dxfId="1" priority="250" operator="lessThan">
      <formula>G30</formula>
    </cfRule>
  </conditionalFormatting>
  <conditionalFormatting sqref="J31">
    <cfRule type="cellIs" dxfId="0" priority="254" operator="equal">
      <formula>0</formula>
    </cfRule>
    <cfRule type="cellIs" dxfId="1" priority="255" operator="lessThan">
      <formula>G31</formula>
    </cfRule>
  </conditionalFormatting>
  <conditionalFormatting sqref="J32">
    <cfRule type="cellIs" dxfId="0" priority="259" operator="equal">
      <formula>0</formula>
    </cfRule>
    <cfRule type="cellIs" dxfId="1" priority="260" operator="lessThan">
      <formula>G32</formula>
    </cfRule>
  </conditionalFormatting>
  <conditionalFormatting sqref="J33">
    <cfRule type="cellIs" dxfId="0" priority="264" operator="equal">
      <formula>0</formula>
    </cfRule>
    <cfRule type="cellIs" dxfId="1" priority="265" operator="lessThan">
      <formula>G33</formula>
    </cfRule>
  </conditionalFormatting>
  <conditionalFormatting sqref="J34">
    <cfRule type="cellIs" dxfId="0" priority="269" operator="equal">
      <formula>0</formula>
    </cfRule>
    <cfRule type="cellIs" dxfId="1" priority="270" operator="lessThan">
      <formula>G34</formula>
    </cfRule>
  </conditionalFormatting>
  <conditionalFormatting sqref="J35">
    <cfRule type="cellIs" dxfId="0" priority="274" operator="equal">
      <formula>0</formula>
    </cfRule>
    <cfRule type="cellIs" dxfId="1" priority="275" operator="lessThan">
      <formula>G35</formula>
    </cfRule>
  </conditionalFormatting>
  <conditionalFormatting sqref="J36">
    <cfRule type="cellIs" dxfId="0" priority="279" operator="equal">
      <formula>0</formula>
    </cfRule>
    <cfRule type="cellIs" dxfId="1" priority="280" operator="lessThan">
      <formula>G36</formula>
    </cfRule>
  </conditionalFormatting>
  <conditionalFormatting sqref="J37">
    <cfRule type="cellIs" dxfId="0" priority="284" operator="equal">
      <formula>0</formula>
    </cfRule>
    <cfRule type="cellIs" dxfId="1" priority="285" operator="lessThan">
      <formula>G37</formula>
    </cfRule>
  </conditionalFormatting>
  <conditionalFormatting sqref="J38">
    <cfRule type="cellIs" dxfId="0" priority="289" operator="equal">
      <formula>0</formula>
    </cfRule>
    <cfRule type="cellIs" dxfId="1" priority="290" operator="lessThan">
      <formula>G38</formula>
    </cfRule>
  </conditionalFormatting>
  <conditionalFormatting sqref="J39">
    <cfRule type="cellIs" dxfId="0" priority="294" operator="equal">
      <formula>0</formula>
    </cfRule>
    <cfRule type="cellIs" dxfId="1" priority="295" operator="lessThan">
      <formula>G39</formula>
    </cfRule>
  </conditionalFormatting>
  <conditionalFormatting sqref="J40">
    <cfRule type="cellIs" dxfId="0" priority="299" operator="equal">
      <formula>0</formula>
    </cfRule>
    <cfRule type="cellIs" dxfId="1" priority="300" operator="lessThan">
      <formula>G40</formula>
    </cfRule>
  </conditionalFormatting>
  <conditionalFormatting sqref="J41">
    <cfRule type="cellIs" dxfId="0" priority="304" operator="equal">
      <formula>0</formula>
    </cfRule>
    <cfRule type="cellIs" dxfId="1" priority="305" operator="lessThan">
      <formula>G41</formula>
    </cfRule>
  </conditionalFormatting>
  <conditionalFormatting sqref="J42">
    <cfRule type="cellIs" dxfId="0" priority="309" operator="equal">
      <formula>0</formula>
    </cfRule>
    <cfRule type="cellIs" dxfId="1" priority="310" operator="lessThan">
      <formula>G42</formula>
    </cfRule>
  </conditionalFormatting>
  <conditionalFormatting sqref="J43">
    <cfRule type="cellIs" dxfId="0" priority="314" operator="equal">
      <formula>0</formula>
    </cfRule>
    <cfRule type="cellIs" dxfId="1" priority="315" operator="lessThan">
      <formula>G43</formula>
    </cfRule>
  </conditionalFormatting>
  <conditionalFormatting sqref="J44">
    <cfRule type="cellIs" dxfId="0" priority="319" operator="equal">
      <formula>0</formula>
    </cfRule>
    <cfRule type="cellIs" dxfId="1" priority="320" operator="lessThan">
      <formula>G44</formula>
    </cfRule>
  </conditionalFormatting>
  <conditionalFormatting sqref="J45">
    <cfRule type="cellIs" dxfId="0" priority="324" operator="equal">
      <formula>0</formula>
    </cfRule>
    <cfRule type="cellIs" dxfId="1" priority="325" operator="lessThan">
      <formula>G45</formula>
    </cfRule>
  </conditionalFormatting>
  <conditionalFormatting sqref="J46">
    <cfRule type="cellIs" dxfId="0" priority="329" operator="equal">
      <formula>0</formula>
    </cfRule>
    <cfRule type="cellIs" dxfId="1" priority="330" operator="lessThan">
      <formula>G46</formula>
    </cfRule>
  </conditionalFormatting>
  <conditionalFormatting sqref="J47">
    <cfRule type="cellIs" dxfId="0" priority="334" operator="equal">
      <formula>0</formula>
    </cfRule>
    <cfRule type="cellIs" dxfId="1" priority="335" operator="lessThan">
      <formula>G47</formula>
    </cfRule>
  </conditionalFormatting>
  <conditionalFormatting sqref="J48">
    <cfRule type="cellIs" dxfId="0" priority="339" operator="equal">
      <formula>0</formula>
    </cfRule>
    <cfRule type="cellIs" dxfId="1" priority="340" operator="lessThan">
      <formula>G48</formula>
    </cfRule>
  </conditionalFormatting>
  <conditionalFormatting sqref="J53">
    <cfRule type="cellIs" dxfId="0" priority="344" operator="equal">
      <formula>0</formula>
    </cfRule>
    <cfRule type="cellIs" dxfId="1" priority="345" operator="lessThan">
      <formula>G53</formula>
    </cfRule>
  </conditionalFormatting>
  <conditionalFormatting sqref="J54">
    <cfRule type="cellIs" dxfId="0" priority="349" operator="equal">
      <formula>0</formula>
    </cfRule>
    <cfRule type="cellIs" dxfId="1" priority="350" operator="lessThan">
      <formula>G54</formula>
    </cfRule>
  </conditionalFormatting>
  <conditionalFormatting sqref="J55">
    <cfRule type="cellIs" dxfId="0" priority="354" operator="equal">
      <formula>0</formula>
    </cfRule>
    <cfRule type="cellIs" dxfId="1" priority="355" operator="lessThan">
      <formula>G55</formula>
    </cfRule>
  </conditionalFormatting>
  <conditionalFormatting sqref="J56">
    <cfRule type="cellIs" dxfId="0" priority="359" operator="equal">
      <formula>0</formula>
    </cfRule>
    <cfRule type="cellIs" dxfId="1" priority="360" operator="lessThan">
      <formula>G56</formula>
    </cfRule>
  </conditionalFormatting>
  <conditionalFormatting sqref="J57">
    <cfRule type="cellIs" dxfId="0" priority="364" operator="equal">
      <formula>0</formula>
    </cfRule>
    <cfRule type="cellIs" dxfId="1" priority="365" operator="lessThan">
      <formula>G57</formula>
    </cfRule>
  </conditionalFormatting>
  <conditionalFormatting sqref="J7">
    <cfRule type="cellIs" dxfId="0" priority="154" operator="equal">
      <formula>0</formula>
    </cfRule>
    <cfRule type="cellIs" dxfId="1" priority="155" operator="lessThan">
      <formula>G7</formula>
    </cfRule>
  </conditionalFormatting>
  <conditionalFormatting sqref="J8">
    <cfRule type="cellIs" dxfId="0" priority="159" operator="equal">
      <formula>0</formula>
    </cfRule>
    <cfRule type="cellIs" dxfId="1" priority="160" operator="lessThan">
      <formula>G8</formula>
    </cfRule>
  </conditionalFormatting>
  <conditionalFormatting sqref="J9">
    <cfRule type="cellIs" dxfId="0" priority="164" operator="equal">
      <formula>0</formula>
    </cfRule>
    <cfRule type="cellIs" dxfId="1" priority="165" operator="lessThan">
      <formula>G9</formula>
    </cfRule>
  </conditionalFormatting>
  <conditionalFormatting sqref="K12">
    <cfRule type="cellIs" dxfId="0" priority="171" operator="greaterThan">
      <formula>J12</formula>
    </cfRule>
  </conditionalFormatting>
  <conditionalFormatting sqref="K13">
    <cfRule type="cellIs" dxfId="0" priority="176" operator="greaterThan">
      <formula>J13</formula>
    </cfRule>
  </conditionalFormatting>
  <conditionalFormatting sqref="K14">
    <cfRule type="cellIs" dxfId="0" priority="181" operator="greaterThan">
      <formula>J14</formula>
    </cfRule>
  </conditionalFormatting>
  <conditionalFormatting sqref="K15">
    <cfRule type="cellIs" dxfId="0" priority="186" operator="greaterThan">
      <formula>J15</formula>
    </cfRule>
  </conditionalFormatting>
  <conditionalFormatting sqref="K16">
    <cfRule type="cellIs" dxfId="0" priority="191" operator="greaterThan">
      <formula>J16</formula>
    </cfRule>
  </conditionalFormatting>
  <conditionalFormatting sqref="K17">
    <cfRule type="cellIs" dxfId="0" priority="196" operator="greaterThan">
      <formula>J17</formula>
    </cfRule>
  </conditionalFormatting>
  <conditionalFormatting sqref="K18">
    <cfRule type="cellIs" dxfId="0" priority="201" operator="greaterThan">
      <formula>J18</formula>
    </cfRule>
  </conditionalFormatting>
  <conditionalFormatting sqref="K19">
    <cfRule type="cellIs" dxfId="0" priority="206" operator="greaterThan">
      <formula>J19</formula>
    </cfRule>
  </conditionalFormatting>
  <conditionalFormatting sqref="K20">
    <cfRule type="cellIs" dxfId="0" priority="211" operator="greaterThan">
      <formula>J20</formula>
    </cfRule>
  </conditionalFormatting>
  <conditionalFormatting sqref="K21">
    <cfRule type="cellIs" dxfId="0" priority="216" operator="greaterThan">
      <formula>J21</formula>
    </cfRule>
  </conditionalFormatting>
  <conditionalFormatting sqref="K22">
    <cfRule type="cellIs" dxfId="0" priority="221" operator="greaterThan">
      <formula>J22</formula>
    </cfRule>
  </conditionalFormatting>
  <conditionalFormatting sqref="K25">
    <cfRule type="cellIs" dxfId="0" priority="226" operator="greaterThan">
      <formula>J25</formula>
    </cfRule>
  </conditionalFormatting>
  <conditionalFormatting sqref="K26">
    <cfRule type="cellIs" dxfId="0" priority="231" operator="greaterThan">
      <formula>J26</formula>
    </cfRule>
  </conditionalFormatting>
  <conditionalFormatting sqref="K27">
    <cfRule type="cellIs" dxfId="0" priority="236" operator="greaterThan">
      <formula>J27</formula>
    </cfRule>
  </conditionalFormatting>
  <conditionalFormatting sqref="K28">
    <cfRule type="cellIs" dxfId="0" priority="241" operator="greaterThan">
      <formula>J28</formula>
    </cfRule>
  </conditionalFormatting>
  <conditionalFormatting sqref="K29">
    <cfRule type="cellIs" dxfId="0" priority="246" operator="greaterThan">
      <formula>J29</formula>
    </cfRule>
  </conditionalFormatting>
  <conditionalFormatting sqref="K30">
    <cfRule type="cellIs" dxfId="0" priority="251" operator="greaterThan">
      <formula>J30</formula>
    </cfRule>
  </conditionalFormatting>
  <conditionalFormatting sqref="K31">
    <cfRule type="cellIs" dxfId="0" priority="256" operator="greaterThan">
      <formula>J31</formula>
    </cfRule>
  </conditionalFormatting>
  <conditionalFormatting sqref="K32">
    <cfRule type="cellIs" dxfId="0" priority="261" operator="greaterThan">
      <formula>J32</formula>
    </cfRule>
  </conditionalFormatting>
  <conditionalFormatting sqref="K33">
    <cfRule type="cellIs" dxfId="0" priority="266" operator="greaterThan">
      <formula>J33</formula>
    </cfRule>
  </conditionalFormatting>
  <conditionalFormatting sqref="K34">
    <cfRule type="cellIs" dxfId="0" priority="271" operator="greaterThan">
      <formula>J34</formula>
    </cfRule>
  </conditionalFormatting>
  <conditionalFormatting sqref="K35">
    <cfRule type="cellIs" dxfId="0" priority="276" operator="greaterThan">
      <formula>J35</formula>
    </cfRule>
  </conditionalFormatting>
  <conditionalFormatting sqref="K36">
    <cfRule type="cellIs" dxfId="0" priority="281" operator="greaterThan">
      <formula>J36</formula>
    </cfRule>
  </conditionalFormatting>
  <conditionalFormatting sqref="K37">
    <cfRule type="cellIs" dxfId="0" priority="286" operator="greaterThan">
      <formula>J37</formula>
    </cfRule>
  </conditionalFormatting>
  <conditionalFormatting sqref="K38">
    <cfRule type="cellIs" dxfId="0" priority="291" operator="greaterThan">
      <formula>J38</formula>
    </cfRule>
  </conditionalFormatting>
  <conditionalFormatting sqref="K39">
    <cfRule type="cellIs" dxfId="0" priority="296" operator="greaterThan">
      <formula>J39</formula>
    </cfRule>
  </conditionalFormatting>
  <conditionalFormatting sqref="K40">
    <cfRule type="cellIs" dxfId="0" priority="301" operator="greaterThan">
      <formula>J40</formula>
    </cfRule>
  </conditionalFormatting>
  <conditionalFormatting sqref="K41">
    <cfRule type="cellIs" dxfId="0" priority="306" operator="greaterThan">
      <formula>J41</formula>
    </cfRule>
  </conditionalFormatting>
  <conditionalFormatting sqref="K42">
    <cfRule type="cellIs" dxfId="0" priority="311" operator="greaterThan">
      <formula>J42</formula>
    </cfRule>
  </conditionalFormatting>
  <conditionalFormatting sqref="K43">
    <cfRule type="cellIs" dxfId="0" priority="316" operator="greaterThan">
      <formula>J43</formula>
    </cfRule>
  </conditionalFormatting>
  <conditionalFormatting sqref="K44">
    <cfRule type="cellIs" dxfId="0" priority="321" operator="greaterThan">
      <formula>J44</formula>
    </cfRule>
  </conditionalFormatting>
  <conditionalFormatting sqref="K45">
    <cfRule type="cellIs" dxfId="0" priority="326" operator="greaterThan">
      <formula>J45</formula>
    </cfRule>
  </conditionalFormatting>
  <conditionalFormatting sqref="K46">
    <cfRule type="cellIs" dxfId="0" priority="331" operator="greaterThan">
      <formula>J46</formula>
    </cfRule>
  </conditionalFormatting>
  <conditionalFormatting sqref="K47">
    <cfRule type="cellIs" dxfId="0" priority="336" operator="greaterThan">
      <formula>J47</formula>
    </cfRule>
  </conditionalFormatting>
  <conditionalFormatting sqref="K48">
    <cfRule type="cellIs" dxfId="0" priority="341" operator="greaterThan">
      <formula>J48</formula>
    </cfRule>
  </conditionalFormatting>
  <conditionalFormatting sqref="K53">
    <cfRule type="cellIs" dxfId="0" priority="346" operator="greaterThan">
      <formula>J53</formula>
    </cfRule>
  </conditionalFormatting>
  <conditionalFormatting sqref="K54">
    <cfRule type="cellIs" dxfId="0" priority="351" operator="greaterThan">
      <formula>J54</formula>
    </cfRule>
  </conditionalFormatting>
  <conditionalFormatting sqref="K55">
    <cfRule type="cellIs" dxfId="0" priority="356" operator="greaterThan">
      <formula>J55</formula>
    </cfRule>
  </conditionalFormatting>
  <conditionalFormatting sqref="K56">
    <cfRule type="cellIs" dxfId="0" priority="361" operator="greaterThan">
      <formula>J56</formula>
    </cfRule>
  </conditionalFormatting>
  <conditionalFormatting sqref="K57">
    <cfRule type="cellIs" dxfId="0" priority="366" operator="greaterThan">
      <formula>J57</formula>
    </cfRule>
  </conditionalFormatting>
  <conditionalFormatting sqref="K7">
    <cfRule type="cellIs" dxfId="0" priority="156" operator="greaterThan">
      <formula>J7</formula>
    </cfRule>
  </conditionalFormatting>
  <conditionalFormatting sqref="K8">
    <cfRule type="cellIs" dxfId="0" priority="161" operator="greaterThan">
      <formula>J8</formula>
    </cfRule>
  </conditionalFormatting>
  <conditionalFormatting sqref="K9">
    <cfRule type="cellIs" dxfId="0" priority="166" operator="greaterThan">
      <formula>J9</formula>
    </cfRule>
  </conditionalFormatting>
  <conditionalFormatting sqref="L12">
    <cfRule type="cellIs" dxfId="3" priority="172" operator="lessThanOrEqual">
      <formula>H12</formula>
    </cfRule>
  </conditionalFormatting>
  <conditionalFormatting sqref="L13">
    <cfRule type="cellIs" dxfId="3" priority="177" operator="lessThanOrEqual">
      <formula>H13</formula>
    </cfRule>
  </conditionalFormatting>
  <conditionalFormatting sqref="L14">
    <cfRule type="cellIs" dxfId="3" priority="182" operator="lessThanOrEqual">
      <formula>H14</formula>
    </cfRule>
  </conditionalFormatting>
  <conditionalFormatting sqref="L15">
    <cfRule type="cellIs" dxfId="3" priority="187" operator="lessThanOrEqual">
      <formula>H15</formula>
    </cfRule>
  </conditionalFormatting>
  <conditionalFormatting sqref="L16">
    <cfRule type="cellIs" dxfId="3" priority="192" operator="lessThanOrEqual">
      <formula>H16</formula>
    </cfRule>
  </conditionalFormatting>
  <conditionalFormatting sqref="L17">
    <cfRule type="cellIs" dxfId="3" priority="197" operator="lessThanOrEqual">
      <formula>H17</formula>
    </cfRule>
  </conditionalFormatting>
  <conditionalFormatting sqref="L18">
    <cfRule type="cellIs" dxfId="3" priority="202" operator="lessThanOrEqual">
      <formula>H18</formula>
    </cfRule>
  </conditionalFormatting>
  <conditionalFormatting sqref="L19">
    <cfRule type="cellIs" dxfId="3" priority="207" operator="lessThanOrEqual">
      <formula>H19</formula>
    </cfRule>
  </conditionalFormatting>
  <conditionalFormatting sqref="L20">
    <cfRule type="cellIs" dxfId="3" priority="212" operator="lessThanOrEqual">
      <formula>H20</formula>
    </cfRule>
  </conditionalFormatting>
  <conditionalFormatting sqref="L21">
    <cfRule type="cellIs" dxfId="3" priority="217" operator="lessThanOrEqual">
      <formula>H21</formula>
    </cfRule>
  </conditionalFormatting>
  <conditionalFormatting sqref="L22">
    <cfRule type="cellIs" dxfId="3" priority="222" operator="lessThanOrEqual">
      <formula>H22</formula>
    </cfRule>
  </conditionalFormatting>
  <conditionalFormatting sqref="L25">
    <cfRule type="cellIs" dxfId="3" priority="227" operator="lessThanOrEqual">
      <formula>H25</formula>
    </cfRule>
  </conditionalFormatting>
  <conditionalFormatting sqref="L26">
    <cfRule type="cellIs" dxfId="3" priority="232" operator="lessThanOrEqual">
      <formula>H26</formula>
    </cfRule>
  </conditionalFormatting>
  <conditionalFormatting sqref="L27">
    <cfRule type="cellIs" dxfId="3" priority="237" operator="lessThanOrEqual">
      <formula>H27</formula>
    </cfRule>
  </conditionalFormatting>
  <conditionalFormatting sqref="L28">
    <cfRule type="cellIs" dxfId="3" priority="242" operator="lessThanOrEqual">
      <formula>H28</formula>
    </cfRule>
  </conditionalFormatting>
  <conditionalFormatting sqref="L29">
    <cfRule type="cellIs" dxfId="3" priority="247" operator="lessThanOrEqual">
      <formula>H29</formula>
    </cfRule>
  </conditionalFormatting>
  <conditionalFormatting sqref="L30">
    <cfRule type="cellIs" dxfId="3" priority="252" operator="lessThanOrEqual">
      <formula>H30</formula>
    </cfRule>
  </conditionalFormatting>
  <conditionalFormatting sqref="L31">
    <cfRule type="cellIs" dxfId="3" priority="257" operator="lessThanOrEqual">
      <formula>H31</formula>
    </cfRule>
  </conditionalFormatting>
  <conditionalFormatting sqref="L32">
    <cfRule type="cellIs" dxfId="3" priority="262" operator="lessThanOrEqual">
      <formula>H32</formula>
    </cfRule>
  </conditionalFormatting>
  <conditionalFormatting sqref="L33">
    <cfRule type="cellIs" dxfId="3" priority="267" operator="lessThanOrEqual">
      <formula>H33</formula>
    </cfRule>
  </conditionalFormatting>
  <conditionalFormatting sqref="L34">
    <cfRule type="cellIs" dxfId="3" priority="272" operator="lessThanOrEqual">
      <formula>H34</formula>
    </cfRule>
  </conditionalFormatting>
  <conditionalFormatting sqref="L35">
    <cfRule type="cellIs" dxfId="3" priority="277" operator="lessThanOrEqual">
      <formula>H35</formula>
    </cfRule>
  </conditionalFormatting>
  <conditionalFormatting sqref="L36">
    <cfRule type="cellIs" dxfId="3" priority="282" operator="lessThanOrEqual">
      <formula>H36</formula>
    </cfRule>
  </conditionalFormatting>
  <conditionalFormatting sqref="L37">
    <cfRule type="cellIs" dxfId="3" priority="287" operator="lessThanOrEqual">
      <formula>H37</formula>
    </cfRule>
  </conditionalFormatting>
  <conditionalFormatting sqref="L38">
    <cfRule type="cellIs" dxfId="3" priority="292" operator="lessThanOrEqual">
      <formula>H38</formula>
    </cfRule>
  </conditionalFormatting>
  <conditionalFormatting sqref="L39">
    <cfRule type="cellIs" dxfId="3" priority="297" operator="lessThanOrEqual">
      <formula>H39</formula>
    </cfRule>
  </conditionalFormatting>
  <conditionalFormatting sqref="L40">
    <cfRule type="cellIs" dxfId="3" priority="302" operator="lessThanOrEqual">
      <formula>H40</formula>
    </cfRule>
  </conditionalFormatting>
  <conditionalFormatting sqref="L41">
    <cfRule type="cellIs" dxfId="3" priority="307" operator="lessThanOrEqual">
      <formula>H41</formula>
    </cfRule>
  </conditionalFormatting>
  <conditionalFormatting sqref="L42">
    <cfRule type="cellIs" dxfId="3" priority="312" operator="lessThanOrEqual">
      <formula>H42</formula>
    </cfRule>
  </conditionalFormatting>
  <conditionalFormatting sqref="L43">
    <cfRule type="cellIs" dxfId="3" priority="317" operator="lessThanOrEqual">
      <formula>H43</formula>
    </cfRule>
  </conditionalFormatting>
  <conditionalFormatting sqref="L44">
    <cfRule type="cellIs" dxfId="3" priority="322" operator="lessThanOrEqual">
      <formula>H44</formula>
    </cfRule>
  </conditionalFormatting>
  <conditionalFormatting sqref="L45">
    <cfRule type="cellIs" dxfId="3" priority="327" operator="lessThanOrEqual">
      <formula>H45</formula>
    </cfRule>
  </conditionalFormatting>
  <conditionalFormatting sqref="L46">
    <cfRule type="cellIs" dxfId="3" priority="332" operator="lessThanOrEqual">
      <formula>H46</formula>
    </cfRule>
  </conditionalFormatting>
  <conditionalFormatting sqref="L47">
    <cfRule type="cellIs" dxfId="3" priority="337" operator="lessThanOrEqual">
      <formula>H47</formula>
    </cfRule>
  </conditionalFormatting>
  <conditionalFormatting sqref="L48">
    <cfRule type="cellIs" dxfId="3" priority="342" operator="lessThanOrEqual">
      <formula>H48</formula>
    </cfRule>
  </conditionalFormatting>
  <conditionalFormatting sqref="L53">
    <cfRule type="cellIs" dxfId="3" priority="347" operator="lessThanOrEqual">
      <formula>H53</formula>
    </cfRule>
  </conditionalFormatting>
  <conditionalFormatting sqref="L54">
    <cfRule type="cellIs" dxfId="3" priority="352" operator="lessThanOrEqual">
      <formula>H54</formula>
    </cfRule>
  </conditionalFormatting>
  <conditionalFormatting sqref="L55">
    <cfRule type="cellIs" dxfId="3" priority="357" operator="lessThanOrEqual">
      <formula>H55</formula>
    </cfRule>
  </conditionalFormatting>
  <conditionalFormatting sqref="L56">
    <cfRule type="cellIs" dxfId="3" priority="362" operator="lessThanOrEqual">
      <formula>H56</formula>
    </cfRule>
  </conditionalFormatting>
  <conditionalFormatting sqref="L57">
    <cfRule type="cellIs" dxfId="3" priority="367" operator="lessThanOrEqual">
      <formula>H57</formula>
    </cfRule>
  </conditionalFormatting>
  <conditionalFormatting sqref="L7">
    <cfRule type="cellIs" dxfId="3" priority="157" operator="lessThanOrEqual">
      <formula>H7</formula>
    </cfRule>
  </conditionalFormatting>
  <conditionalFormatting sqref="L8">
    <cfRule type="cellIs" dxfId="3" priority="162" operator="lessThanOrEqual">
      <formula>H8</formula>
    </cfRule>
  </conditionalFormatting>
  <conditionalFormatting sqref="L9">
    <cfRule type="cellIs" dxfId="3" priority="167" operator="lessThanOrEqual">
      <formula>H9</formula>
    </cfRule>
  </conditionalFormatting>
  <conditionalFormatting sqref="M12">
    <cfRule type="cellIs" dxfId="3" priority="173" operator="lessThanOrEqual">
      <formula>I12</formula>
    </cfRule>
  </conditionalFormatting>
  <conditionalFormatting sqref="M13">
    <cfRule type="cellIs" dxfId="3" priority="178" operator="lessThanOrEqual">
      <formula>I13</formula>
    </cfRule>
  </conditionalFormatting>
  <conditionalFormatting sqref="M14">
    <cfRule type="cellIs" dxfId="3" priority="183" operator="lessThanOrEqual">
      <formula>I14</formula>
    </cfRule>
  </conditionalFormatting>
  <conditionalFormatting sqref="M15">
    <cfRule type="cellIs" dxfId="3" priority="188" operator="lessThanOrEqual">
      <formula>I15</formula>
    </cfRule>
  </conditionalFormatting>
  <conditionalFormatting sqref="M16">
    <cfRule type="cellIs" dxfId="3" priority="193" operator="lessThanOrEqual">
      <formula>I16</formula>
    </cfRule>
  </conditionalFormatting>
  <conditionalFormatting sqref="M17">
    <cfRule type="cellIs" dxfId="3" priority="198" operator="lessThanOrEqual">
      <formula>I17</formula>
    </cfRule>
  </conditionalFormatting>
  <conditionalFormatting sqref="M18">
    <cfRule type="cellIs" dxfId="3" priority="203" operator="lessThanOrEqual">
      <formula>I18</formula>
    </cfRule>
  </conditionalFormatting>
  <conditionalFormatting sqref="M19">
    <cfRule type="cellIs" dxfId="3" priority="208" operator="lessThanOrEqual">
      <formula>I19</formula>
    </cfRule>
  </conditionalFormatting>
  <conditionalFormatting sqref="M20">
    <cfRule type="cellIs" dxfId="3" priority="213" operator="lessThanOrEqual">
      <formula>I20</formula>
    </cfRule>
  </conditionalFormatting>
  <conditionalFormatting sqref="M21">
    <cfRule type="cellIs" dxfId="3" priority="218" operator="lessThanOrEqual">
      <formula>I21</formula>
    </cfRule>
  </conditionalFormatting>
  <conditionalFormatting sqref="M22">
    <cfRule type="cellIs" dxfId="3" priority="223" operator="lessThanOrEqual">
      <formula>I22</formula>
    </cfRule>
  </conditionalFormatting>
  <conditionalFormatting sqref="M25">
    <cfRule type="cellIs" dxfId="3" priority="228" operator="lessThanOrEqual">
      <formula>I25</formula>
    </cfRule>
  </conditionalFormatting>
  <conditionalFormatting sqref="M26">
    <cfRule type="cellIs" dxfId="3" priority="233" operator="lessThanOrEqual">
      <formula>I26</formula>
    </cfRule>
  </conditionalFormatting>
  <conditionalFormatting sqref="M27">
    <cfRule type="cellIs" dxfId="3" priority="238" operator="lessThanOrEqual">
      <formula>I27</formula>
    </cfRule>
  </conditionalFormatting>
  <conditionalFormatting sqref="M28">
    <cfRule type="cellIs" dxfId="3" priority="243" operator="lessThanOrEqual">
      <formula>I28</formula>
    </cfRule>
  </conditionalFormatting>
  <conditionalFormatting sqref="M29">
    <cfRule type="cellIs" dxfId="3" priority="248" operator="lessThanOrEqual">
      <formula>I29</formula>
    </cfRule>
  </conditionalFormatting>
  <conditionalFormatting sqref="M30">
    <cfRule type="cellIs" dxfId="3" priority="253" operator="lessThanOrEqual">
      <formula>I30</formula>
    </cfRule>
  </conditionalFormatting>
  <conditionalFormatting sqref="M31">
    <cfRule type="cellIs" dxfId="3" priority="258" operator="lessThanOrEqual">
      <formula>I31</formula>
    </cfRule>
  </conditionalFormatting>
  <conditionalFormatting sqref="M32">
    <cfRule type="cellIs" dxfId="3" priority="263" operator="lessThanOrEqual">
      <formula>I32</formula>
    </cfRule>
  </conditionalFormatting>
  <conditionalFormatting sqref="M33">
    <cfRule type="cellIs" dxfId="3" priority="268" operator="lessThanOrEqual">
      <formula>I33</formula>
    </cfRule>
  </conditionalFormatting>
  <conditionalFormatting sqref="M34">
    <cfRule type="cellIs" dxfId="3" priority="273" operator="lessThanOrEqual">
      <formula>I34</formula>
    </cfRule>
  </conditionalFormatting>
  <conditionalFormatting sqref="M35">
    <cfRule type="cellIs" dxfId="3" priority="278" operator="lessThanOrEqual">
      <formula>I35</formula>
    </cfRule>
  </conditionalFormatting>
  <conditionalFormatting sqref="M36">
    <cfRule type="cellIs" dxfId="3" priority="283" operator="lessThanOrEqual">
      <formula>I36</formula>
    </cfRule>
  </conditionalFormatting>
  <conditionalFormatting sqref="M37">
    <cfRule type="cellIs" dxfId="3" priority="288" operator="lessThanOrEqual">
      <formula>I37</formula>
    </cfRule>
  </conditionalFormatting>
  <conditionalFormatting sqref="M38">
    <cfRule type="cellIs" dxfId="3" priority="293" operator="lessThanOrEqual">
      <formula>I38</formula>
    </cfRule>
  </conditionalFormatting>
  <conditionalFormatting sqref="M39">
    <cfRule type="cellIs" dxfId="3" priority="298" operator="lessThanOrEqual">
      <formula>I39</formula>
    </cfRule>
  </conditionalFormatting>
  <conditionalFormatting sqref="M40">
    <cfRule type="cellIs" dxfId="3" priority="303" operator="lessThanOrEqual">
      <formula>I40</formula>
    </cfRule>
  </conditionalFormatting>
  <conditionalFormatting sqref="M41">
    <cfRule type="cellIs" dxfId="3" priority="308" operator="lessThanOrEqual">
      <formula>I41</formula>
    </cfRule>
  </conditionalFormatting>
  <conditionalFormatting sqref="M42">
    <cfRule type="cellIs" dxfId="3" priority="313" operator="lessThanOrEqual">
      <formula>I42</formula>
    </cfRule>
  </conditionalFormatting>
  <conditionalFormatting sqref="M43">
    <cfRule type="cellIs" dxfId="3" priority="318" operator="lessThanOrEqual">
      <formula>I43</formula>
    </cfRule>
  </conditionalFormatting>
  <conditionalFormatting sqref="M44">
    <cfRule type="cellIs" dxfId="3" priority="323" operator="lessThanOrEqual">
      <formula>I44</formula>
    </cfRule>
  </conditionalFormatting>
  <conditionalFormatting sqref="M45">
    <cfRule type="cellIs" dxfId="3" priority="328" operator="lessThanOrEqual">
      <formula>I45</formula>
    </cfRule>
  </conditionalFormatting>
  <conditionalFormatting sqref="M46">
    <cfRule type="cellIs" dxfId="3" priority="333" operator="lessThanOrEqual">
      <formula>I46</formula>
    </cfRule>
  </conditionalFormatting>
  <conditionalFormatting sqref="M47">
    <cfRule type="cellIs" dxfId="3" priority="338" operator="lessThanOrEqual">
      <formula>I47</formula>
    </cfRule>
  </conditionalFormatting>
  <conditionalFormatting sqref="M48">
    <cfRule type="cellIs" dxfId="3" priority="343" operator="lessThanOrEqual">
      <formula>I48</formula>
    </cfRule>
  </conditionalFormatting>
  <conditionalFormatting sqref="M53">
    <cfRule type="cellIs" dxfId="3" priority="348" operator="lessThanOrEqual">
      <formula>I53</formula>
    </cfRule>
  </conditionalFormatting>
  <conditionalFormatting sqref="M54">
    <cfRule type="cellIs" dxfId="3" priority="353" operator="lessThanOrEqual">
      <formula>I54</formula>
    </cfRule>
  </conditionalFormatting>
  <conditionalFormatting sqref="M55">
    <cfRule type="cellIs" dxfId="3" priority="358" operator="lessThanOrEqual">
      <formula>I55</formula>
    </cfRule>
  </conditionalFormatting>
  <conditionalFormatting sqref="M56">
    <cfRule type="cellIs" dxfId="3" priority="363" operator="lessThanOrEqual">
      <formula>I56</formula>
    </cfRule>
  </conditionalFormatting>
  <conditionalFormatting sqref="M57">
    <cfRule type="cellIs" dxfId="3" priority="368" operator="lessThanOrEqual">
      <formula>I57</formula>
    </cfRule>
  </conditionalFormatting>
  <conditionalFormatting sqref="M7">
    <cfRule type="cellIs" dxfId="3" priority="158" operator="lessThanOrEqual">
      <formula>I7</formula>
    </cfRule>
  </conditionalFormatting>
  <conditionalFormatting sqref="M8">
    <cfRule type="cellIs" dxfId="3" priority="163" operator="lessThanOrEqual">
      <formula>I8</formula>
    </cfRule>
  </conditionalFormatting>
  <conditionalFormatting sqref="M9">
    <cfRule type="cellIs" dxfId="3" priority="168" operator="lessThanOrEqual">
      <formula>I9</formula>
    </cfRule>
  </conditionalFormatting>
  <conditionalFormatting sqref="T52">
    <cfRule type="cellIs" dxfId="0" priority="369" operator="equal">
      <formula>0</formula>
    </cfRule>
    <cfRule type="cellIs" dxfId="1" priority="370" operator="lessThan">
      <formula>G52</formula>
    </cfRule>
  </conditionalFormatting>
  <conditionalFormatting sqref="U52">
    <cfRule type="cellIs" dxfId="0" priority="371" operator="greaterThan">
      <formula>T52</formula>
    </cfRule>
  </conditionalFormatting>
  <conditionalFormatting sqref="V52">
    <cfRule type="cellIs" dxfId="3" priority="372" operator="lessThanOrEqual">
      <formula>H52</formula>
    </cfRule>
  </conditionalFormatting>
  <conditionalFormatting sqref="W52">
    <cfRule type="cellIs" dxfId="3" priority="373" operator="lessThanOrEqual">
      <formula>I52</formula>
    </cfRule>
  </conditionalFormatting>
  <hyperlinks>
    <hyperlink ref="N7" r:id="rId1"/>
    <hyperlink ref="N8" r:id="rId2"/>
    <hyperlink ref="N9" r:id="rId3"/>
    <hyperlink ref="N12" r:id="rId4"/>
    <hyperlink ref="N13" r:id="rId5"/>
    <hyperlink ref="N14" r:id="rId6"/>
    <hyperlink ref="N15" r:id="rId7"/>
    <hyperlink ref="N16" r:id="rId8"/>
    <hyperlink ref="N17" r:id="rId9"/>
    <hyperlink ref="N18" r:id="rId10"/>
    <hyperlink ref="N19" r:id="rId11"/>
    <hyperlink ref="N20" r:id="rId12"/>
    <hyperlink ref="N21" r:id="rId13"/>
    <hyperlink ref="N22" r:id="rId14"/>
    <hyperlink ref="N25" r:id="rId15"/>
    <hyperlink ref="N26" r:id="rId16"/>
    <hyperlink ref="N27" r:id="rId17"/>
    <hyperlink ref="N28" r:id="rId18"/>
    <hyperlink ref="N29" r:id="rId19"/>
    <hyperlink ref="N30" r:id="rId20"/>
    <hyperlink ref="N31" r:id="rId21"/>
    <hyperlink ref="N32" r:id="rId22"/>
    <hyperlink ref="N33" r:id="rId23"/>
    <hyperlink ref="N34" r:id="rId24"/>
    <hyperlink ref="N35" r:id="rId25"/>
    <hyperlink ref="N36" r:id="rId26"/>
    <hyperlink ref="N37" r:id="rId27"/>
    <hyperlink ref="N38" r:id="rId28"/>
    <hyperlink ref="N39" r:id="rId29"/>
    <hyperlink ref="N40" r:id="rId30"/>
    <hyperlink ref="N41" r:id="rId31"/>
    <hyperlink ref="N42" r:id="rId32"/>
    <hyperlink ref="N43" r:id="rId33"/>
    <hyperlink ref="N44" r:id="rId34"/>
    <hyperlink ref="N45" r:id="rId35"/>
    <hyperlink ref="N46" r:id="rId36"/>
    <hyperlink ref="N47" r:id="rId37"/>
    <hyperlink ref="N48" r:id="rId38"/>
    <hyperlink ref="N50" r:id="rId39"/>
    <hyperlink ref="X52" r:id="rId40"/>
    <hyperlink ref="N53" r:id="rId41"/>
    <hyperlink ref="N54" r:id="rId42"/>
    <hyperlink ref="N55" r:id="rId43"/>
    <hyperlink ref="N56" r:id="rId44"/>
    <hyperlink ref="N57" r:id="rId45"/>
  </hyperlinks>
  <pageMargins left="0.7" right="0.7" top="0.75" bottom="0.75" header="0.3" footer="0.3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USB-DAC. </vt:lpstr>
      <vt:lpstr>BoardQty</vt:lpstr>
      <vt:lpstr>digikey_part_data</vt:lpstr>
      <vt:lpstr>global_part_data</vt:lpstr>
      <vt:lpstr>local_part_data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2018-01-26T16:33:41Z</dcterms:created>
  <dcterms:modified xsi:type="dcterms:W3CDTF">2018-01-26T16:33:41Z</dcterms:modified>
</cp:coreProperties>
</file>