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glib\smg-rotory\calibration\"/>
    </mc:Choice>
  </mc:AlternateContent>
  <xr:revisionPtr revIDLastSave="0" documentId="13_ncr:1_{F952C31B-799C-4521-A3D6-115CF5BD86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llo Turn Rate (deg|s)" sheetId="1" r:id="rId1"/>
    <sheet name="Tello Turn Rate (rad|s)" sheetId="5" r:id="rId2"/>
    <sheet name="Meas. (deg per s)" sheetId="3" r:id="rId3"/>
    <sheet name="Joined (deg per s)" sheetId="4" r:id="rId4"/>
    <sheet name="Meas. (rad per s)" sheetId="6" r:id="rId5"/>
    <sheet name="Corrected (rad per s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5" l="1"/>
  <c r="P11" i="5"/>
  <c r="P12" i="5"/>
  <c r="P13" i="5"/>
  <c r="P14" i="5"/>
  <c r="P15" i="5"/>
  <c r="P16" i="5"/>
  <c r="P17" i="5"/>
  <c r="P18" i="5"/>
  <c r="P19" i="5"/>
  <c r="P20" i="5"/>
  <c r="P9" i="5"/>
  <c r="O3" i="5"/>
  <c r="O4" i="5"/>
  <c r="O5" i="5"/>
  <c r="O6" i="5"/>
  <c r="O7" i="5"/>
  <c r="O8" i="5"/>
  <c r="O9" i="5"/>
  <c r="O2" i="5"/>
  <c r="I10" i="5"/>
  <c r="I11" i="5"/>
  <c r="I12" i="5"/>
  <c r="I13" i="5"/>
  <c r="I14" i="5"/>
  <c r="I15" i="5"/>
  <c r="I16" i="5"/>
  <c r="I17" i="5"/>
  <c r="I18" i="5"/>
  <c r="I19" i="5"/>
  <c r="I20" i="5"/>
  <c r="I9" i="5"/>
  <c r="H3" i="5"/>
  <c r="H4" i="5"/>
  <c r="H5" i="5"/>
  <c r="H6" i="5"/>
  <c r="H7" i="5"/>
  <c r="H8" i="5"/>
  <c r="H9" i="5"/>
  <c r="H2" i="5"/>
  <c r="F10" i="5"/>
  <c r="F11" i="5"/>
  <c r="F12" i="5"/>
  <c r="F13" i="5"/>
  <c r="F14" i="5"/>
  <c r="F15" i="5"/>
  <c r="F16" i="5"/>
  <c r="F17" i="5"/>
  <c r="F18" i="5"/>
  <c r="F19" i="5"/>
  <c r="F20" i="5"/>
  <c r="F9" i="5"/>
  <c r="E3" i="5"/>
  <c r="E4" i="5"/>
  <c r="E5" i="5"/>
  <c r="E6" i="5"/>
  <c r="E7" i="5"/>
  <c r="E8" i="5"/>
  <c r="E9" i="5"/>
  <c r="E2" i="5"/>
  <c r="W3" i="1"/>
  <c r="W4" i="1"/>
  <c r="W5" i="1"/>
  <c r="W6" i="1"/>
  <c r="W7" i="1"/>
  <c r="W8" i="1"/>
  <c r="W2" i="1"/>
  <c r="W10" i="1"/>
  <c r="W11" i="1"/>
  <c r="W12" i="1"/>
  <c r="W13" i="1"/>
  <c r="W14" i="1"/>
  <c r="W15" i="1"/>
  <c r="W16" i="1"/>
  <c r="W17" i="1"/>
  <c r="W18" i="1"/>
  <c r="W19" i="1"/>
  <c r="W20" i="1"/>
  <c r="W9" i="1"/>
  <c r="T9" i="1"/>
  <c r="S3" i="1"/>
  <c r="S4" i="1"/>
  <c r="S5" i="1"/>
  <c r="S6" i="1"/>
  <c r="S7" i="1"/>
  <c r="S8" i="1"/>
  <c r="S9" i="1"/>
  <c r="S2" i="1"/>
  <c r="T11" i="1"/>
  <c r="T12" i="1"/>
  <c r="T13" i="1"/>
  <c r="T14" i="1"/>
  <c r="T15" i="1"/>
  <c r="T16" i="1"/>
  <c r="T17" i="1"/>
  <c r="T18" i="1"/>
  <c r="T19" i="1"/>
  <c r="T20" i="1"/>
  <c r="T10" i="1"/>
  <c r="O9" i="1"/>
  <c r="I10" i="1"/>
  <c r="M10" i="1" s="1"/>
  <c r="I11" i="1"/>
  <c r="I12" i="1"/>
  <c r="I13" i="1"/>
  <c r="I14" i="1"/>
  <c r="I15" i="1"/>
  <c r="I16" i="1"/>
  <c r="I17" i="1"/>
  <c r="I18" i="1"/>
  <c r="I19" i="1"/>
  <c r="I20" i="1"/>
  <c r="I9" i="1"/>
  <c r="M18" i="1" s="1"/>
  <c r="H3" i="1"/>
  <c r="L3" i="1" s="1"/>
  <c r="H4" i="1"/>
  <c r="H5" i="1"/>
  <c r="H6" i="1"/>
  <c r="H7" i="1"/>
  <c r="H8" i="1"/>
  <c r="H9" i="1"/>
  <c r="L9" i="1" s="1"/>
  <c r="H2" i="1"/>
  <c r="F9" i="1"/>
  <c r="M12" i="1" s="1"/>
  <c r="F10" i="1"/>
  <c r="F11" i="1"/>
  <c r="F12" i="1"/>
  <c r="F13" i="1"/>
  <c r="F14" i="1"/>
  <c r="F15" i="1"/>
  <c r="F16" i="1"/>
  <c r="F17" i="1"/>
  <c r="F18" i="1"/>
  <c r="F19" i="1"/>
  <c r="F20" i="1"/>
  <c r="E3" i="1"/>
  <c r="E4" i="1"/>
  <c r="E5" i="1"/>
  <c r="E6" i="1"/>
  <c r="E7" i="1"/>
  <c r="E8" i="1"/>
  <c r="E9" i="1"/>
  <c r="E2" i="1"/>
  <c r="K9" i="5" l="1"/>
  <c r="M15" i="1"/>
  <c r="M14" i="1"/>
  <c r="M13" i="1"/>
  <c r="P9" i="1"/>
  <c r="M16" i="1"/>
  <c r="M20" i="1"/>
  <c r="M17" i="1"/>
  <c r="M19" i="1"/>
  <c r="L9" i="5"/>
  <c r="L7" i="1"/>
  <c r="L2" i="1"/>
  <c r="M11" i="1"/>
  <c r="M9" i="1"/>
  <c r="L8" i="1"/>
  <c r="L6" i="1"/>
  <c r="L4" i="1"/>
  <c r="L5" i="1"/>
</calcChain>
</file>

<file path=xl/sharedStrings.xml><?xml version="1.0" encoding="utf-8"?>
<sst xmlns="http://schemas.openxmlformats.org/spreadsheetml/2006/main" count="22" uniqueCount="10">
  <si>
    <t>Rate</t>
  </si>
  <si>
    <t>Full Turn (s)</t>
  </si>
  <si>
    <t>Measured (deg/s)</t>
  </si>
  <si>
    <t>Predicted (deg/s)</t>
  </si>
  <si>
    <t>Joined (deg/s)</t>
  </si>
  <si>
    <t>Corrected (deg/s)</t>
  </si>
  <si>
    <t>Degrees/s</t>
  </si>
  <si>
    <t>Measured (rad/s)</t>
  </si>
  <si>
    <t>Predicted (rad/s)</t>
  </si>
  <si>
    <t>Corrected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</si>
</sst>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(deg|s)'!$D$2:$D$20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(deg|s)'!$E$2:$E$20</c:f>
              <c:numCache>
                <c:formatCode>General</c:formatCode>
                <c:ptCount val="19"/>
                <c:pt idx="0">
                  <c:v>3.4575730275512169</c:v>
                </c:pt>
                <c:pt idx="1">
                  <c:v>6.3108265953631255</c:v>
                </c:pt>
                <c:pt idx="2">
                  <c:v>9.1341683971073824</c:v>
                </c:pt>
                <c:pt idx="3">
                  <c:v>13.000808289142068</c:v>
                </c:pt>
                <c:pt idx="4">
                  <c:v>16.893109571833985</c:v>
                </c:pt>
                <c:pt idx="5">
                  <c:v>20.302087963161163</c:v>
                </c:pt>
                <c:pt idx="6">
                  <c:v>25.68807195428769</c:v>
                </c:pt>
                <c:pt idx="7">
                  <c:v>30.189937982152433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3-49A8-9D32-2C85DC7A31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755857965772998E-3"/>
                  <c:y val="0.1448296500994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(deg|s)'!$D$2:$D$20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(deg|s)'!$F$2:$F$20</c:f>
              <c:numCache>
                <c:formatCode>General</c:formatCode>
                <c:ptCount val="19"/>
                <c:pt idx="7">
                  <c:v>30.189937982152433</c:v>
                </c:pt>
                <c:pt idx="8">
                  <c:v>35.114995024644486</c:v>
                </c:pt>
                <c:pt idx="9">
                  <c:v>40.389202924914315</c:v>
                </c:pt>
                <c:pt idx="10">
                  <c:v>46.170242509198722</c:v>
                </c:pt>
                <c:pt idx="11">
                  <c:v>49.242677709574309</c:v>
                </c:pt>
                <c:pt idx="12">
                  <c:v>53.838767696410123</c:v>
                </c:pt>
                <c:pt idx="13">
                  <c:v>61.360611215775563</c:v>
                </c:pt>
                <c:pt idx="14">
                  <c:v>65.473211271867697</c:v>
                </c:pt>
                <c:pt idx="15">
                  <c:v>69.290835057152037</c:v>
                </c:pt>
                <c:pt idx="16">
                  <c:v>76.821718216742582</c:v>
                </c:pt>
                <c:pt idx="17">
                  <c:v>84.884341194589666</c:v>
                </c:pt>
                <c:pt idx="18">
                  <c:v>88.629054760791803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9A8-9D32-2C85DC7A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79599"/>
        <c:axId val="1413553487"/>
      </c:scatterChart>
      <c:valAx>
        <c:axId val="1412679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53487"/>
        <c:crosses val="autoZero"/>
        <c:crossBetween val="midCat"/>
      </c:valAx>
      <c:valAx>
        <c:axId val="1413553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67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'Tello Turn Rate (deg|s)'!$K$2:$K$20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(deg|s)'!$L$2:$L$20</c:f>
              <c:numCache>
                <c:formatCode>General</c:formatCode>
                <c:ptCount val="19"/>
                <c:pt idx="0">
                  <c:v>3.6056354821524326</c:v>
                </c:pt>
                <c:pt idx="1">
                  <c:v>6.1461979821524322</c:v>
                </c:pt>
                <c:pt idx="2">
                  <c:v>9.1058254821524329</c:v>
                </c:pt>
                <c:pt idx="3">
                  <c:v>12.484517982152433</c:v>
                </c:pt>
                <c:pt idx="4">
                  <c:v>16.282275482152432</c:v>
                </c:pt>
                <c:pt idx="5">
                  <c:v>20.499097982152431</c:v>
                </c:pt>
                <c:pt idx="6">
                  <c:v>25.134985482152437</c:v>
                </c:pt>
                <c:pt idx="7">
                  <c:v>30.189937982152433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E-4A1B-A083-9BD0023E0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'Tello Turn Rate (deg|s)'!$K$2:$K$20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(deg|s)'!$M$2:$M$20</c:f>
              <c:numCache>
                <c:formatCode>General</c:formatCode>
                <c:ptCount val="19"/>
                <c:pt idx="7">
                  <c:v>30.189937982152433</c:v>
                </c:pt>
                <c:pt idx="8">
                  <c:v>35.496437982152429</c:v>
                </c:pt>
                <c:pt idx="9">
                  <c:v>40.802937982152443</c:v>
                </c:pt>
                <c:pt idx="10">
                  <c:v>46.109437982152429</c:v>
                </c:pt>
                <c:pt idx="11">
                  <c:v>51.415937982152428</c:v>
                </c:pt>
                <c:pt idx="12">
                  <c:v>56.722437982152428</c:v>
                </c:pt>
                <c:pt idx="13">
                  <c:v>62.028937982152428</c:v>
                </c:pt>
                <c:pt idx="14">
                  <c:v>67.335437982152428</c:v>
                </c:pt>
                <c:pt idx="15">
                  <c:v>72.641937982152427</c:v>
                </c:pt>
                <c:pt idx="16">
                  <c:v>77.948437982152427</c:v>
                </c:pt>
                <c:pt idx="17">
                  <c:v>83.254937982152427</c:v>
                </c:pt>
                <c:pt idx="18">
                  <c:v>88.561437982152427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E-4A1B-A083-9BD0023E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99919"/>
        <c:axId val="1377801583"/>
      </c:scatterChart>
      <c:valAx>
        <c:axId val="137779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01583"/>
        <c:crosses val="autoZero"/>
        <c:crossBetween val="midCat"/>
      </c:valAx>
      <c:valAx>
        <c:axId val="137780158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Joined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(rad|s)'!$D$2:$D$20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(rad|s)'!$E$2:$E$20</c:f>
              <c:numCache>
                <c:formatCode>General</c:formatCode>
                <c:ptCount val="19"/>
                <c:pt idx="0">
                  <c:v>6.0346033458917349E-2</c:v>
                </c:pt>
                <c:pt idx="1">
                  <c:v>0.11014470261151045</c:v>
                </c:pt>
                <c:pt idx="2">
                  <c:v>0.15942131296113671</c:v>
                </c:pt>
                <c:pt idx="3">
                  <c:v>0.22690691006610003</c:v>
                </c:pt>
                <c:pt idx="4">
                  <c:v>0.2948403829286726</c:v>
                </c:pt>
                <c:pt idx="5">
                  <c:v>0.35433827998667156</c:v>
                </c:pt>
                <c:pt idx="6">
                  <c:v>0.44834143409153449</c:v>
                </c:pt>
                <c:pt idx="7">
                  <c:v>0.52691381876145305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5-46E5-A43E-F42E36A197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850964238679529E-4"/>
                  <c:y val="0.14791493886569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'Tello Turn Rate (rad|s)'!$D$2:$D$20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(rad|s)'!$F$2:$F$20</c:f>
              <c:numCache>
                <c:formatCode>General</c:formatCode>
                <c:ptCount val="19"/>
                <c:pt idx="7">
                  <c:v>0.52691381876145305</c:v>
                </c:pt>
                <c:pt idx="8">
                  <c:v>0.61287228000147354</c:v>
                </c:pt>
                <c:pt idx="9">
                  <c:v>0.70492457329587888</c:v>
                </c:pt>
                <c:pt idx="10">
                  <c:v>0.80582274822976596</c:v>
                </c:pt>
                <c:pt idx="11">
                  <c:v>0.85944685853049163</c:v>
                </c:pt>
                <c:pt idx="12">
                  <c:v>0.93966376151871955</c:v>
                </c:pt>
                <c:pt idx="13">
                  <c:v>1.0709446967514442</c:v>
                </c:pt>
                <c:pt idx="14">
                  <c:v>1.1427231085479554</c:v>
                </c:pt>
                <c:pt idx="15">
                  <c:v>1.2093532132036162</c:v>
                </c:pt>
                <c:pt idx="16">
                  <c:v>1.3407919199214648</c:v>
                </c:pt>
                <c:pt idx="17">
                  <c:v>1.4815112372318464</c:v>
                </c:pt>
                <c:pt idx="18">
                  <c:v>1.5468688185061723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5-46E5-A43E-F42E36A1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79808"/>
        <c:axId val="1881878144"/>
      </c:scatterChart>
      <c:valAx>
        <c:axId val="18818798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8144"/>
        <c:crosses val="autoZero"/>
        <c:crossBetween val="midCat"/>
      </c:valAx>
      <c:valAx>
        <c:axId val="188187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'Tello Turn Rate (rad|s)'!$N$2:$N$20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(rad|s)'!$O$2:$O$20</c:f>
              <c:numCache>
                <c:formatCode>General</c:formatCode>
                <c:ptCount val="19"/>
                <c:pt idx="0">
                  <c:v>6.2939819000000008E-2</c:v>
                </c:pt>
                <c:pt idx="1">
                  <c:v>0.107279819</c:v>
                </c:pt>
                <c:pt idx="2">
                  <c:v>0.158933819</c:v>
                </c:pt>
                <c:pt idx="3">
                  <c:v>0.217901819</c:v>
                </c:pt>
                <c:pt idx="4">
                  <c:v>0.28418381899999995</c:v>
                </c:pt>
                <c:pt idx="5">
                  <c:v>0.35777981899999994</c:v>
                </c:pt>
                <c:pt idx="6">
                  <c:v>0.43868981900000004</c:v>
                </c:pt>
                <c:pt idx="7">
                  <c:v>0.52691381900000012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D-44DA-B5D7-2E4524AC6A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'Tello Turn Rate (rad|s)'!$N$2:$N$20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'Tello Turn Rate (rad|s)'!$P$2:$P$20</c:f>
              <c:numCache>
                <c:formatCode>General</c:formatCode>
                <c:ptCount val="19"/>
                <c:pt idx="7">
                  <c:v>0.52691381900000001</c:v>
                </c:pt>
                <c:pt idx="8">
                  <c:v>0.61952381900000009</c:v>
                </c:pt>
                <c:pt idx="9">
                  <c:v>0.71213381900000017</c:v>
                </c:pt>
                <c:pt idx="10">
                  <c:v>0.80474381900000003</c:v>
                </c:pt>
                <c:pt idx="11">
                  <c:v>0.89735381900000011</c:v>
                </c:pt>
                <c:pt idx="12">
                  <c:v>0.98996381899999997</c:v>
                </c:pt>
                <c:pt idx="13">
                  <c:v>1.082573819</c:v>
                </c:pt>
                <c:pt idx="14">
                  <c:v>1.1751838190000001</c:v>
                </c:pt>
                <c:pt idx="15">
                  <c:v>1.267793819</c:v>
                </c:pt>
                <c:pt idx="16">
                  <c:v>1.3604038190000001</c:v>
                </c:pt>
                <c:pt idx="17">
                  <c:v>1.4530138189999999</c:v>
                </c:pt>
                <c:pt idx="18">
                  <c:v>1.545623819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D-44DA-B5D7-2E4524AC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77728"/>
        <c:axId val="1881884800"/>
      </c:scatterChart>
      <c:valAx>
        <c:axId val="1881877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84800"/>
        <c:crosses val="autoZero"/>
        <c:crossBetween val="midCat"/>
      </c:valAx>
      <c:valAx>
        <c:axId val="1881884800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Corrected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35083-91DF-4205-A0F8-FA33AEE24A48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20EE0-EE9E-42F6-AB65-25400725A6B4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3A9B4-6BA8-4C1A-8E59-4E6790D7A4C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38A186-9643-4D35-BB7D-6C4F4DD95E41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30034-68C5-45FB-98E5-A86C23F23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76177-6B10-493D-AA18-38803E676F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37A31-66D0-4CFA-BB59-A026BC1237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6280C-7187-4BE8-85C0-ECD3B444A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/>
  </sheetViews>
  <sheetFormatPr defaultRowHeight="14.4" x14ac:dyDescent="0.3"/>
  <cols>
    <col min="1" max="1" width="5" style="2" bestFit="1" customWidth="1"/>
    <col min="2" max="2" width="12" style="2" bestFit="1" customWidth="1"/>
    <col min="3" max="3" width="8.88671875" style="2"/>
    <col min="4" max="4" width="5" style="2" bestFit="1" customWidth="1"/>
    <col min="5" max="6" width="16.109375" style="2" bestFit="1" customWidth="1"/>
    <col min="7" max="7" width="8.88671875" style="2"/>
    <col min="8" max="9" width="15.6640625" style="2" bestFit="1" customWidth="1"/>
    <col min="10" max="10" width="8.88671875" style="2"/>
    <col min="11" max="11" width="5" style="2" bestFit="1" customWidth="1"/>
    <col min="12" max="13" width="13.109375" style="2" bestFit="1" customWidth="1"/>
    <col min="14" max="14" width="8.88671875" style="2"/>
    <col min="15" max="15" width="12.6640625" style="2" bestFit="1" customWidth="1"/>
    <col min="16" max="16" width="12" style="2" bestFit="1" customWidth="1"/>
    <col min="17" max="17" width="8.88671875" style="2"/>
    <col min="18" max="18" width="5" style="2" bestFit="1" customWidth="1"/>
    <col min="19" max="20" width="15.88671875" style="2" bestFit="1" customWidth="1"/>
    <col min="21" max="21" width="17.21875" style="2" customWidth="1"/>
    <col min="22" max="22" width="11" style="2" bestFit="1" customWidth="1"/>
    <col min="23" max="23" width="5" style="2" bestFit="1" customWidth="1"/>
    <col min="24" max="16384" width="8.88671875" style="2"/>
  </cols>
  <sheetData>
    <row r="1" spans="1:23" s="1" customFormat="1" x14ac:dyDescent="0.3">
      <c r="A1" s="1" t="s">
        <v>0</v>
      </c>
      <c r="B1" s="1" t="s">
        <v>1</v>
      </c>
      <c r="D1" s="1" t="s">
        <v>0</v>
      </c>
      <c r="E1" s="1" t="s">
        <v>2</v>
      </c>
      <c r="F1" s="1" t="s">
        <v>2</v>
      </c>
      <c r="H1" s="1" t="s">
        <v>3</v>
      </c>
      <c r="I1" s="1" t="s">
        <v>3</v>
      </c>
      <c r="L1" s="1" t="s">
        <v>4</v>
      </c>
      <c r="M1" s="1" t="s">
        <v>4</v>
      </c>
      <c r="S1" s="1" t="s">
        <v>5</v>
      </c>
      <c r="T1" s="1" t="s">
        <v>5</v>
      </c>
      <c r="V1" s="1" t="s">
        <v>6</v>
      </c>
      <c r="W1" s="1" t="s">
        <v>0</v>
      </c>
    </row>
    <row r="2" spans="1:23" x14ac:dyDescent="0.3">
      <c r="A2" s="2">
        <v>0.1</v>
      </c>
      <c r="B2" s="2">
        <v>104.119275899999</v>
      </c>
      <c r="D2" s="2">
        <v>0.1</v>
      </c>
      <c r="E2" s="2">
        <f>360/$B2</f>
        <v>3.4575730275512169</v>
      </c>
      <c r="H2" s="2">
        <f>83.813*$D2*$D2 + 29.858*$D2</f>
        <v>3.8239300000000003</v>
      </c>
      <c r="K2" s="2">
        <v>0.1</v>
      </c>
      <c r="L2" s="2">
        <f t="shared" ref="L2:L9" si="0">$H2+($E$9-$H$9)</f>
        <v>3.6056354821524326</v>
      </c>
      <c r="R2" s="2">
        <v>0.1</v>
      </c>
      <c r="S2" s="2">
        <f>83.813*$D2*$D2+29.858*$D2-0.21829</f>
        <v>3.6056400000000002</v>
      </c>
      <c r="V2" s="2">
        <v>3.6056400000000002</v>
      </c>
      <c r="W2" s="2">
        <f>(-29.858+SQRT(964.68232308+335.252*$V2))/167.626</f>
        <v>9.9999999999999964E-2</v>
      </c>
    </row>
    <row r="3" spans="1:23" x14ac:dyDescent="0.3">
      <c r="A3" s="2">
        <v>0.15</v>
      </c>
      <c r="B3" s="2">
        <v>57.044825199999899</v>
      </c>
      <c r="D3" s="2">
        <v>0.15</v>
      </c>
      <c r="E3" s="2">
        <f t="shared" ref="E3:F20" si="1">360/$B3</f>
        <v>6.3108265953631255</v>
      </c>
      <c r="H3" s="2">
        <f t="shared" ref="H3:H9" si="2">83.813*$D3*$D3 + 29.858*$D3</f>
        <v>6.3644924999999999</v>
      </c>
      <c r="K3" s="2">
        <v>0.15</v>
      </c>
      <c r="L3" s="2">
        <f t="shared" si="0"/>
        <v>6.1461979821524322</v>
      </c>
      <c r="R3" s="2">
        <v>0.15</v>
      </c>
      <c r="S3" s="2">
        <f t="shared" ref="S3:S9" si="3">83.813*$D3*$D3+29.858*$D3-0.21829</f>
        <v>6.1462025000000002</v>
      </c>
      <c r="V3" s="2">
        <v>6.1462025000000002</v>
      </c>
      <c r="W3" s="2">
        <f t="shared" ref="W3:W8" si="4">(-29.858+SQRT(964.68232308+335.252*$V3))/167.626</f>
        <v>0.15000000000000002</v>
      </c>
    </row>
    <row r="4" spans="1:23" x14ac:dyDescent="0.3">
      <c r="A4" s="2">
        <v>0.2</v>
      </c>
      <c r="B4" s="2">
        <v>39.4124549</v>
      </c>
      <c r="D4" s="2">
        <v>0.2</v>
      </c>
      <c r="E4" s="2">
        <f t="shared" si="1"/>
        <v>9.1341683971073824</v>
      </c>
      <c r="H4" s="2">
        <f t="shared" si="2"/>
        <v>9.3241200000000006</v>
      </c>
      <c r="K4" s="2">
        <v>0.2</v>
      </c>
      <c r="L4" s="2">
        <f t="shared" si="0"/>
        <v>9.1058254821524329</v>
      </c>
      <c r="R4" s="2">
        <v>0.2</v>
      </c>
      <c r="S4" s="2">
        <f t="shared" si="3"/>
        <v>9.105830000000001</v>
      </c>
      <c r="V4" s="2">
        <v>9.105830000000001</v>
      </c>
      <c r="W4" s="2">
        <f t="shared" si="4"/>
        <v>0.19999999999999998</v>
      </c>
    </row>
    <row r="5" spans="1:23" x14ac:dyDescent="0.3">
      <c r="A5" s="2">
        <v>0.25</v>
      </c>
      <c r="B5" s="2">
        <v>27.6905859999999</v>
      </c>
      <c r="D5" s="2">
        <v>0.25</v>
      </c>
      <c r="E5" s="2">
        <f t="shared" si="1"/>
        <v>13.000808289142068</v>
      </c>
      <c r="H5" s="2">
        <f t="shared" si="2"/>
        <v>12.7028125</v>
      </c>
      <c r="K5" s="2">
        <v>0.25</v>
      </c>
      <c r="L5" s="2">
        <f t="shared" si="0"/>
        <v>12.484517982152433</v>
      </c>
      <c r="R5" s="2">
        <v>0.25</v>
      </c>
      <c r="S5" s="2">
        <f t="shared" si="3"/>
        <v>12.484522500000001</v>
      </c>
      <c r="V5" s="2">
        <v>12.484522500000001</v>
      </c>
      <c r="W5" s="2">
        <f t="shared" si="4"/>
        <v>0.24999999999999994</v>
      </c>
    </row>
    <row r="6" spans="1:23" x14ac:dyDescent="0.3">
      <c r="A6" s="2">
        <v>0.3</v>
      </c>
      <c r="B6" s="2">
        <v>21.310463799999901</v>
      </c>
      <c r="D6" s="2">
        <v>0.3</v>
      </c>
      <c r="E6" s="2">
        <f t="shared" si="1"/>
        <v>16.893109571833985</v>
      </c>
      <c r="H6" s="2">
        <f t="shared" si="2"/>
        <v>16.50057</v>
      </c>
      <c r="K6" s="2">
        <v>0.3</v>
      </c>
      <c r="L6" s="2">
        <f t="shared" si="0"/>
        <v>16.282275482152432</v>
      </c>
      <c r="R6" s="2">
        <v>0.3</v>
      </c>
      <c r="S6" s="2">
        <f t="shared" si="3"/>
        <v>16.28228</v>
      </c>
      <c r="V6" s="2">
        <v>16.28228</v>
      </c>
      <c r="W6" s="2">
        <f t="shared" si="4"/>
        <v>0.30000000000000004</v>
      </c>
    </row>
    <row r="7" spans="1:23" x14ac:dyDescent="0.3">
      <c r="A7" s="2">
        <v>0.35</v>
      </c>
      <c r="B7" s="2">
        <v>17.7321662999999</v>
      </c>
      <c r="D7" s="2">
        <v>0.35</v>
      </c>
      <c r="E7" s="2">
        <f t="shared" si="1"/>
        <v>20.302087963161163</v>
      </c>
      <c r="H7" s="2">
        <f t="shared" si="2"/>
        <v>20.717392499999999</v>
      </c>
      <c r="K7" s="2">
        <v>0.35</v>
      </c>
      <c r="L7" s="2">
        <f t="shared" si="0"/>
        <v>20.499097982152431</v>
      </c>
      <c r="R7" s="2">
        <v>0.35</v>
      </c>
      <c r="S7" s="2">
        <f t="shared" si="3"/>
        <v>20.499102499999999</v>
      </c>
      <c r="V7" s="2">
        <v>20.499102499999999</v>
      </c>
      <c r="W7" s="2">
        <f t="shared" si="4"/>
        <v>0.35</v>
      </c>
    </row>
    <row r="8" spans="1:23" x14ac:dyDescent="0.3">
      <c r="A8" s="2">
        <v>0.4</v>
      </c>
      <c r="B8" s="2">
        <v>14.0142864999999</v>
      </c>
      <c r="D8" s="2">
        <v>0.4</v>
      </c>
      <c r="E8" s="2">
        <f t="shared" si="1"/>
        <v>25.68807195428769</v>
      </c>
      <c r="H8" s="2">
        <f t="shared" si="2"/>
        <v>25.353280000000005</v>
      </c>
      <c r="K8" s="2">
        <v>0.4</v>
      </c>
      <c r="L8" s="2">
        <f t="shared" si="0"/>
        <v>25.134985482152437</v>
      </c>
      <c r="R8" s="2">
        <v>0.4</v>
      </c>
      <c r="S8" s="2">
        <f t="shared" si="3"/>
        <v>25.134990000000005</v>
      </c>
      <c r="V8" s="2">
        <v>25.134990000000005</v>
      </c>
      <c r="W8" s="2">
        <f t="shared" si="4"/>
        <v>0.40000000000000008</v>
      </c>
    </row>
    <row r="9" spans="1:23" x14ac:dyDescent="0.3">
      <c r="A9" s="2">
        <v>0.45</v>
      </c>
      <c r="B9" s="2">
        <v>11.9245027999999</v>
      </c>
      <c r="D9" s="2">
        <v>0.45</v>
      </c>
      <c r="E9" s="2">
        <f t="shared" si="1"/>
        <v>30.189937982152433</v>
      </c>
      <c r="F9" s="2">
        <f t="shared" si="1"/>
        <v>30.189937982152433</v>
      </c>
      <c r="H9" s="2">
        <f t="shared" si="2"/>
        <v>30.4082325</v>
      </c>
      <c r="I9" s="2">
        <f>106.13*$D9 - 18.491</f>
        <v>29.267499999999998</v>
      </c>
      <c r="K9" s="2">
        <v>0.45</v>
      </c>
      <c r="L9" s="2">
        <f t="shared" si="0"/>
        <v>30.189937982152433</v>
      </c>
      <c r="M9" s="2">
        <f t="shared" ref="M9:M20" si="5">$I9+($F$9-$I$9)</f>
        <v>30.189937982152433</v>
      </c>
      <c r="O9" s="2">
        <f>$E$9-$H$9</f>
        <v>-0.2182945178475677</v>
      </c>
      <c r="P9" s="2">
        <f>$F9-$I9</f>
        <v>0.92243798215243444</v>
      </c>
      <c r="R9" s="2">
        <v>0.45</v>
      </c>
      <c r="S9" s="2">
        <f t="shared" si="3"/>
        <v>30.189942500000001</v>
      </c>
      <c r="T9" s="2">
        <f>106.13*$D9-17.568562</f>
        <v>30.189937999999998</v>
      </c>
      <c r="V9" s="2">
        <v>30.189937999999998</v>
      </c>
      <c r="W9" s="2">
        <f>($V9+17.568562)/106.13</f>
        <v>0.45</v>
      </c>
    </row>
    <row r="10" spans="1:23" x14ac:dyDescent="0.3">
      <c r="A10" s="2">
        <v>0.5</v>
      </c>
      <c r="B10" s="2">
        <v>10.252030499999901</v>
      </c>
      <c r="D10" s="2">
        <v>0.5</v>
      </c>
      <c r="F10" s="2">
        <f t="shared" si="1"/>
        <v>35.114995024644486</v>
      </c>
      <c r="I10" s="2">
        <f t="shared" ref="I10:I20" si="6">106.13*$D10 - 18.491</f>
        <v>34.573999999999998</v>
      </c>
      <c r="K10" s="2">
        <v>0.5</v>
      </c>
      <c r="M10" s="2">
        <f t="shared" si="5"/>
        <v>35.496437982152429</v>
      </c>
      <c r="R10" s="2">
        <v>0.5</v>
      </c>
      <c r="T10" s="2">
        <f>106.13*$D10-17.568562</f>
        <v>35.496437999999998</v>
      </c>
      <c r="V10" s="2">
        <v>35.496437999999998</v>
      </c>
      <c r="W10" s="2">
        <f t="shared" ref="W10:W20" si="7">($V10+17.568562)/106.13</f>
        <v>0.5</v>
      </c>
    </row>
    <row r="11" spans="1:23" x14ac:dyDescent="0.3">
      <c r="A11" s="2">
        <v>0.55000000000000004</v>
      </c>
      <c r="B11" s="2">
        <v>8.9132731999999901</v>
      </c>
      <c r="D11" s="2">
        <v>0.55000000000000004</v>
      </c>
      <c r="F11" s="2">
        <f t="shared" si="1"/>
        <v>40.389202924914315</v>
      </c>
      <c r="I11" s="2">
        <f t="shared" si="6"/>
        <v>39.880500000000005</v>
      </c>
      <c r="K11" s="2">
        <v>0.55000000000000004</v>
      </c>
      <c r="M11" s="2">
        <f t="shared" si="5"/>
        <v>40.802937982152443</v>
      </c>
      <c r="R11" s="2">
        <v>0.55000000000000004</v>
      </c>
      <c r="T11" s="2">
        <f t="shared" ref="T11:T20" si="8">106.13*$D11-17.568562</f>
        <v>40.802938000000005</v>
      </c>
      <c r="V11" s="2">
        <v>40.802938000000005</v>
      </c>
      <c r="W11" s="2">
        <f t="shared" si="7"/>
        <v>0.55000000000000004</v>
      </c>
    </row>
    <row r="12" spans="1:23" x14ac:dyDescent="0.3">
      <c r="A12" s="2">
        <v>0.6</v>
      </c>
      <c r="B12" s="2">
        <v>7.7972300000000097</v>
      </c>
      <c r="D12" s="2">
        <v>0.6</v>
      </c>
      <c r="F12" s="2">
        <f t="shared" si="1"/>
        <v>46.170242509198722</v>
      </c>
      <c r="I12" s="2">
        <f t="shared" si="6"/>
        <v>45.186999999999998</v>
      </c>
      <c r="K12" s="2">
        <v>0.6</v>
      </c>
      <c r="M12" s="2">
        <f t="shared" si="5"/>
        <v>46.109437982152429</v>
      </c>
      <c r="R12" s="2">
        <v>0.6</v>
      </c>
      <c r="T12" s="2">
        <f t="shared" si="8"/>
        <v>46.109437999999997</v>
      </c>
      <c r="V12" s="2">
        <v>46.109437999999997</v>
      </c>
      <c r="W12" s="2">
        <f t="shared" si="7"/>
        <v>0.6</v>
      </c>
    </row>
    <row r="13" spans="1:23" x14ac:dyDescent="0.3">
      <c r="A13" s="2">
        <v>0.65</v>
      </c>
      <c r="B13" s="2">
        <v>7.3107315999999898</v>
      </c>
      <c r="D13" s="2">
        <v>0.65</v>
      </c>
      <c r="F13" s="2">
        <f t="shared" si="1"/>
        <v>49.242677709574309</v>
      </c>
      <c r="I13" s="2">
        <f t="shared" si="6"/>
        <v>50.493499999999997</v>
      </c>
      <c r="K13" s="2">
        <v>0.65</v>
      </c>
      <c r="M13" s="2">
        <f t="shared" si="5"/>
        <v>51.415937982152428</v>
      </c>
      <c r="R13" s="2">
        <v>0.65</v>
      </c>
      <c r="T13" s="2">
        <f t="shared" si="8"/>
        <v>51.415937999999997</v>
      </c>
      <c r="V13" s="2">
        <v>51.415937999999997</v>
      </c>
      <c r="W13" s="2">
        <f t="shared" si="7"/>
        <v>0.65</v>
      </c>
    </row>
    <row r="14" spans="1:23" x14ac:dyDescent="0.3">
      <c r="A14" s="2">
        <v>0.7</v>
      </c>
      <c r="B14" s="2">
        <v>6.68663150000003</v>
      </c>
      <c r="D14" s="2">
        <v>0.7</v>
      </c>
      <c r="F14" s="2">
        <f t="shared" si="1"/>
        <v>53.838767696410123</v>
      </c>
      <c r="I14" s="2">
        <f t="shared" si="6"/>
        <v>55.8</v>
      </c>
      <c r="K14" s="2">
        <v>0.7</v>
      </c>
      <c r="M14" s="2">
        <f t="shared" si="5"/>
        <v>56.722437982152428</v>
      </c>
      <c r="R14" s="2">
        <v>0.7</v>
      </c>
      <c r="T14" s="2">
        <f t="shared" si="8"/>
        <v>56.722437999999997</v>
      </c>
      <c r="V14" s="2">
        <v>56.722437999999997</v>
      </c>
      <c r="W14" s="2">
        <f t="shared" si="7"/>
        <v>0.7</v>
      </c>
    </row>
    <row r="15" spans="1:23" x14ac:dyDescent="0.3">
      <c r="A15" s="2">
        <v>0.75</v>
      </c>
      <c r="B15" s="2">
        <v>5.86695589999999</v>
      </c>
      <c r="D15" s="2">
        <v>0.75</v>
      </c>
      <c r="F15" s="2">
        <f t="shared" si="1"/>
        <v>61.360611215775563</v>
      </c>
      <c r="I15" s="2">
        <f t="shared" si="6"/>
        <v>61.106499999999997</v>
      </c>
      <c r="K15" s="2">
        <v>0.75</v>
      </c>
      <c r="M15" s="2">
        <f t="shared" si="5"/>
        <v>62.028937982152428</v>
      </c>
      <c r="R15" s="2">
        <v>0.75</v>
      </c>
      <c r="T15" s="2">
        <f t="shared" si="8"/>
        <v>62.028937999999997</v>
      </c>
      <c r="V15" s="2">
        <v>62.028937999999997</v>
      </c>
      <c r="W15" s="2">
        <f t="shared" si="7"/>
        <v>0.75</v>
      </c>
    </row>
    <row r="16" spans="1:23" x14ac:dyDescent="0.3">
      <c r="A16" s="2">
        <v>0.8</v>
      </c>
      <c r="B16" s="2">
        <v>5.4984320000000304</v>
      </c>
      <c r="D16" s="2">
        <v>0.8</v>
      </c>
      <c r="F16" s="2">
        <f t="shared" si="1"/>
        <v>65.473211271867697</v>
      </c>
      <c r="I16" s="2">
        <f t="shared" si="6"/>
        <v>66.412999999999997</v>
      </c>
      <c r="K16" s="2">
        <v>0.8</v>
      </c>
      <c r="M16" s="2">
        <f t="shared" si="5"/>
        <v>67.335437982152428</v>
      </c>
      <c r="R16" s="2">
        <v>0.8</v>
      </c>
      <c r="T16" s="2">
        <f t="shared" si="8"/>
        <v>67.335437999999996</v>
      </c>
      <c r="V16" s="2">
        <v>67.335437999999996</v>
      </c>
      <c r="W16" s="2">
        <f t="shared" si="7"/>
        <v>0.8</v>
      </c>
    </row>
    <row r="17" spans="1:23" x14ac:dyDescent="0.3">
      <c r="A17" s="2">
        <v>0.85</v>
      </c>
      <c r="B17" s="2">
        <v>5.19549229999995</v>
      </c>
      <c r="D17" s="2">
        <v>0.85</v>
      </c>
      <c r="F17" s="2">
        <f t="shared" si="1"/>
        <v>69.290835057152037</v>
      </c>
      <c r="I17" s="2">
        <f t="shared" si="6"/>
        <v>71.719499999999996</v>
      </c>
      <c r="K17" s="2">
        <v>0.85</v>
      </c>
      <c r="M17" s="2">
        <f t="shared" si="5"/>
        <v>72.641937982152427</v>
      </c>
      <c r="R17" s="2">
        <v>0.85</v>
      </c>
      <c r="T17" s="2">
        <f t="shared" si="8"/>
        <v>72.641937999999996</v>
      </c>
      <c r="V17" s="2">
        <v>72.641937999999996</v>
      </c>
      <c r="W17" s="2">
        <f t="shared" si="7"/>
        <v>0.85</v>
      </c>
    </row>
    <row r="18" spans="1:23" x14ac:dyDescent="0.3">
      <c r="A18" s="2">
        <v>0.9</v>
      </c>
      <c r="B18" s="2">
        <v>4.6861747999999999</v>
      </c>
      <c r="D18" s="2">
        <v>0.9</v>
      </c>
      <c r="F18" s="2">
        <f t="shared" si="1"/>
        <v>76.821718216742582</v>
      </c>
      <c r="I18" s="2">
        <f t="shared" si="6"/>
        <v>77.025999999999996</v>
      </c>
      <c r="K18" s="2">
        <v>0.9</v>
      </c>
      <c r="M18" s="2">
        <f t="shared" si="5"/>
        <v>77.948437982152427</v>
      </c>
      <c r="R18" s="2">
        <v>0.9</v>
      </c>
      <c r="T18" s="2">
        <f t="shared" si="8"/>
        <v>77.948437999999996</v>
      </c>
      <c r="V18" s="2">
        <v>77.948437999999996</v>
      </c>
      <c r="W18" s="2">
        <f t="shared" si="7"/>
        <v>0.9</v>
      </c>
    </row>
    <row r="19" spans="1:23" x14ac:dyDescent="0.3">
      <c r="A19" s="2">
        <v>0.95</v>
      </c>
      <c r="B19" s="2">
        <v>4.24106490000002</v>
      </c>
      <c r="D19" s="2">
        <v>0.95</v>
      </c>
      <c r="F19" s="2">
        <f t="shared" si="1"/>
        <v>84.884341194589666</v>
      </c>
      <c r="I19" s="2">
        <f t="shared" si="6"/>
        <v>82.332499999999996</v>
      </c>
      <c r="K19" s="2">
        <v>0.95</v>
      </c>
      <c r="M19" s="2">
        <f t="shared" si="5"/>
        <v>83.254937982152427</v>
      </c>
      <c r="R19" s="2">
        <v>0.95</v>
      </c>
      <c r="T19" s="2">
        <f t="shared" si="8"/>
        <v>83.254937999999996</v>
      </c>
      <c r="V19" s="2">
        <v>83.254937999999996</v>
      </c>
      <c r="W19" s="2">
        <f t="shared" si="7"/>
        <v>0.95</v>
      </c>
    </row>
    <row r="20" spans="1:23" x14ac:dyDescent="0.3">
      <c r="A20" s="2">
        <v>1</v>
      </c>
      <c r="B20" s="2">
        <v>4.0618733999999597</v>
      </c>
      <c r="D20" s="2">
        <v>1</v>
      </c>
      <c r="F20" s="2">
        <f t="shared" si="1"/>
        <v>88.629054760791803</v>
      </c>
      <c r="I20" s="2">
        <f t="shared" si="6"/>
        <v>87.638999999999996</v>
      </c>
      <c r="K20" s="2">
        <v>1</v>
      </c>
      <c r="M20" s="2">
        <f t="shared" si="5"/>
        <v>88.561437982152427</v>
      </c>
      <c r="R20" s="2">
        <v>1</v>
      </c>
      <c r="T20" s="2">
        <f t="shared" si="8"/>
        <v>88.561437999999995</v>
      </c>
      <c r="V20" s="2">
        <v>88.561437999999995</v>
      </c>
      <c r="W20" s="2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902F-1FB5-4441-ADE9-5940D5775698}">
  <dimension ref="A1:P20"/>
  <sheetViews>
    <sheetView workbookViewId="0"/>
  </sheetViews>
  <sheetFormatPr defaultRowHeight="14.4" x14ac:dyDescent="0.3"/>
  <cols>
    <col min="1" max="1" width="5" style="2" bestFit="1" customWidth="1"/>
    <col min="2" max="2" width="12" style="2" bestFit="1" customWidth="1"/>
    <col min="3" max="3" width="8.88671875" style="2"/>
    <col min="4" max="4" width="5" style="2" bestFit="1" customWidth="1"/>
    <col min="5" max="6" width="15.77734375" style="2" bestFit="1" customWidth="1"/>
    <col min="7" max="7" width="8.88671875" style="2"/>
    <col min="8" max="9" width="15.33203125" style="2" bestFit="1" customWidth="1"/>
    <col min="10" max="10" width="8.88671875" style="2"/>
    <col min="11" max="11" width="12.6640625" style="2" bestFit="1" customWidth="1"/>
    <col min="12" max="12" width="12" style="2" bestFit="1" customWidth="1"/>
    <col min="13" max="13" width="8.88671875" style="2"/>
    <col min="14" max="15" width="15.5546875" style="2" bestFit="1" customWidth="1"/>
    <col min="16" max="16" width="12" style="2" bestFit="1" customWidth="1"/>
    <col min="17" max="17" width="17.21875" style="2" customWidth="1"/>
    <col min="18" max="16384" width="8.88671875" style="2"/>
  </cols>
  <sheetData>
    <row r="1" spans="1:16" s="1" customFormat="1" x14ac:dyDescent="0.3">
      <c r="A1" s="1" t="s">
        <v>0</v>
      </c>
      <c r="B1" s="1" t="s">
        <v>1</v>
      </c>
      <c r="D1" s="1" t="s">
        <v>0</v>
      </c>
      <c r="E1" s="1" t="s">
        <v>7</v>
      </c>
      <c r="F1" s="1" t="s">
        <v>7</v>
      </c>
      <c r="H1" s="1" t="s">
        <v>8</v>
      </c>
      <c r="I1" s="1" t="s">
        <v>8</v>
      </c>
      <c r="N1" s="1" t="s">
        <v>9</v>
      </c>
      <c r="O1" s="1" t="s">
        <v>9</v>
      </c>
    </row>
    <row r="2" spans="1:16" x14ac:dyDescent="0.3">
      <c r="A2" s="2">
        <v>0.1</v>
      </c>
      <c r="B2" s="2">
        <v>104.119275899999</v>
      </c>
      <c r="D2" s="2">
        <v>0.1</v>
      </c>
      <c r="E2" s="2">
        <f>2*PI()/$B2</f>
        <v>6.0346033458917349E-2</v>
      </c>
      <c r="H2" s="2">
        <f>1.4628*$D2*$D2 + 0.5211*$D2</f>
        <v>6.6738000000000006E-2</v>
      </c>
      <c r="N2" s="2">
        <v>0.1</v>
      </c>
      <c r="O2" s="2">
        <f>1.4628*$D2*$D2 + 0.5211*$D2-0.003798181</f>
        <v>6.2939819000000008E-2</v>
      </c>
    </row>
    <row r="3" spans="1:16" x14ac:dyDescent="0.3">
      <c r="A3" s="2">
        <v>0.15</v>
      </c>
      <c r="B3" s="2">
        <v>57.044825199999899</v>
      </c>
      <c r="D3" s="2">
        <v>0.15</v>
      </c>
      <c r="E3" s="2">
        <f t="shared" ref="E3:E9" si="0">2*PI()/$B3</f>
        <v>0.11014470261151045</v>
      </c>
      <c r="H3" s="2">
        <f t="shared" ref="H3:H9" si="1">1.4628*$D3*$D3 + 0.5211*$D3</f>
        <v>0.111078</v>
      </c>
      <c r="N3" s="2">
        <v>0.15</v>
      </c>
      <c r="O3" s="2">
        <f t="shared" ref="O3:O9" si="2">1.4628*$D3*$D3 + 0.5211*$D3-0.003798181</f>
        <v>0.107279819</v>
      </c>
    </row>
    <row r="4" spans="1:16" x14ac:dyDescent="0.3">
      <c r="A4" s="2">
        <v>0.2</v>
      </c>
      <c r="B4" s="2">
        <v>39.4124549</v>
      </c>
      <c r="D4" s="2">
        <v>0.2</v>
      </c>
      <c r="E4" s="2">
        <f t="shared" si="0"/>
        <v>0.15942131296113671</v>
      </c>
      <c r="H4" s="2">
        <f t="shared" si="1"/>
        <v>0.16273200000000002</v>
      </c>
      <c r="N4" s="2">
        <v>0.2</v>
      </c>
      <c r="O4" s="2">
        <f t="shared" si="2"/>
        <v>0.158933819</v>
      </c>
    </row>
    <row r="5" spans="1:16" x14ac:dyDescent="0.3">
      <c r="A5" s="2">
        <v>0.25</v>
      </c>
      <c r="B5" s="2">
        <v>27.6905859999999</v>
      </c>
      <c r="D5" s="2">
        <v>0.25</v>
      </c>
      <c r="E5" s="2">
        <f t="shared" si="0"/>
        <v>0.22690691006610003</v>
      </c>
      <c r="H5" s="2">
        <f t="shared" si="1"/>
        <v>0.22170000000000001</v>
      </c>
      <c r="N5" s="2">
        <v>0.25</v>
      </c>
      <c r="O5" s="2">
        <f t="shared" si="2"/>
        <v>0.217901819</v>
      </c>
    </row>
    <row r="6" spans="1:16" x14ac:dyDescent="0.3">
      <c r="A6" s="2">
        <v>0.3</v>
      </c>
      <c r="B6" s="2">
        <v>21.310463799999901</v>
      </c>
      <c r="D6" s="2">
        <v>0.3</v>
      </c>
      <c r="E6" s="2">
        <f t="shared" si="0"/>
        <v>0.2948403829286726</v>
      </c>
      <c r="H6" s="2">
        <f t="shared" si="1"/>
        <v>0.28798199999999996</v>
      </c>
      <c r="N6" s="2">
        <v>0.3</v>
      </c>
      <c r="O6" s="2">
        <f t="shared" si="2"/>
        <v>0.28418381899999995</v>
      </c>
    </row>
    <row r="7" spans="1:16" x14ac:dyDescent="0.3">
      <c r="A7" s="2">
        <v>0.35</v>
      </c>
      <c r="B7" s="2">
        <v>17.7321662999999</v>
      </c>
      <c r="D7" s="2">
        <v>0.35</v>
      </c>
      <c r="E7" s="2">
        <f t="shared" si="0"/>
        <v>0.35433827998667156</v>
      </c>
      <c r="H7" s="2">
        <f t="shared" si="1"/>
        <v>0.36157799999999995</v>
      </c>
      <c r="N7" s="2">
        <v>0.35</v>
      </c>
      <c r="O7" s="2">
        <f t="shared" si="2"/>
        <v>0.35777981899999994</v>
      </c>
    </row>
    <row r="8" spans="1:16" x14ac:dyDescent="0.3">
      <c r="A8" s="2">
        <v>0.4</v>
      </c>
      <c r="B8" s="2">
        <v>14.0142864999999</v>
      </c>
      <c r="D8" s="2">
        <v>0.4</v>
      </c>
      <c r="E8" s="2">
        <f t="shared" si="0"/>
        <v>0.44834143409153449</v>
      </c>
      <c r="H8" s="2">
        <f t="shared" si="1"/>
        <v>0.44248800000000005</v>
      </c>
      <c r="N8" s="2">
        <v>0.4</v>
      </c>
      <c r="O8" s="2">
        <f t="shared" si="2"/>
        <v>0.43868981900000004</v>
      </c>
    </row>
    <row r="9" spans="1:16" x14ac:dyDescent="0.3">
      <c r="A9" s="2">
        <v>0.45</v>
      </c>
      <c r="B9" s="2">
        <v>11.9245027999999</v>
      </c>
      <c r="D9" s="2">
        <v>0.45</v>
      </c>
      <c r="E9" s="2">
        <f t="shared" si="0"/>
        <v>0.52691381876145305</v>
      </c>
      <c r="F9" s="2">
        <f>2*PI()/$B9</f>
        <v>0.52691381876145305</v>
      </c>
      <c r="H9" s="2">
        <f t="shared" si="1"/>
        <v>0.53071200000000007</v>
      </c>
      <c r="I9" s="2">
        <f>1.8522*$D9 - 0.3227</f>
        <v>0.51079000000000008</v>
      </c>
      <c r="K9" s="2">
        <f>$E$9-$H$9</f>
        <v>-3.798181238547027E-3</v>
      </c>
      <c r="L9" s="2">
        <f>$F9-$I9</f>
        <v>1.6123818761452968E-2</v>
      </c>
      <c r="N9" s="2">
        <v>0.45</v>
      </c>
      <c r="O9" s="2">
        <f t="shared" si="2"/>
        <v>0.52691381900000012</v>
      </c>
      <c r="P9" s="2">
        <f>1.8522*$D9-0.306576181</f>
        <v>0.52691381900000001</v>
      </c>
    </row>
    <row r="10" spans="1:16" x14ac:dyDescent="0.3">
      <c r="A10" s="2">
        <v>0.5</v>
      </c>
      <c r="B10" s="2">
        <v>10.252030499999901</v>
      </c>
      <c r="D10" s="2">
        <v>0.5</v>
      </c>
      <c r="F10" s="2">
        <f t="shared" ref="F10:F20" si="3">2*PI()/$B10</f>
        <v>0.61287228000147354</v>
      </c>
      <c r="I10" s="2">
        <f t="shared" ref="I10:I20" si="4">1.8522*$D10 - 0.3227</f>
        <v>0.60340000000000005</v>
      </c>
      <c r="N10" s="2">
        <v>0.5</v>
      </c>
      <c r="P10" s="2">
        <f t="shared" ref="P10:P20" si="5">1.8522*$D10-0.306576181</f>
        <v>0.61952381900000009</v>
      </c>
    </row>
    <row r="11" spans="1:16" x14ac:dyDescent="0.3">
      <c r="A11" s="2">
        <v>0.55000000000000004</v>
      </c>
      <c r="B11" s="2">
        <v>8.9132731999999901</v>
      </c>
      <c r="D11" s="2">
        <v>0.55000000000000004</v>
      </c>
      <c r="F11" s="2">
        <f t="shared" si="3"/>
        <v>0.70492457329587888</v>
      </c>
      <c r="I11" s="2">
        <f t="shared" si="4"/>
        <v>0.69601000000000024</v>
      </c>
      <c r="N11" s="2">
        <v>0.55000000000000004</v>
      </c>
      <c r="P11" s="2">
        <f t="shared" si="5"/>
        <v>0.71213381900000017</v>
      </c>
    </row>
    <row r="12" spans="1:16" x14ac:dyDescent="0.3">
      <c r="A12" s="2">
        <v>0.6</v>
      </c>
      <c r="B12" s="2">
        <v>7.7972300000000097</v>
      </c>
      <c r="D12" s="2">
        <v>0.6</v>
      </c>
      <c r="F12" s="2">
        <f t="shared" si="3"/>
        <v>0.80582274822976596</v>
      </c>
      <c r="I12" s="2">
        <f t="shared" si="4"/>
        <v>0.7886200000000001</v>
      </c>
      <c r="N12" s="2">
        <v>0.6</v>
      </c>
      <c r="P12" s="2">
        <f t="shared" si="5"/>
        <v>0.80474381900000003</v>
      </c>
    </row>
    <row r="13" spans="1:16" x14ac:dyDescent="0.3">
      <c r="A13" s="2">
        <v>0.65</v>
      </c>
      <c r="B13" s="2">
        <v>7.3107315999999898</v>
      </c>
      <c r="D13" s="2">
        <v>0.65</v>
      </c>
      <c r="F13" s="2">
        <f t="shared" si="3"/>
        <v>0.85944685853049163</v>
      </c>
      <c r="I13" s="2">
        <f t="shared" si="4"/>
        <v>0.88123000000000018</v>
      </c>
      <c r="N13" s="2">
        <v>0.65</v>
      </c>
      <c r="P13" s="2">
        <f t="shared" si="5"/>
        <v>0.89735381900000011</v>
      </c>
    </row>
    <row r="14" spans="1:16" x14ac:dyDescent="0.3">
      <c r="A14" s="2">
        <v>0.7</v>
      </c>
      <c r="B14" s="2">
        <v>6.68663150000003</v>
      </c>
      <c r="D14" s="2">
        <v>0.7</v>
      </c>
      <c r="F14" s="2">
        <f t="shared" si="3"/>
        <v>0.93966376151871955</v>
      </c>
      <c r="I14" s="2">
        <f t="shared" si="4"/>
        <v>0.97384000000000004</v>
      </c>
      <c r="N14" s="2">
        <v>0.7</v>
      </c>
      <c r="P14" s="2">
        <f t="shared" si="5"/>
        <v>0.98996381899999997</v>
      </c>
    </row>
    <row r="15" spans="1:16" x14ac:dyDescent="0.3">
      <c r="A15" s="2">
        <v>0.75</v>
      </c>
      <c r="B15" s="2">
        <v>5.86695589999999</v>
      </c>
      <c r="D15" s="2">
        <v>0.75</v>
      </c>
      <c r="F15" s="2">
        <f t="shared" si="3"/>
        <v>1.0709446967514442</v>
      </c>
      <c r="I15" s="2">
        <f t="shared" si="4"/>
        <v>1.0664500000000001</v>
      </c>
      <c r="N15" s="2">
        <v>0.75</v>
      </c>
      <c r="P15" s="2">
        <f t="shared" si="5"/>
        <v>1.082573819</v>
      </c>
    </row>
    <row r="16" spans="1:16" x14ac:dyDescent="0.3">
      <c r="A16" s="2">
        <v>0.8</v>
      </c>
      <c r="B16" s="2">
        <v>5.4984320000000304</v>
      </c>
      <c r="D16" s="2">
        <v>0.8</v>
      </c>
      <c r="F16" s="2">
        <f t="shared" si="3"/>
        <v>1.1427231085479554</v>
      </c>
      <c r="I16" s="2">
        <f t="shared" si="4"/>
        <v>1.1590600000000002</v>
      </c>
      <c r="N16" s="2">
        <v>0.8</v>
      </c>
      <c r="P16" s="2">
        <f t="shared" si="5"/>
        <v>1.1751838190000001</v>
      </c>
    </row>
    <row r="17" spans="1:16" x14ac:dyDescent="0.3">
      <c r="A17" s="2">
        <v>0.85</v>
      </c>
      <c r="B17" s="2">
        <v>5.19549229999995</v>
      </c>
      <c r="D17" s="2">
        <v>0.85</v>
      </c>
      <c r="F17" s="2">
        <f t="shared" si="3"/>
        <v>1.2093532132036162</v>
      </c>
      <c r="I17" s="2">
        <f t="shared" si="4"/>
        <v>1.2516700000000001</v>
      </c>
      <c r="N17" s="2">
        <v>0.85</v>
      </c>
      <c r="P17" s="2">
        <f t="shared" si="5"/>
        <v>1.267793819</v>
      </c>
    </row>
    <row r="18" spans="1:16" x14ac:dyDescent="0.3">
      <c r="A18" s="2">
        <v>0.9</v>
      </c>
      <c r="B18" s="2">
        <v>4.6861747999999999</v>
      </c>
      <c r="D18" s="2">
        <v>0.9</v>
      </c>
      <c r="F18" s="2">
        <f t="shared" si="3"/>
        <v>1.3407919199214648</v>
      </c>
      <c r="I18" s="2">
        <f t="shared" si="4"/>
        <v>1.3442800000000001</v>
      </c>
      <c r="N18" s="2">
        <v>0.9</v>
      </c>
      <c r="P18" s="2">
        <f t="shared" si="5"/>
        <v>1.3604038190000001</v>
      </c>
    </row>
    <row r="19" spans="1:16" x14ac:dyDescent="0.3">
      <c r="A19" s="2">
        <v>0.95</v>
      </c>
      <c r="B19" s="2">
        <v>4.24106490000002</v>
      </c>
      <c r="D19" s="2">
        <v>0.95</v>
      </c>
      <c r="F19" s="2">
        <f t="shared" si="3"/>
        <v>1.4815112372318464</v>
      </c>
      <c r="I19" s="2">
        <f t="shared" si="4"/>
        <v>1.43689</v>
      </c>
      <c r="N19" s="2">
        <v>0.95</v>
      </c>
      <c r="P19" s="2">
        <f t="shared" si="5"/>
        <v>1.4530138189999999</v>
      </c>
    </row>
    <row r="20" spans="1:16" x14ac:dyDescent="0.3">
      <c r="A20" s="2">
        <v>1</v>
      </c>
      <c r="B20" s="2">
        <v>4.0618733999999597</v>
      </c>
      <c r="D20" s="2">
        <v>1</v>
      </c>
      <c r="F20" s="2">
        <f t="shared" si="3"/>
        <v>1.5468688185061723</v>
      </c>
      <c r="I20" s="2">
        <f t="shared" si="4"/>
        <v>1.5295000000000001</v>
      </c>
      <c r="N20" s="2">
        <v>1</v>
      </c>
      <c r="P20" s="2">
        <f t="shared" si="5"/>
        <v>1.545623819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Tello Turn Rate (deg|s)</vt:lpstr>
      <vt:lpstr>Tello Turn Rate (rad|s)</vt:lpstr>
      <vt:lpstr>Meas. (deg per s)</vt:lpstr>
      <vt:lpstr>Joined (deg per s)</vt:lpstr>
      <vt:lpstr>Meas. (rad per s)</vt:lpstr>
      <vt:lpstr>Corrected (rad per 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Golodetz</cp:lastModifiedBy>
  <dcterms:created xsi:type="dcterms:W3CDTF">2022-01-28T12:06:25Z</dcterms:created>
  <dcterms:modified xsi:type="dcterms:W3CDTF">2022-11-17T11:52:43Z</dcterms:modified>
</cp:coreProperties>
</file>