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art Golodetz\Documents\"/>
    </mc:Choice>
  </mc:AlternateContent>
  <xr:revisionPtr revIDLastSave="0" documentId="13_ncr:1_{8E8197A9-CAC8-4381-ACB0-C785BE0012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llo Turn Rate (deg|s)" sheetId="1" r:id="rId1"/>
    <sheet name="Tello Turn Rate (rad|s)" sheetId="5" r:id="rId2"/>
    <sheet name="Chart1" sheetId="2" r:id="rId3"/>
    <sheet name="Chart2" sheetId="3" r:id="rId4"/>
    <sheet name="Chart3" sheetId="4" r:id="rId5"/>
    <sheet name="Chart4" sheetId="6" r:id="rId6"/>
    <sheet name="Chart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5" l="1"/>
  <c r="P10" i="5"/>
  <c r="P11" i="5"/>
  <c r="P12" i="5"/>
  <c r="P13" i="5"/>
  <c r="P14" i="5"/>
  <c r="P15" i="5"/>
  <c r="P16" i="5"/>
  <c r="P17" i="5"/>
  <c r="P18" i="5"/>
  <c r="P19" i="5"/>
  <c r="P8" i="5"/>
  <c r="O2" i="5"/>
  <c r="O3" i="5"/>
  <c r="O4" i="5"/>
  <c r="O5" i="5"/>
  <c r="O6" i="5"/>
  <c r="O7" i="5"/>
  <c r="O8" i="5"/>
  <c r="O1" i="5"/>
  <c r="I9" i="5"/>
  <c r="I10" i="5"/>
  <c r="I11" i="5"/>
  <c r="I12" i="5"/>
  <c r="I13" i="5"/>
  <c r="I14" i="5"/>
  <c r="I15" i="5"/>
  <c r="I16" i="5"/>
  <c r="I17" i="5"/>
  <c r="I18" i="5"/>
  <c r="I19" i="5"/>
  <c r="I8" i="5"/>
  <c r="H2" i="5"/>
  <c r="H3" i="5"/>
  <c r="H4" i="5"/>
  <c r="H5" i="5"/>
  <c r="H6" i="5"/>
  <c r="H7" i="5"/>
  <c r="H8" i="5"/>
  <c r="K8" i="5" s="1"/>
  <c r="H1" i="5"/>
  <c r="F9" i="5"/>
  <c r="F10" i="5"/>
  <c r="F11" i="5"/>
  <c r="F12" i="5"/>
  <c r="F13" i="5"/>
  <c r="F14" i="5"/>
  <c r="F15" i="5"/>
  <c r="F16" i="5"/>
  <c r="F17" i="5"/>
  <c r="F18" i="5"/>
  <c r="F19" i="5"/>
  <c r="F8" i="5"/>
  <c r="E2" i="5"/>
  <c r="E3" i="5"/>
  <c r="E4" i="5"/>
  <c r="E5" i="5"/>
  <c r="E6" i="5"/>
  <c r="E7" i="5"/>
  <c r="E8" i="5"/>
  <c r="E1" i="5"/>
  <c r="W2" i="1"/>
  <c r="W3" i="1"/>
  <c r="W4" i="1"/>
  <c r="W5" i="1"/>
  <c r="W6" i="1"/>
  <c r="W7" i="1"/>
  <c r="W1" i="1"/>
  <c r="W9" i="1"/>
  <c r="W10" i="1"/>
  <c r="W11" i="1"/>
  <c r="W12" i="1"/>
  <c r="W13" i="1"/>
  <c r="W14" i="1"/>
  <c r="W15" i="1"/>
  <c r="W16" i="1"/>
  <c r="W17" i="1"/>
  <c r="W18" i="1"/>
  <c r="W19" i="1"/>
  <c r="W8" i="1"/>
  <c r="T8" i="1"/>
  <c r="S2" i="1"/>
  <c r="S3" i="1"/>
  <c r="S4" i="1"/>
  <c r="S5" i="1"/>
  <c r="S6" i="1"/>
  <c r="S7" i="1"/>
  <c r="S8" i="1"/>
  <c r="S1" i="1"/>
  <c r="T10" i="1"/>
  <c r="T11" i="1"/>
  <c r="T12" i="1"/>
  <c r="T13" i="1"/>
  <c r="T14" i="1"/>
  <c r="T15" i="1"/>
  <c r="T16" i="1"/>
  <c r="T17" i="1"/>
  <c r="T18" i="1"/>
  <c r="T19" i="1"/>
  <c r="T9" i="1"/>
  <c r="P8" i="1"/>
  <c r="O8" i="1"/>
  <c r="M11" i="1"/>
  <c r="I9" i="1"/>
  <c r="M9" i="1" s="1"/>
  <c r="I10" i="1"/>
  <c r="I11" i="1"/>
  <c r="I12" i="1"/>
  <c r="M12" i="1" s="1"/>
  <c r="I13" i="1"/>
  <c r="M13" i="1" s="1"/>
  <c r="I14" i="1"/>
  <c r="M14" i="1" s="1"/>
  <c r="I15" i="1"/>
  <c r="M15" i="1" s="1"/>
  <c r="I16" i="1"/>
  <c r="M16" i="1" s="1"/>
  <c r="I17" i="1"/>
  <c r="I18" i="1"/>
  <c r="M18" i="1" s="1"/>
  <c r="I19" i="1"/>
  <c r="M19" i="1" s="1"/>
  <c r="I8" i="1"/>
  <c r="M17" i="1" s="1"/>
  <c r="H2" i="1"/>
  <c r="L2" i="1" s="1"/>
  <c r="H3" i="1"/>
  <c r="H4" i="1"/>
  <c r="H5" i="1"/>
  <c r="H6" i="1"/>
  <c r="H7" i="1"/>
  <c r="H8" i="1"/>
  <c r="L8" i="1" s="1"/>
  <c r="H1" i="1"/>
  <c r="F8" i="1"/>
  <c r="F9" i="1"/>
  <c r="F10" i="1"/>
  <c r="F11" i="1"/>
  <c r="F12" i="1"/>
  <c r="F13" i="1"/>
  <c r="F14" i="1"/>
  <c r="F15" i="1"/>
  <c r="F16" i="1"/>
  <c r="F17" i="1"/>
  <c r="F18" i="1"/>
  <c r="F19" i="1"/>
  <c r="E2" i="1"/>
  <c r="E3" i="1"/>
  <c r="E4" i="1"/>
  <c r="E5" i="1"/>
  <c r="E6" i="1"/>
  <c r="E7" i="1"/>
  <c r="E8" i="1"/>
  <c r="E1" i="1"/>
  <c r="L8" i="5" l="1"/>
  <c r="L6" i="1"/>
  <c r="L1" i="1"/>
  <c r="M10" i="1"/>
  <c r="M8" i="1"/>
  <c r="L7" i="1"/>
  <c r="L5" i="1"/>
  <c r="L3" i="1"/>
  <c r="L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'Tello Turn Rate (deg|s)'!$D$1:$D$19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'Tello Turn Rate (deg|s)'!$E$1:$E$19</c:f>
              <c:numCache>
                <c:formatCode>General</c:formatCode>
                <c:ptCount val="19"/>
                <c:pt idx="0">
                  <c:v>3.4575730275512169</c:v>
                </c:pt>
                <c:pt idx="1">
                  <c:v>6.3108265953631255</c:v>
                </c:pt>
                <c:pt idx="2">
                  <c:v>9.1341683971073824</c:v>
                </c:pt>
                <c:pt idx="3">
                  <c:v>13.000808289142068</c:v>
                </c:pt>
                <c:pt idx="4">
                  <c:v>16.893109571833985</c:v>
                </c:pt>
                <c:pt idx="5">
                  <c:v>20.302087963161163</c:v>
                </c:pt>
                <c:pt idx="6">
                  <c:v>25.68807195428769</c:v>
                </c:pt>
                <c:pt idx="7">
                  <c:v>30.189937982152433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5-465E-903F-4870BED7C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009391"/>
        <c:axId val="824006063"/>
      </c:scatterChart>
      <c:valAx>
        <c:axId val="82400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06063"/>
        <c:crosses val="autoZero"/>
        <c:crossBetween val="midCat"/>
      </c:valAx>
      <c:valAx>
        <c:axId val="82400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0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'Tello Turn Rate (deg|s)'!$D$1:$D$19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'Tello Turn Rate (deg|s)'!$E$1:$E$19</c:f>
              <c:numCache>
                <c:formatCode>General</c:formatCode>
                <c:ptCount val="19"/>
                <c:pt idx="0">
                  <c:v>3.4575730275512169</c:v>
                </c:pt>
                <c:pt idx="1">
                  <c:v>6.3108265953631255</c:v>
                </c:pt>
                <c:pt idx="2">
                  <c:v>9.1341683971073824</c:v>
                </c:pt>
                <c:pt idx="3">
                  <c:v>13.000808289142068</c:v>
                </c:pt>
                <c:pt idx="4">
                  <c:v>16.893109571833985</c:v>
                </c:pt>
                <c:pt idx="5">
                  <c:v>20.302087963161163</c:v>
                </c:pt>
                <c:pt idx="6">
                  <c:v>25.68807195428769</c:v>
                </c:pt>
                <c:pt idx="7">
                  <c:v>30.189937982152433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3-49A8-9D32-2C85DC7A314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'Tello Turn Rate (deg|s)'!$D$1:$D$19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'Tello Turn Rate (deg|s)'!$F$1:$F$19</c:f>
              <c:numCache>
                <c:formatCode>General</c:formatCode>
                <c:ptCount val="19"/>
                <c:pt idx="7">
                  <c:v>30.189937982152433</c:v>
                </c:pt>
                <c:pt idx="8">
                  <c:v>35.114995024644486</c:v>
                </c:pt>
                <c:pt idx="9">
                  <c:v>40.389202924914315</c:v>
                </c:pt>
                <c:pt idx="10">
                  <c:v>46.170242509198722</c:v>
                </c:pt>
                <c:pt idx="11">
                  <c:v>49.242677709574309</c:v>
                </c:pt>
                <c:pt idx="12">
                  <c:v>53.838767696410123</c:v>
                </c:pt>
                <c:pt idx="13">
                  <c:v>61.360611215775563</c:v>
                </c:pt>
                <c:pt idx="14">
                  <c:v>65.473211271867697</c:v>
                </c:pt>
                <c:pt idx="15">
                  <c:v>69.290835057152037</c:v>
                </c:pt>
                <c:pt idx="16">
                  <c:v>76.821718216742582</c:v>
                </c:pt>
                <c:pt idx="17">
                  <c:v>84.884341194589666</c:v>
                </c:pt>
                <c:pt idx="18">
                  <c:v>88.629054760791803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F3-49A8-9D32-2C85DC7A3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679599"/>
        <c:axId val="1413553487"/>
      </c:scatterChart>
      <c:valAx>
        <c:axId val="141267959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553487"/>
        <c:crosses val="autoZero"/>
        <c:crossBetween val="midCat"/>
      </c:valAx>
      <c:valAx>
        <c:axId val="1413553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67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'Tello Turn Rate (deg|s)'!$K$1:$K$19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'Tello Turn Rate (deg|s)'!$L$1:$L$19</c:f>
              <c:numCache>
                <c:formatCode>General</c:formatCode>
                <c:ptCount val="19"/>
                <c:pt idx="0">
                  <c:v>3.6056354821524326</c:v>
                </c:pt>
                <c:pt idx="1">
                  <c:v>6.1461979821524322</c:v>
                </c:pt>
                <c:pt idx="2">
                  <c:v>9.1058254821524329</c:v>
                </c:pt>
                <c:pt idx="3">
                  <c:v>12.484517982152433</c:v>
                </c:pt>
                <c:pt idx="4">
                  <c:v>16.282275482152432</c:v>
                </c:pt>
                <c:pt idx="5">
                  <c:v>20.499097982152431</c:v>
                </c:pt>
                <c:pt idx="6">
                  <c:v>25.134985482152437</c:v>
                </c:pt>
                <c:pt idx="7">
                  <c:v>30.189937982152433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E-4A1B-A083-9BD0023E0E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'Tello Turn Rate (deg|s)'!$K$1:$K$19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'Tello Turn Rate (deg|s)'!$M$1:$M$19</c:f>
              <c:numCache>
                <c:formatCode>General</c:formatCode>
                <c:ptCount val="19"/>
                <c:pt idx="7">
                  <c:v>30.189937982152433</c:v>
                </c:pt>
                <c:pt idx="8">
                  <c:v>35.496437982152429</c:v>
                </c:pt>
                <c:pt idx="9">
                  <c:v>40.802937982152443</c:v>
                </c:pt>
                <c:pt idx="10">
                  <c:v>46.109437982152429</c:v>
                </c:pt>
                <c:pt idx="11">
                  <c:v>51.415937982152428</c:v>
                </c:pt>
                <c:pt idx="12">
                  <c:v>56.722437982152428</c:v>
                </c:pt>
                <c:pt idx="13">
                  <c:v>62.028937982152428</c:v>
                </c:pt>
                <c:pt idx="14">
                  <c:v>67.335437982152428</c:v>
                </c:pt>
                <c:pt idx="15">
                  <c:v>72.641937982152427</c:v>
                </c:pt>
                <c:pt idx="16">
                  <c:v>77.948437982152427</c:v>
                </c:pt>
                <c:pt idx="17">
                  <c:v>83.254937982152427</c:v>
                </c:pt>
                <c:pt idx="18">
                  <c:v>88.561437982152427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E-4A1B-A083-9BD0023E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799919"/>
        <c:axId val="1377801583"/>
      </c:scatterChart>
      <c:valAx>
        <c:axId val="137779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01583"/>
        <c:crosses val="autoZero"/>
        <c:crossBetween val="midCat"/>
      </c:valAx>
      <c:valAx>
        <c:axId val="137780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9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'Tello Turn Rate (rad|s)'!$D$1:$D$19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'Tello Turn Rate (rad|s)'!$E$1:$E$19</c:f>
              <c:numCache>
                <c:formatCode>General</c:formatCode>
                <c:ptCount val="19"/>
                <c:pt idx="0">
                  <c:v>6.0346033458917349E-2</c:v>
                </c:pt>
                <c:pt idx="1">
                  <c:v>0.11014470261151045</c:v>
                </c:pt>
                <c:pt idx="2">
                  <c:v>0.15942131296113671</c:v>
                </c:pt>
                <c:pt idx="3">
                  <c:v>0.22690691006610003</c:v>
                </c:pt>
                <c:pt idx="4">
                  <c:v>0.2948403829286726</c:v>
                </c:pt>
                <c:pt idx="5">
                  <c:v>0.35433827998667156</c:v>
                </c:pt>
                <c:pt idx="6">
                  <c:v>0.44834143409153449</c:v>
                </c:pt>
                <c:pt idx="7">
                  <c:v>0.52691381876145305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5-46E5-A43E-F42E36A197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'Tello Turn Rate (rad|s)'!$D$1:$D$19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'Tello Turn Rate (rad|s)'!$F$1:$F$19</c:f>
              <c:numCache>
                <c:formatCode>General</c:formatCode>
                <c:ptCount val="19"/>
                <c:pt idx="7">
                  <c:v>0.52691381876145305</c:v>
                </c:pt>
                <c:pt idx="8">
                  <c:v>0.61287228000147354</c:v>
                </c:pt>
                <c:pt idx="9">
                  <c:v>0.70492457329587888</c:v>
                </c:pt>
                <c:pt idx="10">
                  <c:v>0.80582274822976596</c:v>
                </c:pt>
                <c:pt idx="11">
                  <c:v>0.85944685853049163</c:v>
                </c:pt>
                <c:pt idx="12">
                  <c:v>0.93966376151871955</c:v>
                </c:pt>
                <c:pt idx="13">
                  <c:v>1.0709446967514442</c:v>
                </c:pt>
                <c:pt idx="14">
                  <c:v>1.1427231085479554</c:v>
                </c:pt>
                <c:pt idx="15">
                  <c:v>1.2093532132036162</c:v>
                </c:pt>
                <c:pt idx="16">
                  <c:v>1.3407919199214648</c:v>
                </c:pt>
                <c:pt idx="17">
                  <c:v>1.4815112372318464</c:v>
                </c:pt>
                <c:pt idx="18">
                  <c:v>1.5468688185061723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15-46E5-A43E-F42E36A19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879808"/>
        <c:axId val="1881878144"/>
      </c:scatterChart>
      <c:valAx>
        <c:axId val="18818798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78144"/>
        <c:crosses val="autoZero"/>
        <c:crossBetween val="midCat"/>
      </c:valAx>
      <c:valAx>
        <c:axId val="1881878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7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'Tello Turn Rate (rad|s)'!$N$1:$N$19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'Tello Turn Rate (rad|s)'!$O$1:$O$19</c:f>
              <c:numCache>
                <c:formatCode>General</c:formatCode>
                <c:ptCount val="19"/>
                <c:pt idx="0">
                  <c:v>6.2939819000000008E-2</c:v>
                </c:pt>
                <c:pt idx="1">
                  <c:v>0.107279819</c:v>
                </c:pt>
                <c:pt idx="2">
                  <c:v>0.158933819</c:v>
                </c:pt>
                <c:pt idx="3">
                  <c:v>0.217901819</c:v>
                </c:pt>
                <c:pt idx="4">
                  <c:v>0.28418381899999995</c:v>
                </c:pt>
                <c:pt idx="5">
                  <c:v>0.35777981899999994</c:v>
                </c:pt>
                <c:pt idx="6">
                  <c:v>0.43868981900000004</c:v>
                </c:pt>
                <c:pt idx="7">
                  <c:v>0.52691381900000012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D-44DA-B5D7-2E4524AC6A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'Tello Turn Rate (rad|s)'!$N$1:$N$19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'Tello Turn Rate (rad|s)'!$P$1:$P$19</c:f>
              <c:numCache>
                <c:formatCode>General</c:formatCode>
                <c:ptCount val="19"/>
                <c:pt idx="7">
                  <c:v>0.52691381900000001</c:v>
                </c:pt>
                <c:pt idx="8">
                  <c:v>0.61952381900000009</c:v>
                </c:pt>
                <c:pt idx="9">
                  <c:v>0.71213381900000017</c:v>
                </c:pt>
                <c:pt idx="10">
                  <c:v>0.80474381900000003</c:v>
                </c:pt>
                <c:pt idx="11">
                  <c:v>0.89735381900000011</c:v>
                </c:pt>
                <c:pt idx="12">
                  <c:v>0.98996381899999997</c:v>
                </c:pt>
                <c:pt idx="13">
                  <c:v>1.082573819</c:v>
                </c:pt>
                <c:pt idx="14">
                  <c:v>1.1751838190000001</c:v>
                </c:pt>
                <c:pt idx="15">
                  <c:v>1.267793819</c:v>
                </c:pt>
                <c:pt idx="16">
                  <c:v>1.3604038190000001</c:v>
                </c:pt>
                <c:pt idx="17">
                  <c:v>1.4530138189999999</c:v>
                </c:pt>
                <c:pt idx="18">
                  <c:v>1.545623819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4D-44DA-B5D7-2E4524AC6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877728"/>
        <c:axId val="1881884800"/>
      </c:scatterChart>
      <c:valAx>
        <c:axId val="188187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84800"/>
        <c:crosses val="autoZero"/>
        <c:crossBetween val="midCat"/>
      </c:valAx>
      <c:valAx>
        <c:axId val="18818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7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135083-91DF-4205-A0F8-FA33AEE24A48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020EE0-EE9E-42F6-AB65-25400725A6B4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F3A9B4-6BA8-4C1A-8E59-4E6790D7A4C9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38A186-9643-4D35-BB7D-6C4F4DD95E41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0FF79-01AD-4A9F-8943-CAE60BE8E4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30034-68C5-45FB-98E5-A86C23F234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76177-6B10-493D-AA18-38803E676F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37A31-66D0-4CFA-BB59-A026BC1237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6280C-7187-4BE8-85C0-ECD3B444A0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"/>
  <sheetViews>
    <sheetView tabSelected="1" workbookViewId="0"/>
  </sheetViews>
  <sheetFormatPr defaultRowHeight="14.4" x14ac:dyDescent="0.3"/>
  <cols>
    <col min="21" max="21" width="17.21875" customWidth="1"/>
  </cols>
  <sheetData>
    <row r="1" spans="1:23" x14ac:dyDescent="0.3">
      <c r="A1">
        <v>0.1</v>
      </c>
      <c r="B1">
        <v>104.119275899999</v>
      </c>
      <c r="D1">
        <v>0.1</v>
      </c>
      <c r="E1">
        <f>360/$B1</f>
        <v>3.4575730275512169</v>
      </c>
      <c r="H1">
        <f>83.813*$D1*$D1 + 29.858*$D1</f>
        <v>3.8239300000000003</v>
      </c>
      <c r="K1">
        <v>0.1</v>
      </c>
      <c r="L1">
        <f t="shared" ref="L1:L8" si="0">$H1+($E$8-$H$8)</f>
        <v>3.6056354821524326</v>
      </c>
      <c r="R1">
        <v>0.1</v>
      </c>
      <c r="S1">
        <f>83.813*$D1*$D1+29.858*$D1-0.21829</f>
        <v>3.6056400000000002</v>
      </c>
      <c r="V1">
        <v>3.6056400000000002</v>
      </c>
      <c r="W1">
        <f>(-29.858+SQRT(964.68232308+335.252*$V1))/167.626</f>
        <v>9.9999999999999964E-2</v>
      </c>
    </row>
    <row r="2" spans="1:23" x14ac:dyDescent="0.3">
      <c r="A2">
        <v>0.15</v>
      </c>
      <c r="B2">
        <v>57.044825199999899</v>
      </c>
      <c r="D2">
        <v>0.15</v>
      </c>
      <c r="E2">
        <f t="shared" ref="E2:F19" si="1">360/$B2</f>
        <v>6.3108265953631255</v>
      </c>
      <c r="H2">
        <f t="shared" ref="H2:H8" si="2">83.813*$D2*$D2 + 29.858*$D2</f>
        <v>6.3644924999999999</v>
      </c>
      <c r="K2">
        <v>0.15</v>
      </c>
      <c r="L2">
        <f t="shared" si="0"/>
        <v>6.1461979821524322</v>
      </c>
      <c r="R2">
        <v>0.15</v>
      </c>
      <c r="S2">
        <f t="shared" ref="S2:S8" si="3">83.813*$D2*$D2+29.858*$D2-0.21829</f>
        <v>6.1462025000000002</v>
      </c>
      <c r="V2">
        <v>6.1462025000000002</v>
      </c>
      <c r="W2">
        <f t="shared" ref="W2:W7" si="4">(-29.858+SQRT(964.68232308+335.252*$V2))/167.626</f>
        <v>0.15000000000000002</v>
      </c>
    </row>
    <row r="3" spans="1:23" x14ac:dyDescent="0.3">
      <c r="A3">
        <v>0.2</v>
      </c>
      <c r="B3">
        <v>39.4124549</v>
      </c>
      <c r="D3">
        <v>0.2</v>
      </c>
      <c r="E3">
        <f t="shared" si="1"/>
        <v>9.1341683971073824</v>
      </c>
      <c r="H3">
        <f t="shared" si="2"/>
        <v>9.3241200000000006</v>
      </c>
      <c r="K3">
        <v>0.2</v>
      </c>
      <c r="L3">
        <f t="shared" si="0"/>
        <v>9.1058254821524329</v>
      </c>
      <c r="R3">
        <v>0.2</v>
      </c>
      <c r="S3">
        <f t="shared" si="3"/>
        <v>9.105830000000001</v>
      </c>
      <c r="V3">
        <v>9.105830000000001</v>
      </c>
      <c r="W3">
        <f t="shared" si="4"/>
        <v>0.19999999999999998</v>
      </c>
    </row>
    <row r="4" spans="1:23" x14ac:dyDescent="0.3">
      <c r="A4">
        <v>0.25</v>
      </c>
      <c r="B4">
        <v>27.6905859999999</v>
      </c>
      <c r="D4">
        <v>0.25</v>
      </c>
      <c r="E4">
        <f t="shared" si="1"/>
        <v>13.000808289142068</v>
      </c>
      <c r="H4">
        <f t="shared" si="2"/>
        <v>12.7028125</v>
      </c>
      <c r="K4">
        <v>0.25</v>
      </c>
      <c r="L4">
        <f t="shared" si="0"/>
        <v>12.484517982152433</v>
      </c>
      <c r="R4">
        <v>0.25</v>
      </c>
      <c r="S4">
        <f t="shared" si="3"/>
        <v>12.484522500000001</v>
      </c>
      <c r="V4">
        <v>12.484522500000001</v>
      </c>
      <c r="W4">
        <f t="shared" si="4"/>
        <v>0.24999999999999994</v>
      </c>
    </row>
    <row r="5" spans="1:23" x14ac:dyDescent="0.3">
      <c r="A5">
        <v>0.3</v>
      </c>
      <c r="B5">
        <v>21.310463799999901</v>
      </c>
      <c r="D5">
        <v>0.3</v>
      </c>
      <c r="E5">
        <f t="shared" si="1"/>
        <v>16.893109571833985</v>
      </c>
      <c r="H5">
        <f t="shared" si="2"/>
        <v>16.50057</v>
      </c>
      <c r="K5">
        <v>0.3</v>
      </c>
      <c r="L5">
        <f t="shared" si="0"/>
        <v>16.282275482152432</v>
      </c>
      <c r="R5">
        <v>0.3</v>
      </c>
      <c r="S5">
        <f t="shared" si="3"/>
        <v>16.28228</v>
      </c>
      <c r="V5">
        <v>16.28228</v>
      </c>
      <c r="W5">
        <f t="shared" si="4"/>
        <v>0.30000000000000004</v>
      </c>
    </row>
    <row r="6" spans="1:23" x14ac:dyDescent="0.3">
      <c r="A6">
        <v>0.35</v>
      </c>
      <c r="B6">
        <v>17.7321662999999</v>
      </c>
      <c r="D6">
        <v>0.35</v>
      </c>
      <c r="E6">
        <f t="shared" si="1"/>
        <v>20.302087963161163</v>
      </c>
      <c r="H6">
        <f t="shared" si="2"/>
        <v>20.717392499999999</v>
      </c>
      <c r="K6">
        <v>0.35</v>
      </c>
      <c r="L6">
        <f t="shared" si="0"/>
        <v>20.499097982152431</v>
      </c>
      <c r="R6">
        <v>0.35</v>
      </c>
      <c r="S6">
        <f t="shared" si="3"/>
        <v>20.499102499999999</v>
      </c>
      <c r="V6">
        <v>20.499102499999999</v>
      </c>
      <c r="W6">
        <f t="shared" si="4"/>
        <v>0.35</v>
      </c>
    </row>
    <row r="7" spans="1:23" x14ac:dyDescent="0.3">
      <c r="A7">
        <v>0.4</v>
      </c>
      <c r="B7">
        <v>14.0142864999999</v>
      </c>
      <c r="D7">
        <v>0.4</v>
      </c>
      <c r="E7">
        <f t="shared" si="1"/>
        <v>25.68807195428769</v>
      </c>
      <c r="H7">
        <f t="shared" si="2"/>
        <v>25.353280000000005</v>
      </c>
      <c r="K7">
        <v>0.4</v>
      </c>
      <c r="L7">
        <f t="shared" si="0"/>
        <v>25.134985482152437</v>
      </c>
      <c r="R7">
        <v>0.4</v>
      </c>
      <c r="S7">
        <f t="shared" si="3"/>
        <v>25.134990000000005</v>
      </c>
      <c r="V7">
        <v>25.134990000000005</v>
      </c>
      <c r="W7">
        <f t="shared" si="4"/>
        <v>0.40000000000000008</v>
      </c>
    </row>
    <row r="8" spans="1:23" x14ac:dyDescent="0.3">
      <c r="A8">
        <v>0.45</v>
      </c>
      <c r="B8">
        <v>11.9245027999999</v>
      </c>
      <c r="D8">
        <v>0.45</v>
      </c>
      <c r="E8">
        <f t="shared" si="1"/>
        <v>30.189937982152433</v>
      </c>
      <c r="F8">
        <f t="shared" si="1"/>
        <v>30.189937982152433</v>
      </c>
      <c r="H8">
        <f t="shared" si="2"/>
        <v>30.4082325</v>
      </c>
      <c r="I8">
        <f>106.13*$D8 - 18.491</f>
        <v>29.267499999999998</v>
      </c>
      <c r="K8">
        <v>0.45</v>
      </c>
      <c r="L8">
        <f t="shared" si="0"/>
        <v>30.189937982152433</v>
      </c>
      <c r="M8">
        <f t="shared" ref="M8:M19" si="5">$I8+($F$8-$I$8)</f>
        <v>30.189937982152433</v>
      </c>
      <c r="O8">
        <f>$E$8-$H$8</f>
        <v>-0.2182945178475677</v>
      </c>
      <c r="P8">
        <f>$F8-$I8</f>
        <v>0.92243798215243444</v>
      </c>
      <c r="R8">
        <v>0.45</v>
      </c>
      <c r="S8">
        <f t="shared" si="3"/>
        <v>30.189942500000001</v>
      </c>
      <c r="T8">
        <f>106.13*$D8-17.568562</f>
        <v>30.189937999999998</v>
      </c>
      <c r="V8">
        <v>30.189937999999998</v>
      </c>
      <c r="W8">
        <f>($V8+17.568562)/106.13</f>
        <v>0.45</v>
      </c>
    </row>
    <row r="9" spans="1:23" x14ac:dyDescent="0.3">
      <c r="A9">
        <v>0.5</v>
      </c>
      <c r="B9">
        <v>10.252030499999901</v>
      </c>
      <c r="D9">
        <v>0.5</v>
      </c>
      <c r="F9">
        <f t="shared" si="1"/>
        <v>35.114995024644486</v>
      </c>
      <c r="I9">
        <f t="shared" ref="I9:I19" si="6">106.13*$D9 - 18.491</f>
        <v>34.573999999999998</v>
      </c>
      <c r="K9">
        <v>0.5</v>
      </c>
      <c r="M9">
        <f t="shared" si="5"/>
        <v>35.496437982152429</v>
      </c>
      <c r="R9">
        <v>0.5</v>
      </c>
      <c r="T9">
        <f>106.13*$D9-17.568562</f>
        <v>35.496437999999998</v>
      </c>
      <c r="V9">
        <v>35.496437999999998</v>
      </c>
      <c r="W9">
        <f t="shared" ref="W9:W19" si="7">($V9+17.568562)/106.13</f>
        <v>0.5</v>
      </c>
    </row>
    <row r="10" spans="1:23" x14ac:dyDescent="0.3">
      <c r="A10">
        <v>0.55000000000000004</v>
      </c>
      <c r="B10">
        <v>8.9132731999999901</v>
      </c>
      <c r="D10">
        <v>0.55000000000000004</v>
      </c>
      <c r="F10">
        <f t="shared" si="1"/>
        <v>40.389202924914315</v>
      </c>
      <c r="I10">
        <f t="shared" si="6"/>
        <v>39.880500000000005</v>
      </c>
      <c r="K10">
        <v>0.55000000000000004</v>
      </c>
      <c r="M10">
        <f t="shared" si="5"/>
        <v>40.802937982152443</v>
      </c>
      <c r="R10">
        <v>0.55000000000000004</v>
      </c>
      <c r="T10">
        <f t="shared" ref="T10:T19" si="8">106.13*$D10-17.568562</f>
        <v>40.802938000000005</v>
      </c>
      <c r="V10">
        <v>40.802938000000005</v>
      </c>
      <c r="W10">
        <f t="shared" si="7"/>
        <v>0.55000000000000004</v>
      </c>
    </row>
    <row r="11" spans="1:23" x14ac:dyDescent="0.3">
      <c r="A11">
        <v>0.6</v>
      </c>
      <c r="B11">
        <v>7.7972300000000097</v>
      </c>
      <c r="D11">
        <v>0.6</v>
      </c>
      <c r="F11">
        <f t="shared" si="1"/>
        <v>46.170242509198722</v>
      </c>
      <c r="I11">
        <f t="shared" si="6"/>
        <v>45.186999999999998</v>
      </c>
      <c r="K11">
        <v>0.6</v>
      </c>
      <c r="M11">
        <f t="shared" si="5"/>
        <v>46.109437982152429</v>
      </c>
      <c r="R11">
        <v>0.6</v>
      </c>
      <c r="T11">
        <f t="shared" si="8"/>
        <v>46.109437999999997</v>
      </c>
      <c r="V11">
        <v>46.109437999999997</v>
      </c>
      <c r="W11">
        <f t="shared" si="7"/>
        <v>0.6</v>
      </c>
    </row>
    <row r="12" spans="1:23" x14ac:dyDescent="0.3">
      <c r="A12">
        <v>0.65</v>
      </c>
      <c r="B12">
        <v>7.3107315999999898</v>
      </c>
      <c r="D12">
        <v>0.65</v>
      </c>
      <c r="F12">
        <f t="shared" si="1"/>
        <v>49.242677709574309</v>
      </c>
      <c r="I12">
        <f t="shared" si="6"/>
        <v>50.493499999999997</v>
      </c>
      <c r="K12">
        <v>0.65</v>
      </c>
      <c r="M12">
        <f t="shared" si="5"/>
        <v>51.415937982152428</v>
      </c>
      <c r="R12">
        <v>0.65</v>
      </c>
      <c r="T12">
        <f t="shared" si="8"/>
        <v>51.415937999999997</v>
      </c>
      <c r="V12">
        <v>51.415937999999997</v>
      </c>
      <c r="W12">
        <f t="shared" si="7"/>
        <v>0.65</v>
      </c>
    </row>
    <row r="13" spans="1:23" x14ac:dyDescent="0.3">
      <c r="A13">
        <v>0.7</v>
      </c>
      <c r="B13">
        <v>6.68663150000003</v>
      </c>
      <c r="D13">
        <v>0.7</v>
      </c>
      <c r="F13">
        <f t="shared" si="1"/>
        <v>53.838767696410123</v>
      </c>
      <c r="I13">
        <f t="shared" si="6"/>
        <v>55.8</v>
      </c>
      <c r="K13">
        <v>0.7</v>
      </c>
      <c r="M13">
        <f t="shared" si="5"/>
        <v>56.722437982152428</v>
      </c>
      <c r="R13">
        <v>0.7</v>
      </c>
      <c r="T13">
        <f t="shared" si="8"/>
        <v>56.722437999999997</v>
      </c>
      <c r="V13">
        <v>56.722437999999997</v>
      </c>
      <c r="W13">
        <f t="shared" si="7"/>
        <v>0.7</v>
      </c>
    </row>
    <row r="14" spans="1:23" x14ac:dyDescent="0.3">
      <c r="A14">
        <v>0.75</v>
      </c>
      <c r="B14">
        <v>5.86695589999999</v>
      </c>
      <c r="D14">
        <v>0.75</v>
      </c>
      <c r="F14">
        <f t="shared" si="1"/>
        <v>61.360611215775563</v>
      </c>
      <c r="I14">
        <f t="shared" si="6"/>
        <v>61.106499999999997</v>
      </c>
      <c r="K14">
        <v>0.75</v>
      </c>
      <c r="M14">
        <f t="shared" si="5"/>
        <v>62.028937982152428</v>
      </c>
      <c r="R14">
        <v>0.75</v>
      </c>
      <c r="T14">
        <f t="shared" si="8"/>
        <v>62.028937999999997</v>
      </c>
      <c r="V14">
        <v>62.028937999999997</v>
      </c>
      <c r="W14">
        <f t="shared" si="7"/>
        <v>0.75</v>
      </c>
    </row>
    <row r="15" spans="1:23" x14ac:dyDescent="0.3">
      <c r="A15">
        <v>0.8</v>
      </c>
      <c r="B15">
        <v>5.4984320000000304</v>
      </c>
      <c r="D15">
        <v>0.8</v>
      </c>
      <c r="F15">
        <f t="shared" si="1"/>
        <v>65.473211271867697</v>
      </c>
      <c r="I15">
        <f t="shared" si="6"/>
        <v>66.412999999999997</v>
      </c>
      <c r="K15">
        <v>0.8</v>
      </c>
      <c r="M15">
        <f t="shared" si="5"/>
        <v>67.335437982152428</v>
      </c>
      <c r="R15">
        <v>0.8</v>
      </c>
      <c r="T15">
        <f t="shared" si="8"/>
        <v>67.335437999999996</v>
      </c>
      <c r="V15">
        <v>67.335437999999996</v>
      </c>
      <c r="W15">
        <f t="shared" si="7"/>
        <v>0.8</v>
      </c>
    </row>
    <row r="16" spans="1:23" x14ac:dyDescent="0.3">
      <c r="A16">
        <v>0.85</v>
      </c>
      <c r="B16">
        <v>5.19549229999995</v>
      </c>
      <c r="D16">
        <v>0.85</v>
      </c>
      <c r="F16">
        <f t="shared" si="1"/>
        <v>69.290835057152037</v>
      </c>
      <c r="I16">
        <f t="shared" si="6"/>
        <v>71.719499999999996</v>
      </c>
      <c r="K16">
        <v>0.85</v>
      </c>
      <c r="M16">
        <f t="shared" si="5"/>
        <v>72.641937982152427</v>
      </c>
      <c r="R16">
        <v>0.85</v>
      </c>
      <c r="T16">
        <f t="shared" si="8"/>
        <v>72.641937999999996</v>
      </c>
      <c r="V16">
        <v>72.641937999999996</v>
      </c>
      <c r="W16">
        <f t="shared" si="7"/>
        <v>0.85</v>
      </c>
    </row>
    <row r="17" spans="1:23" x14ac:dyDescent="0.3">
      <c r="A17">
        <v>0.9</v>
      </c>
      <c r="B17">
        <v>4.6861747999999999</v>
      </c>
      <c r="D17">
        <v>0.9</v>
      </c>
      <c r="F17">
        <f t="shared" si="1"/>
        <v>76.821718216742582</v>
      </c>
      <c r="I17">
        <f t="shared" si="6"/>
        <v>77.025999999999996</v>
      </c>
      <c r="K17">
        <v>0.9</v>
      </c>
      <c r="M17">
        <f t="shared" si="5"/>
        <v>77.948437982152427</v>
      </c>
      <c r="R17">
        <v>0.9</v>
      </c>
      <c r="T17">
        <f t="shared" si="8"/>
        <v>77.948437999999996</v>
      </c>
      <c r="V17">
        <v>77.948437999999996</v>
      </c>
      <c r="W17">
        <f t="shared" si="7"/>
        <v>0.9</v>
      </c>
    </row>
    <row r="18" spans="1:23" x14ac:dyDescent="0.3">
      <c r="A18">
        <v>0.95</v>
      </c>
      <c r="B18">
        <v>4.24106490000002</v>
      </c>
      <c r="D18">
        <v>0.95</v>
      </c>
      <c r="F18">
        <f t="shared" si="1"/>
        <v>84.884341194589666</v>
      </c>
      <c r="I18">
        <f t="shared" si="6"/>
        <v>82.332499999999996</v>
      </c>
      <c r="K18">
        <v>0.95</v>
      </c>
      <c r="M18">
        <f t="shared" si="5"/>
        <v>83.254937982152427</v>
      </c>
      <c r="R18">
        <v>0.95</v>
      </c>
      <c r="T18">
        <f t="shared" si="8"/>
        <v>83.254937999999996</v>
      </c>
      <c r="V18">
        <v>83.254937999999996</v>
      </c>
      <c r="W18">
        <f t="shared" si="7"/>
        <v>0.95</v>
      </c>
    </row>
    <row r="19" spans="1:23" x14ac:dyDescent="0.3">
      <c r="A19">
        <v>1</v>
      </c>
      <c r="B19">
        <v>4.0618733999999597</v>
      </c>
      <c r="D19">
        <v>1</v>
      </c>
      <c r="F19">
        <f t="shared" si="1"/>
        <v>88.629054760791803</v>
      </c>
      <c r="I19">
        <f t="shared" si="6"/>
        <v>87.638999999999996</v>
      </c>
      <c r="K19">
        <v>1</v>
      </c>
      <c r="M19">
        <f t="shared" si="5"/>
        <v>88.561437982152427</v>
      </c>
      <c r="R19">
        <v>1</v>
      </c>
      <c r="T19">
        <f t="shared" si="8"/>
        <v>88.561437999999995</v>
      </c>
      <c r="V19">
        <v>88.561437999999995</v>
      </c>
      <c r="W19">
        <f t="shared" si="7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1902F-1FB5-4441-ADE9-5940D5775698}">
  <dimension ref="A1:P19"/>
  <sheetViews>
    <sheetView workbookViewId="0"/>
  </sheetViews>
  <sheetFormatPr defaultRowHeight="14.4" x14ac:dyDescent="0.3"/>
  <cols>
    <col min="11" max="11" width="12.6640625" bestFit="1" customWidth="1"/>
    <col min="12" max="12" width="12" bestFit="1" customWidth="1"/>
    <col min="17" max="17" width="17.21875" customWidth="1"/>
  </cols>
  <sheetData>
    <row r="1" spans="1:16" x14ac:dyDescent="0.3">
      <c r="A1">
        <v>0.1</v>
      </c>
      <c r="B1">
        <v>104.119275899999</v>
      </c>
      <c r="D1">
        <v>0.1</v>
      </c>
      <c r="E1">
        <f>2*PI()/$B1</f>
        <v>6.0346033458917349E-2</v>
      </c>
      <c r="H1">
        <f>1.4628*$D1*$D1 + 0.5211*$D1</f>
        <v>6.6738000000000006E-2</v>
      </c>
      <c r="N1">
        <v>0.1</v>
      </c>
      <c r="O1">
        <f>1.4628*$D1*$D1 + 0.5211*$D1-0.003798181</f>
        <v>6.2939819000000008E-2</v>
      </c>
    </row>
    <row r="2" spans="1:16" x14ac:dyDescent="0.3">
      <c r="A2">
        <v>0.15</v>
      </c>
      <c r="B2">
        <v>57.044825199999899</v>
      </c>
      <c r="D2">
        <v>0.15</v>
      </c>
      <c r="E2">
        <f t="shared" ref="E2:E8" si="0">2*PI()/$B2</f>
        <v>0.11014470261151045</v>
      </c>
      <c r="H2">
        <f t="shared" ref="H2:H8" si="1">1.4628*$D2*$D2 + 0.5211*$D2</f>
        <v>0.111078</v>
      </c>
      <c r="N2">
        <v>0.15</v>
      </c>
      <c r="O2">
        <f t="shared" ref="O2:O8" si="2">1.4628*$D2*$D2 + 0.5211*$D2-0.003798181</f>
        <v>0.107279819</v>
      </c>
    </row>
    <row r="3" spans="1:16" x14ac:dyDescent="0.3">
      <c r="A3">
        <v>0.2</v>
      </c>
      <c r="B3">
        <v>39.4124549</v>
      </c>
      <c r="D3">
        <v>0.2</v>
      </c>
      <c r="E3">
        <f t="shared" si="0"/>
        <v>0.15942131296113671</v>
      </c>
      <c r="H3">
        <f t="shared" si="1"/>
        <v>0.16273200000000002</v>
      </c>
      <c r="N3">
        <v>0.2</v>
      </c>
      <c r="O3">
        <f t="shared" si="2"/>
        <v>0.158933819</v>
      </c>
    </row>
    <row r="4" spans="1:16" x14ac:dyDescent="0.3">
      <c r="A4">
        <v>0.25</v>
      </c>
      <c r="B4">
        <v>27.6905859999999</v>
      </c>
      <c r="D4">
        <v>0.25</v>
      </c>
      <c r="E4">
        <f t="shared" si="0"/>
        <v>0.22690691006610003</v>
      </c>
      <c r="H4">
        <f t="shared" si="1"/>
        <v>0.22170000000000001</v>
      </c>
      <c r="N4">
        <v>0.25</v>
      </c>
      <c r="O4">
        <f t="shared" si="2"/>
        <v>0.217901819</v>
      </c>
    </row>
    <row r="5" spans="1:16" x14ac:dyDescent="0.3">
      <c r="A5">
        <v>0.3</v>
      </c>
      <c r="B5">
        <v>21.310463799999901</v>
      </c>
      <c r="D5">
        <v>0.3</v>
      </c>
      <c r="E5">
        <f t="shared" si="0"/>
        <v>0.2948403829286726</v>
      </c>
      <c r="H5">
        <f t="shared" si="1"/>
        <v>0.28798199999999996</v>
      </c>
      <c r="N5">
        <v>0.3</v>
      </c>
      <c r="O5">
        <f t="shared" si="2"/>
        <v>0.28418381899999995</v>
      </c>
    </row>
    <row r="6" spans="1:16" x14ac:dyDescent="0.3">
      <c r="A6">
        <v>0.35</v>
      </c>
      <c r="B6">
        <v>17.7321662999999</v>
      </c>
      <c r="D6">
        <v>0.35</v>
      </c>
      <c r="E6">
        <f t="shared" si="0"/>
        <v>0.35433827998667156</v>
      </c>
      <c r="H6">
        <f t="shared" si="1"/>
        <v>0.36157799999999995</v>
      </c>
      <c r="N6">
        <v>0.35</v>
      </c>
      <c r="O6">
        <f t="shared" si="2"/>
        <v>0.35777981899999994</v>
      </c>
    </row>
    <row r="7" spans="1:16" x14ac:dyDescent="0.3">
      <c r="A7">
        <v>0.4</v>
      </c>
      <c r="B7">
        <v>14.0142864999999</v>
      </c>
      <c r="D7">
        <v>0.4</v>
      </c>
      <c r="E7">
        <f t="shared" si="0"/>
        <v>0.44834143409153449</v>
      </c>
      <c r="H7">
        <f t="shared" si="1"/>
        <v>0.44248800000000005</v>
      </c>
      <c r="N7">
        <v>0.4</v>
      </c>
      <c r="O7">
        <f t="shared" si="2"/>
        <v>0.43868981900000004</v>
      </c>
    </row>
    <row r="8" spans="1:16" x14ac:dyDescent="0.3">
      <c r="A8">
        <v>0.45</v>
      </c>
      <c r="B8">
        <v>11.9245027999999</v>
      </c>
      <c r="D8">
        <v>0.45</v>
      </c>
      <c r="E8">
        <f t="shared" si="0"/>
        <v>0.52691381876145305</v>
      </c>
      <c r="F8">
        <f>2*PI()/$B8</f>
        <v>0.52691381876145305</v>
      </c>
      <c r="H8">
        <f t="shared" si="1"/>
        <v>0.53071200000000007</v>
      </c>
      <c r="I8">
        <f>1.8522*$D8 - 0.3227</f>
        <v>0.51079000000000008</v>
      </c>
      <c r="K8">
        <f>$E$8-$H$8</f>
        <v>-3.798181238547027E-3</v>
      </c>
      <c r="L8">
        <f>$F8-$I8</f>
        <v>1.6123818761452968E-2</v>
      </c>
      <c r="N8">
        <v>0.45</v>
      </c>
      <c r="O8">
        <f t="shared" si="2"/>
        <v>0.52691381900000012</v>
      </c>
      <c r="P8">
        <f>1.8522*$D8-0.306576181</f>
        <v>0.52691381900000001</v>
      </c>
    </row>
    <row r="9" spans="1:16" x14ac:dyDescent="0.3">
      <c r="A9">
        <v>0.5</v>
      </c>
      <c r="B9">
        <v>10.252030499999901</v>
      </c>
      <c r="D9">
        <v>0.5</v>
      </c>
      <c r="F9">
        <f t="shared" ref="F9:F19" si="3">2*PI()/$B9</f>
        <v>0.61287228000147354</v>
      </c>
      <c r="I9">
        <f t="shared" ref="I9:I19" si="4">1.8522*$D9 - 0.3227</f>
        <v>0.60340000000000005</v>
      </c>
      <c r="N9">
        <v>0.5</v>
      </c>
      <c r="P9">
        <f t="shared" ref="P9:P19" si="5">1.8522*$D9-0.306576181</f>
        <v>0.61952381900000009</v>
      </c>
    </row>
    <row r="10" spans="1:16" x14ac:dyDescent="0.3">
      <c r="A10">
        <v>0.55000000000000004</v>
      </c>
      <c r="B10">
        <v>8.9132731999999901</v>
      </c>
      <c r="D10">
        <v>0.55000000000000004</v>
      </c>
      <c r="F10">
        <f t="shared" si="3"/>
        <v>0.70492457329587888</v>
      </c>
      <c r="I10">
        <f t="shared" si="4"/>
        <v>0.69601000000000024</v>
      </c>
      <c r="N10">
        <v>0.55000000000000004</v>
      </c>
      <c r="P10">
        <f t="shared" si="5"/>
        <v>0.71213381900000017</v>
      </c>
    </row>
    <row r="11" spans="1:16" x14ac:dyDescent="0.3">
      <c r="A11">
        <v>0.6</v>
      </c>
      <c r="B11">
        <v>7.7972300000000097</v>
      </c>
      <c r="D11">
        <v>0.6</v>
      </c>
      <c r="F11">
        <f t="shared" si="3"/>
        <v>0.80582274822976596</v>
      </c>
      <c r="I11">
        <f t="shared" si="4"/>
        <v>0.7886200000000001</v>
      </c>
      <c r="N11">
        <v>0.6</v>
      </c>
      <c r="P11">
        <f t="shared" si="5"/>
        <v>0.80474381900000003</v>
      </c>
    </row>
    <row r="12" spans="1:16" x14ac:dyDescent="0.3">
      <c r="A12">
        <v>0.65</v>
      </c>
      <c r="B12">
        <v>7.3107315999999898</v>
      </c>
      <c r="D12">
        <v>0.65</v>
      </c>
      <c r="F12">
        <f t="shared" si="3"/>
        <v>0.85944685853049163</v>
      </c>
      <c r="I12">
        <f t="shared" si="4"/>
        <v>0.88123000000000018</v>
      </c>
      <c r="N12">
        <v>0.65</v>
      </c>
      <c r="P12">
        <f t="shared" si="5"/>
        <v>0.89735381900000011</v>
      </c>
    </row>
    <row r="13" spans="1:16" x14ac:dyDescent="0.3">
      <c r="A13">
        <v>0.7</v>
      </c>
      <c r="B13">
        <v>6.68663150000003</v>
      </c>
      <c r="D13">
        <v>0.7</v>
      </c>
      <c r="F13">
        <f t="shared" si="3"/>
        <v>0.93966376151871955</v>
      </c>
      <c r="I13">
        <f t="shared" si="4"/>
        <v>0.97384000000000004</v>
      </c>
      <c r="N13">
        <v>0.7</v>
      </c>
      <c r="P13">
        <f t="shared" si="5"/>
        <v>0.98996381899999997</v>
      </c>
    </row>
    <row r="14" spans="1:16" x14ac:dyDescent="0.3">
      <c r="A14">
        <v>0.75</v>
      </c>
      <c r="B14">
        <v>5.86695589999999</v>
      </c>
      <c r="D14">
        <v>0.75</v>
      </c>
      <c r="F14">
        <f t="shared" si="3"/>
        <v>1.0709446967514442</v>
      </c>
      <c r="I14">
        <f t="shared" si="4"/>
        <v>1.0664500000000001</v>
      </c>
      <c r="N14">
        <v>0.75</v>
      </c>
      <c r="P14">
        <f t="shared" si="5"/>
        <v>1.082573819</v>
      </c>
    </row>
    <row r="15" spans="1:16" x14ac:dyDescent="0.3">
      <c r="A15">
        <v>0.8</v>
      </c>
      <c r="B15">
        <v>5.4984320000000304</v>
      </c>
      <c r="D15">
        <v>0.8</v>
      </c>
      <c r="F15">
        <f t="shared" si="3"/>
        <v>1.1427231085479554</v>
      </c>
      <c r="I15">
        <f t="shared" si="4"/>
        <v>1.1590600000000002</v>
      </c>
      <c r="N15">
        <v>0.8</v>
      </c>
      <c r="P15">
        <f t="shared" si="5"/>
        <v>1.1751838190000001</v>
      </c>
    </row>
    <row r="16" spans="1:16" x14ac:dyDescent="0.3">
      <c r="A16">
        <v>0.85</v>
      </c>
      <c r="B16">
        <v>5.19549229999995</v>
      </c>
      <c r="D16">
        <v>0.85</v>
      </c>
      <c r="F16">
        <f t="shared" si="3"/>
        <v>1.2093532132036162</v>
      </c>
      <c r="I16">
        <f t="shared" si="4"/>
        <v>1.2516700000000001</v>
      </c>
      <c r="N16">
        <v>0.85</v>
      </c>
      <c r="P16">
        <f t="shared" si="5"/>
        <v>1.267793819</v>
      </c>
    </row>
    <row r="17" spans="1:16" x14ac:dyDescent="0.3">
      <c r="A17">
        <v>0.9</v>
      </c>
      <c r="B17">
        <v>4.6861747999999999</v>
      </c>
      <c r="D17">
        <v>0.9</v>
      </c>
      <c r="F17">
        <f t="shared" si="3"/>
        <v>1.3407919199214648</v>
      </c>
      <c r="I17">
        <f t="shared" si="4"/>
        <v>1.3442800000000001</v>
      </c>
      <c r="N17">
        <v>0.9</v>
      </c>
      <c r="P17">
        <f t="shared" si="5"/>
        <v>1.3604038190000001</v>
      </c>
    </row>
    <row r="18" spans="1:16" x14ac:dyDescent="0.3">
      <c r="A18">
        <v>0.95</v>
      </c>
      <c r="B18">
        <v>4.24106490000002</v>
      </c>
      <c r="D18">
        <v>0.95</v>
      </c>
      <c r="F18">
        <f t="shared" si="3"/>
        <v>1.4815112372318464</v>
      </c>
      <c r="I18">
        <f t="shared" si="4"/>
        <v>1.43689</v>
      </c>
      <c r="N18">
        <v>0.95</v>
      </c>
      <c r="P18">
        <f t="shared" si="5"/>
        <v>1.4530138189999999</v>
      </c>
    </row>
    <row r="19" spans="1:16" x14ac:dyDescent="0.3">
      <c r="A19">
        <v>1</v>
      </c>
      <c r="B19">
        <v>4.0618733999999597</v>
      </c>
      <c r="D19">
        <v>1</v>
      </c>
      <c r="F19">
        <f t="shared" si="3"/>
        <v>1.5468688185061723</v>
      </c>
      <c r="I19">
        <f t="shared" si="4"/>
        <v>1.5295000000000001</v>
      </c>
      <c r="N19">
        <v>1</v>
      </c>
      <c r="P19">
        <f t="shared" si="5"/>
        <v>1.545623819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</vt:vector>
  </HeadingPairs>
  <TitlesOfParts>
    <vt:vector size="7" baseType="lpstr">
      <vt:lpstr>Tello Turn Rate (deg|s)</vt:lpstr>
      <vt:lpstr>Tello Turn Rate (rad|s)</vt:lpstr>
      <vt:lpstr>Chart1</vt:lpstr>
      <vt:lpstr>Chart2</vt:lpstr>
      <vt:lpstr>Chart3</vt:lpstr>
      <vt:lpstr>Chart4</vt:lpstr>
      <vt:lpstr>Chart5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Stuart Golodetz</cp:lastModifiedBy>
  <dcterms:created xsi:type="dcterms:W3CDTF">2022-01-28T12:06:25Z</dcterms:created>
  <dcterms:modified xsi:type="dcterms:W3CDTF">2022-01-28T17:24:17Z</dcterms:modified>
</cp:coreProperties>
</file>