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rina\Desktop\корзина2\"/>
    </mc:Choice>
  </mc:AlternateContent>
  <xr:revisionPtr revIDLastSave="0" documentId="13_ncr:1_{DB7DD3C1-74DD-4CAB-844E-56093F60D4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.02" sheetId="1" r:id="rId1"/>
    <sheet name="Лист1" sheetId="3" r:id="rId2"/>
    <sheet name="1.0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3" l="1"/>
  <c r="K13" i="3"/>
  <c r="L7" i="3"/>
  <c r="K7" i="3"/>
  <c r="J13" i="3"/>
  <c r="H13" i="3"/>
  <c r="H10" i="3"/>
  <c r="H11" i="3"/>
  <c r="H9" i="3"/>
  <c r="F10" i="3"/>
  <c r="F11" i="3"/>
  <c r="F9" i="3"/>
  <c r="D11" i="3"/>
  <c r="D9" i="3"/>
  <c r="D10" i="3"/>
  <c r="J7" i="3"/>
  <c r="F4" i="3"/>
  <c r="H7" i="3"/>
  <c r="H5" i="3"/>
  <c r="H3" i="3"/>
  <c r="H4" i="3"/>
  <c r="F5" i="3"/>
  <c r="F3" i="3"/>
  <c r="D3" i="3"/>
  <c r="D37" i="1"/>
  <c r="E27" i="1"/>
  <c r="H18" i="1"/>
  <c r="J10" i="1"/>
  <c r="D35" i="1"/>
  <c r="E11" i="1"/>
  <c r="D30" i="1"/>
  <c r="D31" i="1"/>
  <c r="D32" i="1"/>
  <c r="D33" i="1"/>
  <c r="D29" i="1"/>
  <c r="C30" i="1"/>
  <c r="C31" i="1"/>
  <c r="C32" i="1"/>
  <c r="C33" i="1"/>
  <c r="C29" i="1"/>
  <c r="B30" i="1"/>
  <c r="B31" i="1"/>
  <c r="B32" i="1"/>
  <c r="B33" i="1"/>
  <c r="B29" i="1"/>
  <c r="E21" i="1"/>
  <c r="K1" i="1"/>
  <c r="D26" i="1"/>
  <c r="C26" i="1"/>
  <c r="D22" i="1"/>
  <c r="D23" i="1"/>
  <c r="D24" i="1"/>
  <c r="D25" i="1"/>
  <c r="D21" i="1"/>
  <c r="C22" i="1"/>
  <c r="C23" i="1"/>
  <c r="C24" i="1"/>
  <c r="C25" i="1"/>
  <c r="C21" i="1"/>
  <c r="Y27" i="1"/>
  <c r="Z27" i="1"/>
  <c r="Y32" i="1"/>
  <c r="Z32" i="1"/>
  <c r="Y37" i="1"/>
  <c r="Z37" i="1"/>
  <c r="Y42" i="1"/>
  <c r="Z42" i="1"/>
  <c r="Z22" i="1"/>
  <c r="Y22" i="1"/>
  <c r="W42" i="1"/>
  <c r="V42" i="1"/>
  <c r="W37" i="1"/>
  <c r="V37" i="1"/>
  <c r="W32" i="1"/>
  <c r="V32" i="1"/>
  <c r="W27" i="1"/>
  <c r="V27" i="1"/>
  <c r="W22" i="1"/>
  <c r="V22" i="1"/>
  <c r="R27" i="1"/>
  <c r="R32" i="1"/>
  <c r="R37" i="1"/>
  <c r="R42" i="1"/>
  <c r="U42" i="1" s="1"/>
  <c r="R22" i="1"/>
  <c r="U22" i="1" s="1"/>
  <c r="Q27" i="1"/>
  <c r="Q32" i="1"/>
  <c r="Q37" i="1"/>
  <c r="Q42" i="1"/>
  <c r="Q22" i="1"/>
  <c r="T22" i="1" s="1"/>
  <c r="T27" i="1"/>
  <c r="U27" i="1"/>
  <c r="T32" i="1"/>
  <c r="U32" i="1"/>
  <c r="T37" i="1"/>
  <c r="U37" i="1"/>
  <c r="T4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2" i="1"/>
  <c r="Z3" i="1"/>
  <c r="W9" i="1"/>
  <c r="W4" i="1"/>
  <c r="W5" i="1"/>
  <c r="W6" i="1"/>
  <c r="W7" i="1"/>
  <c r="W3" i="1"/>
  <c r="U15" i="1"/>
  <c r="U13" i="1"/>
  <c r="U9" i="1"/>
  <c r="U4" i="1"/>
  <c r="U5" i="1"/>
  <c r="U6" i="1"/>
  <c r="U7" i="1"/>
  <c r="U3" i="1"/>
  <c r="T9" i="1"/>
  <c r="T4" i="1"/>
  <c r="T5" i="1"/>
  <c r="T6" i="1"/>
  <c r="T7" i="1"/>
  <c r="T3" i="1"/>
  <c r="S3" i="1"/>
  <c r="V3" i="1" s="1"/>
  <c r="S4" i="1"/>
  <c r="V4" i="1" s="1"/>
  <c r="S5" i="1"/>
  <c r="V5" i="1" s="1"/>
  <c r="S6" i="1"/>
  <c r="V6" i="1" s="1"/>
  <c r="S7" i="1"/>
  <c r="V7" i="1" s="1"/>
  <c r="O12" i="1"/>
  <c r="H2" i="1"/>
  <c r="C13" i="1"/>
  <c r="E13" i="1" s="1"/>
  <c r="F13" i="1" s="1"/>
  <c r="I54" i="2"/>
  <c r="G54" i="2"/>
  <c r="J3" i="2"/>
  <c r="J17" i="2"/>
  <c r="E8" i="2"/>
  <c r="E16" i="2"/>
  <c r="E29" i="2"/>
  <c r="E47" i="2"/>
  <c r="H16" i="2"/>
  <c r="H7" i="2"/>
  <c r="H8" i="2" s="1"/>
  <c r="H6" i="2"/>
  <c r="K5" i="2" s="1"/>
  <c r="H5" i="2"/>
  <c r="H4" i="2"/>
  <c r="K3" i="2" s="1"/>
  <c r="A54" i="2"/>
  <c r="J5" i="2"/>
  <c r="J7" i="2"/>
  <c r="J9" i="2"/>
  <c r="J11" i="2"/>
  <c r="J13" i="2"/>
  <c r="J15" i="2"/>
  <c r="C61" i="2"/>
  <c r="B61" i="2"/>
  <c r="G58" i="2"/>
  <c r="E58" i="2"/>
  <c r="E55" i="2"/>
  <c r="K54" i="2" s="1"/>
  <c r="D55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8" i="2"/>
  <c r="E49" i="2"/>
  <c r="E50" i="2"/>
  <c r="E51" i="2"/>
  <c r="E52" i="2"/>
  <c r="E4" i="2"/>
  <c r="E5" i="2"/>
  <c r="E6" i="2"/>
  <c r="E7" i="2"/>
  <c r="E9" i="2"/>
  <c r="E10" i="2"/>
  <c r="E11" i="2"/>
  <c r="E12" i="2"/>
  <c r="E13" i="2"/>
  <c r="E14" i="2"/>
  <c r="E1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C55" i="2"/>
  <c r="C14" i="1"/>
  <c r="E14" i="1" s="1"/>
  <c r="F14" i="1" s="1"/>
  <c r="F5" i="1"/>
  <c r="H4" i="1"/>
  <c r="H3" i="1"/>
  <c r="F3" i="1"/>
  <c r="I8" i="1"/>
  <c r="H8" i="1"/>
  <c r="I3" i="1"/>
  <c r="I4" i="1"/>
  <c r="I5" i="1"/>
  <c r="I6" i="1"/>
  <c r="I2" i="1"/>
  <c r="H6" i="1"/>
  <c r="H5" i="1"/>
  <c r="F4" i="1"/>
  <c r="F6" i="1"/>
  <c r="F2" i="1"/>
  <c r="E3" i="1"/>
  <c r="E4" i="1"/>
  <c r="E5" i="1"/>
  <c r="E6" i="1"/>
  <c r="E2" i="1"/>
  <c r="S9" i="1" l="1"/>
  <c r="S13" i="1" s="1"/>
  <c r="S15" i="1" s="1"/>
  <c r="V9" i="1"/>
  <c r="C12" i="1"/>
  <c r="E12" i="1" s="1"/>
  <c r="F12" i="1" s="1"/>
  <c r="C15" i="1"/>
  <c r="E15" i="1" s="1"/>
  <c r="F15" i="1" s="1"/>
  <c r="C11" i="1"/>
  <c r="F11" i="1" s="1"/>
  <c r="F17" i="1" s="1"/>
  <c r="J14" i="1" s="1"/>
  <c r="L11" i="1" s="1"/>
  <c r="L13" i="1" s="1"/>
  <c r="Z8" i="2"/>
  <c r="Z12" i="2"/>
  <c r="Z16" i="2"/>
  <c r="Z20" i="2"/>
  <c r="Z24" i="2"/>
  <c r="Z28" i="2"/>
  <c r="Z32" i="2"/>
  <c r="Z36" i="2"/>
  <c r="Z40" i="2"/>
  <c r="Z44" i="2"/>
  <c r="Z48" i="2"/>
  <c r="Z52" i="2"/>
  <c r="Z7" i="2"/>
  <c r="Z13" i="2"/>
  <c r="Z17" i="2"/>
  <c r="Z21" i="2"/>
  <c r="Z25" i="2"/>
  <c r="Z29" i="2"/>
  <c r="Z33" i="2"/>
  <c r="Z37" i="2"/>
  <c r="Z41" i="2"/>
  <c r="Z45" i="2"/>
  <c r="Z49" i="2"/>
  <c r="Z4" i="2"/>
  <c r="Z3" i="2"/>
  <c r="Z14" i="2"/>
  <c r="Z22" i="2"/>
  <c r="Z26" i="2"/>
  <c r="Z30" i="2"/>
  <c r="Z38" i="2"/>
  <c r="Z42" i="2"/>
  <c r="Z46" i="2"/>
  <c r="Z5" i="2"/>
  <c r="Z15" i="2"/>
  <c r="Z23" i="2"/>
  <c r="Z31" i="2"/>
  <c r="Z39" i="2"/>
  <c r="Z47" i="2"/>
  <c r="Z6" i="2"/>
  <c r="Z9" i="2"/>
  <c r="Z10" i="2"/>
  <c r="Z18" i="2"/>
  <c r="Z34" i="2"/>
  <c r="Z50" i="2"/>
  <c r="Z19" i="2"/>
  <c r="Z27" i="2"/>
  <c r="Z35" i="2"/>
  <c r="Z43" i="2"/>
  <c r="Z51" i="2"/>
  <c r="Z11" i="2"/>
  <c r="K7" i="2"/>
  <c r="H9" i="2"/>
  <c r="S11" i="1" l="1"/>
  <c r="I35" i="2"/>
  <c r="J35" i="2" s="1"/>
  <c r="K35" i="2" s="1"/>
  <c r="I36" i="2"/>
  <c r="J36" i="2" s="1"/>
  <c r="K36" i="2" s="1"/>
  <c r="H10" i="2"/>
  <c r="H11" i="2" s="1"/>
  <c r="X3" i="1" l="1"/>
  <c r="Y19" i="1" s="1"/>
  <c r="L9" i="2"/>
  <c r="L13" i="2"/>
  <c r="L7" i="2"/>
  <c r="L15" i="2"/>
  <c r="L5" i="2"/>
  <c r="L11" i="2"/>
  <c r="L3" i="2"/>
  <c r="H12" i="2"/>
  <c r="H13" i="2" s="1"/>
  <c r="K9" i="2"/>
  <c r="X6" i="1" l="1"/>
  <c r="Y6" i="1" s="1"/>
  <c r="Y13" i="1" s="1"/>
  <c r="Y3" i="1"/>
  <c r="Y10" i="1" s="1"/>
  <c r="H14" i="2"/>
  <c r="H15" i="2" s="1"/>
  <c r="K13" i="2"/>
  <c r="K11" i="2"/>
  <c r="Y4" i="1" l="1"/>
  <c r="Y11" i="1" s="1"/>
  <c r="Y5" i="1"/>
  <c r="Y12" i="1" s="1"/>
  <c r="Y7" i="1"/>
  <c r="Y14" i="1" s="1"/>
  <c r="K15" i="2"/>
  <c r="Y17" i="1" l="1"/>
  <c r="Z10" i="1" s="1"/>
  <c r="Z13" i="1" s="1"/>
  <c r="Z16" i="1" s="1"/>
  <c r="AA16" i="1" s="1"/>
</calcChain>
</file>

<file path=xl/sharedStrings.xml><?xml version="1.0" encoding="utf-8"?>
<sst xmlns="http://schemas.openxmlformats.org/spreadsheetml/2006/main" count="103" uniqueCount="82">
  <si>
    <t>x1</t>
  </si>
  <si>
    <t>x2</t>
  </si>
  <si>
    <t>t1</t>
  </si>
  <si>
    <t>t2</t>
  </si>
  <si>
    <t>Y</t>
  </si>
  <si>
    <t>Z</t>
  </si>
  <si>
    <t>a</t>
  </si>
  <si>
    <t>zy</t>
  </si>
  <si>
    <t>zz</t>
  </si>
  <si>
    <t>о с хуем а</t>
  </si>
  <si>
    <t>y-aZ</t>
  </si>
  <si>
    <t>aZ</t>
  </si>
  <si>
    <t>the same ^2</t>
  </si>
  <si>
    <t>4 умнож на зет^2</t>
  </si>
  <si>
    <t xml:space="preserve">о с хуема умнож н а2 </t>
  </si>
  <si>
    <t>sina</t>
  </si>
  <si>
    <t>№</t>
  </si>
  <si>
    <t>ti, c</t>
  </si>
  <si>
    <t>ti-&lt;tN&gt;</t>
  </si>
  <si>
    <t>(ti-&lt;tN&gt;)^2</t>
  </si>
  <si>
    <t>t cp</t>
  </si>
  <si>
    <t>sum</t>
  </si>
  <si>
    <t>о с хуем</t>
  </si>
  <si>
    <t>pmax</t>
  </si>
  <si>
    <t>tmin</t>
  </si>
  <si>
    <t>tmax</t>
  </si>
  <si>
    <t>границы интервалов</t>
  </si>
  <si>
    <t>N</t>
  </si>
  <si>
    <t>t</t>
  </si>
  <si>
    <t>p</t>
  </si>
  <si>
    <t>N дробь nt</t>
  </si>
  <si>
    <t>n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</si>
  <si>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t</t>
    </r>
  </si>
  <si>
    <t>Ex</t>
  </si>
  <si>
    <t>CKO</t>
  </si>
  <si>
    <t>интервал</t>
  </si>
  <si>
    <t>знач инт</t>
  </si>
  <si>
    <t>STD</t>
  </si>
  <si>
    <t>Ы</t>
  </si>
  <si>
    <t>сумма:</t>
  </si>
  <si>
    <t>СКО:</t>
  </si>
  <si>
    <t>Ea</t>
  </si>
  <si>
    <t>Ea*100%</t>
  </si>
  <si>
    <t>&lt;a&gt;</t>
  </si>
  <si>
    <t>2*x2-x1</t>
  </si>
  <si>
    <t>x м</t>
  </si>
  <si>
    <t>x' м</t>
  </si>
  <si>
    <t>h0 мм</t>
  </si>
  <si>
    <t>h0' мм</t>
  </si>
  <si>
    <t>h мм</t>
  </si>
  <si>
    <t>h' мм</t>
  </si>
  <si>
    <t>&lt;t1&gt; с</t>
  </si>
  <si>
    <t>&lt;t2&gt; с</t>
  </si>
  <si>
    <t>sum:</t>
  </si>
  <si>
    <t>sum/5:</t>
  </si>
  <si>
    <t>sum*sum:</t>
  </si>
  <si>
    <t>sum*sum/5:</t>
  </si>
  <si>
    <t>B</t>
  </si>
  <si>
    <t>asina</t>
  </si>
  <si>
    <t>sina*-1</t>
  </si>
  <si>
    <t>A</t>
  </si>
  <si>
    <t>di</t>
  </si>
  <si>
    <t>sin*sin</t>
  </si>
  <si>
    <t>D</t>
  </si>
  <si>
    <t>di*di</t>
  </si>
  <si>
    <t>о с хуем g</t>
  </si>
  <si>
    <t>о с хуем g*2</t>
  </si>
  <si>
    <t>Eg</t>
  </si>
  <si>
    <t>дельта g</t>
  </si>
  <si>
    <t>разница</t>
  </si>
  <si>
    <t>t1cp</t>
  </si>
  <si>
    <t>t2cp</t>
  </si>
  <si>
    <t>t1i-tcp</t>
  </si>
  <si>
    <t>t2i-tcp</t>
  </si>
  <si>
    <t>t1i-tcp в кв</t>
  </si>
  <si>
    <t>t2i-tcp в кв</t>
  </si>
  <si>
    <t>сумма по i</t>
  </si>
  <si>
    <t>о с хуем СКО</t>
  </si>
  <si>
    <t xml:space="preserve">треугольник крышка </t>
  </si>
  <si>
    <t>погрешность!)</t>
  </si>
  <si>
    <t>а</t>
  </si>
  <si>
    <t>the same^2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</si>
</sst>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/>
    <xf numFmtId="0" fontId="2" fillId="0" borderId="0" xfId="0" applyFont="1"/>
    <xf numFmtId="0" fontId="0" fillId="0" borderId="0" xfId="0" applyFill="1"/>
    <xf numFmtId="2" fontId="0" fillId="0" borderId="0" xfId="0" applyNumberFormat="1" applyFill="1"/>
    <xf numFmtId="2" fontId="0" fillId="0" borderId="0" xfId="1" applyNumberFormat="1" applyFont="1" applyFill="1" applyAlignment="1"/>
    <xf numFmtId="2" fontId="0" fillId="0" borderId="12" xfId="1" applyNumberFormat="1" applyFont="1" applyBorder="1" applyAlignment="1"/>
    <xf numFmtId="2" fontId="0" fillId="2" borderId="13" xfId="1" applyNumberFormat="1" applyFont="1" applyFill="1" applyBorder="1" applyAlignment="1"/>
    <xf numFmtId="2" fontId="0" fillId="2" borderId="14" xfId="1" applyNumberFormat="1" applyFont="1" applyFill="1" applyBorder="1" applyAlignment="1"/>
    <xf numFmtId="2" fontId="0" fillId="0" borderId="13" xfId="1" applyNumberFormat="1" applyFont="1" applyBorder="1" applyAlignment="1"/>
    <xf numFmtId="2" fontId="0" fillId="0" borderId="14" xfId="1" applyNumberFormat="1" applyFont="1" applyBorder="1" applyAlignment="1"/>
    <xf numFmtId="0" fontId="0" fillId="2" borderId="12" xfId="0" applyFill="1" applyBorder="1"/>
    <xf numFmtId="0" fontId="0" fillId="2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2" borderId="12" xfId="0" applyNumberFormat="1" applyFill="1" applyBorder="1"/>
    <xf numFmtId="2" fontId="0" fillId="2" borderId="13" xfId="0" applyNumberFormat="1" applyFill="1" applyBorder="1"/>
    <xf numFmtId="0" fontId="0" fillId="2" borderId="14" xfId="0" applyFill="1" applyBorder="1"/>
    <xf numFmtId="0" fontId="0" fillId="4" borderId="0" xfId="0" applyFill="1"/>
    <xf numFmtId="0" fontId="0" fillId="0" borderId="6" xfId="0" applyFill="1" applyBorder="1"/>
    <xf numFmtId="0" fontId="0" fillId="0" borderId="9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2" fontId="0" fillId="0" borderId="15" xfId="0" applyNumberFormat="1" applyBorder="1"/>
    <xf numFmtId="164" fontId="0" fillId="0" borderId="15" xfId="0" applyNumberFormat="1" applyBorder="1"/>
    <xf numFmtId="0" fontId="0" fillId="0" borderId="20" xfId="0" applyBorder="1"/>
    <xf numFmtId="0" fontId="0" fillId="0" borderId="21" xfId="0" applyBorder="1"/>
    <xf numFmtId="10" fontId="0" fillId="0" borderId="14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Fill="1" applyBorder="1"/>
    <xf numFmtId="0" fontId="0" fillId="2" borderId="3" xfId="0" applyFill="1" applyBorder="1"/>
    <xf numFmtId="0" fontId="0" fillId="2" borderId="5" xfId="0" applyFill="1" applyBorder="1"/>
    <xf numFmtId="2" fontId="0" fillId="2" borderId="6" xfId="0" applyNumberFormat="1" applyFill="1" applyBorder="1"/>
    <xf numFmtId="165" fontId="0" fillId="2" borderId="30" xfId="0" applyNumberFormat="1" applyFill="1" applyBorder="1"/>
    <xf numFmtId="2" fontId="0" fillId="2" borderId="9" xfId="0" applyNumberFormat="1" applyFill="1" applyBorder="1"/>
    <xf numFmtId="165" fontId="0" fillId="2" borderId="31" xfId="0" applyNumberFormat="1" applyFill="1" applyBorder="1"/>
    <xf numFmtId="0" fontId="0" fillId="2" borderId="0" xfId="0" applyFill="1"/>
    <xf numFmtId="0" fontId="0" fillId="2" borderId="0" xfId="0" applyFill="1" applyBorder="1"/>
    <xf numFmtId="10" fontId="0" fillId="2" borderId="0" xfId="0" applyNumberFormat="1" applyFill="1"/>
    <xf numFmtId="167" fontId="0" fillId="2" borderId="0" xfId="0" applyNumberFormat="1" applyFill="1"/>
    <xf numFmtId="164" fontId="0" fillId="0" borderId="0" xfId="0" applyNumberFormat="1" applyBorder="1"/>
    <xf numFmtId="164" fontId="0" fillId="0" borderId="28" xfId="0" applyNumberFormat="1" applyBorder="1"/>
    <xf numFmtId="164" fontId="0" fillId="0" borderId="0" xfId="0" applyNumberFormat="1"/>
    <xf numFmtId="0" fontId="0" fillId="6" borderId="0" xfId="0" applyFill="1"/>
    <xf numFmtId="165" fontId="0" fillId="6" borderId="0" xfId="0" applyNumberFormat="1" applyFill="1"/>
    <xf numFmtId="165" fontId="0" fillId="0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5" borderId="7" xfId="0" applyNumberFormat="1" applyFill="1" applyBorder="1" applyAlignment="1">
      <alignment horizontal="center"/>
    </xf>
    <xf numFmtId="167" fontId="0" fillId="5" borderId="8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7" fontId="0" fillId="0" borderId="11" xfId="0" applyNumberForma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4,83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'1.01'!$J$3</c:f>
              <c:numCache>
                <c:formatCode>General</c:formatCode>
                <c:ptCount val="1"/>
                <c:pt idx="0">
                  <c:v>2.9090909090909243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F-4E55-BCA0-360BCE8A2E93}"/>
            </c:ext>
          </c:extLst>
        </c:ser>
        <c:ser>
          <c:idx val="2"/>
          <c:order val="2"/>
          <c:tx>
            <c:v>4,88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'1.01'!$J$5</c:f>
              <c:numCache>
                <c:formatCode>General</c:formatCode>
                <c:ptCount val="1"/>
                <c:pt idx="0">
                  <c:v>2.9090909090909243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F-4E55-BCA0-360BCE8A2E93}"/>
            </c:ext>
          </c:extLst>
        </c:ser>
        <c:ser>
          <c:idx val="4"/>
          <c:order val="4"/>
          <c:tx>
            <c:v>4,905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'1.01'!$J$7</c:f>
              <c:numCache>
                <c:formatCode>General</c:formatCode>
                <c:ptCount val="1"/>
                <c:pt idx="0">
                  <c:v>5.0909090909091175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F-4E55-BCA0-360BCE8A2E93}"/>
            </c:ext>
          </c:extLst>
        </c:ser>
        <c:ser>
          <c:idx val="6"/>
          <c:order val="6"/>
          <c:tx>
            <c:v>4,945</c:v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'1.01'!$J$9</c:f>
              <c:numCache>
                <c:formatCode>General</c:formatCode>
                <c:ptCount val="1"/>
                <c:pt idx="0">
                  <c:v>2.9090909090909243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F-4E55-BCA0-360BCE8A2E93}"/>
            </c:ext>
          </c:extLst>
        </c:ser>
        <c:ser>
          <c:idx val="8"/>
          <c:order val="8"/>
          <c:tx>
            <c:v>4,985</c:v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'1.01'!$J$11</c:f>
              <c:numCache>
                <c:formatCode>General</c:formatCode>
                <c:ptCount val="1"/>
                <c:pt idx="0">
                  <c:v>3.2727272727272898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F-4E55-BCA0-360BCE8A2E93}"/>
            </c:ext>
          </c:extLst>
        </c:ser>
        <c:ser>
          <c:idx val="10"/>
          <c:order val="10"/>
          <c:tx>
            <c:v>5,025</c:v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'1.01'!$J$13</c:f>
              <c:numCache>
                <c:formatCode>General</c:formatCode>
                <c:ptCount val="1"/>
                <c:pt idx="0">
                  <c:v>0.36363636363636553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6F-4E55-BCA0-360BCE8A2E93}"/>
            </c:ext>
          </c:extLst>
        </c:ser>
        <c:ser>
          <c:idx val="12"/>
          <c:order val="12"/>
          <c:tx>
            <c:v>5,1</c:v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'1.01'!$J$15</c:f>
              <c:numCache>
                <c:formatCode>General</c:formatCode>
                <c:ptCount val="1"/>
                <c:pt idx="0">
                  <c:v>0.72727272727273107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6F-4E55-BCA0-360BCE8A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73588736"/>
        <c:axId val="1873589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'1.01'!$J$4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6F-4E55-BCA0-360BCE8A2E9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'1.01'!$J$6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6F-4E55-BCA0-360BCE8A2E93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'1.01'!$J$8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6F-4E55-BCA0-360BCE8A2E93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'1.01'!$J$10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6F-4E55-BCA0-360BCE8A2E93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'1.01'!$J$12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6F-4E55-BCA0-360BCE8A2E93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'1.01'!$J$14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6F-4E55-BCA0-360BCE8A2E93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'1.01'!$J$16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6F-4E55-BCA0-360BCE8A2E93}"/>
                  </c:ext>
                </c:extLst>
              </c15:ser>
            </c15:filteredBarSeries>
          </c:ext>
        </c:extLst>
      </c:barChart>
      <c:catAx>
        <c:axId val="18735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589152"/>
        <c:crosses val="autoZero"/>
        <c:auto val="1"/>
        <c:lblAlgn val="ctr"/>
        <c:lblOffset val="100"/>
        <c:noMultiLvlLbl val="0"/>
      </c:catAx>
      <c:valAx>
        <c:axId val="18735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5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59200389972219E-2"/>
          <c:y val="0.1714887667249467"/>
          <c:w val="0.91573093510791692"/>
          <c:h val="0.71352838241363037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'1.01'!$Z$3:$Z$52</c:f>
              <c:numCache>
                <c:formatCode>General</c:formatCode>
                <c:ptCount val="50"/>
                <c:pt idx="0">
                  <c:v>1.1631169718058212</c:v>
                </c:pt>
                <c:pt idx="1">
                  <c:v>1.1631169718058212</c:v>
                </c:pt>
                <c:pt idx="2">
                  <c:v>1.1631169718058212</c:v>
                </c:pt>
                <c:pt idx="3">
                  <c:v>2.0809564336968998</c:v>
                </c:pt>
                <c:pt idx="4">
                  <c:v>2.0809564336968998</c:v>
                </c:pt>
                <c:pt idx="5">
                  <c:v>2.4459110178691992</c:v>
                </c:pt>
                <c:pt idx="6">
                  <c:v>2.4459110178691992</c:v>
                </c:pt>
                <c:pt idx="7">
                  <c:v>2.4459110178691992</c:v>
                </c:pt>
                <c:pt idx="8">
                  <c:v>3.2191609023441519</c:v>
                </c:pt>
                <c:pt idx="9">
                  <c:v>3.2191609023441519</c:v>
                </c:pt>
                <c:pt idx="10">
                  <c:v>3.2191609023441519</c:v>
                </c:pt>
                <c:pt idx="11">
                  <c:v>3.6046827658952032</c:v>
                </c:pt>
                <c:pt idx="12">
                  <c:v>3.6046827658952032</c:v>
                </c:pt>
                <c:pt idx="13">
                  <c:v>3.9716745077350004</c:v>
                </c:pt>
                <c:pt idx="14">
                  <c:v>4.3058855489729826</c:v>
                </c:pt>
                <c:pt idx="15">
                  <c:v>4.3058855489729826</c:v>
                </c:pt>
                <c:pt idx="16">
                  <c:v>4.5933924070227583</c:v>
                </c:pt>
                <c:pt idx="17">
                  <c:v>4.5933924070227583</c:v>
                </c:pt>
                <c:pt idx="18">
                  <c:v>4.5933924070227583</c:v>
                </c:pt>
                <c:pt idx="19">
                  <c:v>4.5933924070227583</c:v>
                </c:pt>
                <c:pt idx="20">
                  <c:v>4.9799201690978725</c:v>
                </c:pt>
                <c:pt idx="21">
                  <c:v>4.9799201690978725</c:v>
                </c:pt>
                <c:pt idx="22">
                  <c:v>4.9799201690978725</c:v>
                </c:pt>
                <c:pt idx="23">
                  <c:v>4.9799201690978725</c:v>
                </c:pt>
                <c:pt idx="24">
                  <c:v>4.9799201690978725</c:v>
                </c:pt>
                <c:pt idx="25">
                  <c:v>5.0610444002456285</c:v>
                </c:pt>
                <c:pt idx="26">
                  <c:v>5.0610444002456285</c:v>
                </c:pt>
                <c:pt idx="27">
                  <c:v>5.0610444002456285</c:v>
                </c:pt>
                <c:pt idx="28">
                  <c:v>5.0610444002456285</c:v>
                </c:pt>
                <c:pt idx="29">
                  <c:v>5.0610444002456285</c:v>
                </c:pt>
                <c:pt idx="30">
                  <c:v>4.821551920252797</c:v>
                </c:pt>
                <c:pt idx="31">
                  <c:v>4.821551920252797</c:v>
                </c:pt>
                <c:pt idx="32">
                  <c:v>4.821551920252797</c:v>
                </c:pt>
                <c:pt idx="33">
                  <c:v>4.821551920252797</c:v>
                </c:pt>
                <c:pt idx="34">
                  <c:v>3.9716745077350315</c:v>
                </c:pt>
                <c:pt idx="35">
                  <c:v>3.9716745077350315</c:v>
                </c:pt>
                <c:pt idx="36">
                  <c:v>3.9716745077350315</c:v>
                </c:pt>
                <c:pt idx="37">
                  <c:v>3.9716745077350315</c:v>
                </c:pt>
                <c:pt idx="38">
                  <c:v>3.6046827658952365</c:v>
                </c:pt>
                <c:pt idx="39">
                  <c:v>3.6046827658952365</c:v>
                </c:pt>
                <c:pt idx="40">
                  <c:v>2.8287889845587975</c:v>
                </c:pt>
                <c:pt idx="41">
                  <c:v>2.8287889845587975</c:v>
                </c:pt>
                <c:pt idx="42">
                  <c:v>2.8287889845587975</c:v>
                </c:pt>
                <c:pt idx="43">
                  <c:v>2.8287889845587975</c:v>
                </c:pt>
                <c:pt idx="44">
                  <c:v>2.4459110178692329</c:v>
                </c:pt>
                <c:pt idx="45">
                  <c:v>2.0809564336969308</c:v>
                </c:pt>
                <c:pt idx="46">
                  <c:v>2.0809564336969308</c:v>
                </c:pt>
                <c:pt idx="47">
                  <c:v>1.1631169718058434</c:v>
                </c:pt>
                <c:pt idx="48">
                  <c:v>0.17002358744084956</c:v>
                </c:pt>
                <c:pt idx="49">
                  <c:v>0.17002358744084956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6-40AB-9432-906BD2EE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65472"/>
        <c:axId val="1973765888"/>
      </c:scatterChart>
      <c:valAx>
        <c:axId val="1973765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765888"/>
        <c:crosses val="autoZero"/>
        <c:crossBetween val="midCat"/>
      </c:valAx>
      <c:valAx>
        <c:axId val="19737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7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60960</xdr:rowOff>
    </xdr:from>
    <xdr:to>
      <xdr:col>20</xdr:col>
      <xdr:colOff>0</xdr:colOff>
      <xdr:row>18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6DF55-9BE7-4FBC-AD8C-78CAC1BC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228599</xdr:colOff>
      <xdr:row>26</xdr:row>
      <xdr:rowOff>70757</xdr:rowOff>
    </xdr:from>
    <xdr:to>
      <xdr:col>19</xdr:col>
      <xdr:colOff>54428</xdr:colOff>
      <xdr:row>41</xdr:row>
      <xdr:rowOff>16328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0F80D1-968C-45F2-8053-9B545F83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opLeftCell="A16" zoomScale="94" zoomScaleNormal="130" workbookViewId="0">
      <selection activeCell="D38" sqref="D38"/>
    </sheetView>
  </sheetViews>
  <sheetFormatPr defaultRowHeight="14.4" x14ac:dyDescent="0.3"/>
  <cols>
    <col min="10" max="10" width="19.44140625" customWidth="1"/>
    <col min="26" max="26" width="10.77734375" customWidth="1"/>
  </cols>
  <sheetData>
    <row r="1" spans="1:27" ht="15" thickBot="1" x14ac:dyDescent="0.3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H1" s="34" t="s">
        <v>7</v>
      </c>
      <c r="I1" s="37" t="s">
        <v>8</v>
      </c>
      <c r="J1" s="38" t="s">
        <v>6</v>
      </c>
      <c r="K1" s="42">
        <f>H8/I8</f>
        <v>4.099803794648494E-2</v>
      </c>
    </row>
    <row r="2" spans="1:27" x14ac:dyDescent="0.3">
      <c r="A2" s="34">
        <v>0.15</v>
      </c>
      <c r="B2" s="35">
        <v>0.4</v>
      </c>
      <c r="C2" s="34">
        <v>2.2999999999999998</v>
      </c>
      <c r="D2" s="34">
        <v>3.6</v>
      </c>
      <c r="E2" s="34">
        <f>B2-A2</f>
        <v>0.25</v>
      </c>
      <c r="F2" s="34">
        <f>(D2*D2-C2*C2)/2</f>
        <v>3.8350000000000009</v>
      </c>
      <c r="H2" s="34">
        <f>E2*F2</f>
        <v>0.95875000000000021</v>
      </c>
      <c r="I2" s="34">
        <f>F2*F2</f>
        <v>14.707225000000006</v>
      </c>
      <c r="K2" s="40" t="s">
        <v>47</v>
      </c>
      <c r="L2" s="42" t="s">
        <v>48</v>
      </c>
      <c r="M2" s="40" t="s">
        <v>45</v>
      </c>
      <c r="N2" s="42" t="s">
        <v>46</v>
      </c>
      <c r="O2" s="40" t="s">
        <v>49</v>
      </c>
      <c r="P2" s="41" t="s">
        <v>50</v>
      </c>
      <c r="Q2" s="41" t="s">
        <v>51</v>
      </c>
      <c r="R2" s="41" t="s">
        <v>52</v>
      </c>
      <c r="S2" s="50" t="s">
        <v>43</v>
      </c>
      <c r="T2" s="51" t="s">
        <v>15</v>
      </c>
      <c r="U2" s="49" t="s">
        <v>59</v>
      </c>
      <c r="V2" s="49" t="s">
        <v>58</v>
      </c>
      <c r="W2" s="49" t="s">
        <v>62</v>
      </c>
      <c r="X2" s="56" t="s">
        <v>57</v>
      </c>
      <c r="Y2" s="56" t="s">
        <v>61</v>
      </c>
      <c r="Z2" s="57" t="s">
        <v>63</v>
      </c>
    </row>
    <row r="3" spans="1:27" x14ac:dyDescent="0.3">
      <c r="A3" s="34">
        <v>0.15</v>
      </c>
      <c r="B3" s="35">
        <v>0.5</v>
      </c>
      <c r="C3" s="34">
        <v>1.4</v>
      </c>
      <c r="D3" s="34">
        <v>3.8</v>
      </c>
      <c r="E3" s="34">
        <f t="shared" ref="E3:E6" si="0">B3-A3</f>
        <v>0.35</v>
      </c>
      <c r="F3" s="34">
        <f>(D3*D3-C3*C3)/2</f>
        <v>6.24</v>
      </c>
      <c r="H3" s="34">
        <f>E3*F3</f>
        <v>2.1839999999999997</v>
      </c>
      <c r="I3" s="34">
        <f t="shared" ref="I3:I6" si="1">F3*F3</f>
        <v>38.937600000000003</v>
      </c>
      <c r="K3" s="43">
        <v>205</v>
      </c>
      <c r="L3" s="45">
        <v>210</v>
      </c>
      <c r="M3" s="43">
        <v>220</v>
      </c>
      <c r="N3" s="45">
        <v>1000</v>
      </c>
      <c r="O3" s="43">
        <v>225</v>
      </c>
      <c r="P3" s="44">
        <v>210</v>
      </c>
      <c r="Q3" s="44">
        <v>1.5</v>
      </c>
      <c r="R3" s="60">
        <v>4.4000000000000004</v>
      </c>
      <c r="S3" s="52">
        <f>$O$12/(R3*R3-Q3*Q3)</f>
        <v>0.11104617182933955</v>
      </c>
      <c r="T3" s="53">
        <f>((K3-O3)-(L3-P3))/(N3-M3)</f>
        <v>-2.564102564102564E-2</v>
      </c>
      <c r="U3" s="2">
        <f>T3*-1</f>
        <v>2.564102564102564E-2</v>
      </c>
      <c r="V3">
        <f>S3*U3</f>
        <v>2.8473377392138348E-3</v>
      </c>
      <c r="W3">
        <f>U3*U3</f>
        <v>6.5746219592373431E-4</v>
      </c>
      <c r="X3" s="56">
        <f>(V9-S11*U9)/(W9-U15)</f>
        <v>10.053684932886869</v>
      </c>
      <c r="Y3" s="56">
        <f>S3-($X$6+$X$3*U3)</f>
        <v>4.0240483373153862E-3</v>
      </c>
      <c r="Z3" s="59">
        <f>W9-U15</f>
        <v>1.643655489809338E-3</v>
      </c>
    </row>
    <row r="4" spans="1:27" x14ac:dyDescent="0.3">
      <c r="A4" s="34">
        <v>0.15</v>
      </c>
      <c r="B4" s="35">
        <v>0.7</v>
      </c>
      <c r="C4" s="34">
        <v>0.5</v>
      </c>
      <c r="D4" s="34">
        <v>4.8</v>
      </c>
      <c r="E4" s="34">
        <f t="shared" si="0"/>
        <v>0.54999999999999993</v>
      </c>
      <c r="F4" s="34">
        <f t="shared" ref="F4:F6" si="2">(D4*D4-C4*C4)/2</f>
        <v>11.395</v>
      </c>
      <c r="H4" s="34">
        <f>E4*F4</f>
        <v>6.2672499999999989</v>
      </c>
      <c r="I4" s="34">
        <f t="shared" si="1"/>
        <v>129.846025</v>
      </c>
      <c r="K4" s="43">
        <v>205</v>
      </c>
      <c r="L4" s="45">
        <v>210</v>
      </c>
      <c r="M4" s="43">
        <v>220</v>
      </c>
      <c r="N4" s="45">
        <v>1000</v>
      </c>
      <c r="O4" s="43">
        <v>235</v>
      </c>
      <c r="P4" s="44">
        <v>210</v>
      </c>
      <c r="Q4" s="60">
        <v>1.3</v>
      </c>
      <c r="R4" s="60">
        <v>3.1</v>
      </c>
      <c r="S4" s="52">
        <f t="shared" ref="S4:S7" si="3">$O$12/(R4*R4-Q4*Q4)</f>
        <v>0.23989898989898989</v>
      </c>
      <c r="T4" s="53">
        <f t="shared" ref="T4:T7" si="4">((K4-O4)-(L4-P4))/(N4-M4)</f>
        <v>-3.8461538461538464E-2</v>
      </c>
      <c r="U4" s="2">
        <f t="shared" ref="U4:U7" si="5">T4*-1</f>
        <v>3.8461538461538464E-2</v>
      </c>
      <c r="V4">
        <f t="shared" ref="V4:V7" si="6">S4*U4</f>
        <v>9.2268842268842279E-3</v>
      </c>
      <c r="W4">
        <f t="shared" ref="W4:W7" si="7">U4*U4</f>
        <v>1.4792899408284025E-3</v>
      </c>
      <c r="Y4" s="56">
        <f t="shared" ref="Y4:Y7" si="8">S4-($X$6+$X$3*U4)</f>
        <v>3.9834698314930028E-3</v>
      </c>
    </row>
    <row r="5" spans="1:27" x14ac:dyDescent="0.3">
      <c r="A5" s="34">
        <v>0.15</v>
      </c>
      <c r="B5" s="35">
        <v>0.9</v>
      </c>
      <c r="C5" s="36">
        <v>1</v>
      </c>
      <c r="D5" s="34">
        <v>4.5999999999999996</v>
      </c>
      <c r="E5" s="34">
        <f t="shared" si="0"/>
        <v>0.75</v>
      </c>
      <c r="F5" s="34">
        <f>(D5*D5-C5*C5)/2</f>
        <v>10.079999999999998</v>
      </c>
      <c r="H5" s="34">
        <f t="shared" ref="H5" si="9">E5*F5</f>
        <v>7.5599999999999987</v>
      </c>
      <c r="I5" s="34">
        <f t="shared" si="1"/>
        <v>101.60639999999997</v>
      </c>
      <c r="K5" s="43">
        <v>205</v>
      </c>
      <c r="L5" s="45">
        <v>210</v>
      </c>
      <c r="M5" s="43">
        <v>220</v>
      </c>
      <c r="N5" s="45">
        <v>1000</v>
      </c>
      <c r="O5" s="43">
        <v>245</v>
      </c>
      <c r="P5" s="44">
        <v>210</v>
      </c>
      <c r="Q5" s="44">
        <v>1</v>
      </c>
      <c r="R5" s="60">
        <v>2.5</v>
      </c>
      <c r="S5" s="52">
        <f t="shared" si="3"/>
        <v>0.36190476190476195</v>
      </c>
      <c r="T5" s="53">
        <f t="shared" si="4"/>
        <v>-5.128205128205128E-2</v>
      </c>
      <c r="U5" s="2">
        <f t="shared" si="5"/>
        <v>5.128205128205128E-2</v>
      </c>
      <c r="V5">
        <f t="shared" si="6"/>
        <v>1.8559218559218563E-2</v>
      </c>
      <c r="W5">
        <f t="shared" si="7"/>
        <v>2.6298487836949372E-3</v>
      </c>
      <c r="X5" s="56" t="s">
        <v>60</v>
      </c>
      <c r="Y5" s="56">
        <f t="shared" si="8"/>
        <v>-2.9041547382075428E-3</v>
      </c>
    </row>
    <row r="6" spans="1:27" x14ac:dyDescent="0.3">
      <c r="A6" s="34">
        <v>0.15</v>
      </c>
      <c r="B6" s="35">
        <v>1.1000000000000001</v>
      </c>
      <c r="C6" s="34">
        <v>0.8</v>
      </c>
      <c r="D6" s="34">
        <v>7.5</v>
      </c>
      <c r="E6" s="34">
        <f t="shared" si="0"/>
        <v>0.95000000000000007</v>
      </c>
      <c r="F6" s="34">
        <f t="shared" si="2"/>
        <v>27.805</v>
      </c>
      <c r="H6" s="34">
        <f>E6*F6</f>
        <v>26.414750000000002</v>
      </c>
      <c r="I6" s="34">
        <f t="shared" si="1"/>
        <v>773.11802499999999</v>
      </c>
      <c r="K6" s="43">
        <v>205</v>
      </c>
      <c r="L6" s="45">
        <v>210</v>
      </c>
      <c r="M6" s="43">
        <v>220</v>
      </c>
      <c r="N6" s="45">
        <v>1000</v>
      </c>
      <c r="O6" s="43">
        <v>255</v>
      </c>
      <c r="P6" s="44">
        <v>210</v>
      </c>
      <c r="Q6" s="44">
        <v>0.9</v>
      </c>
      <c r="R6" s="60">
        <v>2.2000000000000002</v>
      </c>
      <c r="S6" s="52">
        <f t="shared" si="3"/>
        <v>0.47146401985111652</v>
      </c>
      <c r="T6" s="53">
        <f t="shared" si="4"/>
        <v>-6.4102564102564097E-2</v>
      </c>
      <c r="U6" s="2">
        <f t="shared" si="5"/>
        <v>6.4102564102564097E-2</v>
      </c>
      <c r="V6">
        <f t="shared" si="6"/>
        <v>3.0222052554558749E-2</v>
      </c>
      <c r="W6">
        <f t="shared" si="7"/>
        <v>4.1091387245233389E-3</v>
      </c>
      <c r="X6" s="56">
        <f>0.2*(S9-X3*U9)</f>
        <v>-0.15076466965892116</v>
      </c>
      <c r="Y6" s="56">
        <f t="shared" si="8"/>
        <v>-2.223829336732569E-2</v>
      </c>
    </row>
    <row r="7" spans="1:27" ht="15" thickBot="1" x14ac:dyDescent="0.35">
      <c r="H7" s="30" t="s">
        <v>39</v>
      </c>
      <c r="I7" s="31" t="s">
        <v>39</v>
      </c>
      <c r="K7" s="46">
        <v>205</v>
      </c>
      <c r="L7" s="48">
        <v>210</v>
      </c>
      <c r="M7" s="46">
        <v>220</v>
      </c>
      <c r="N7" s="48">
        <v>1000</v>
      </c>
      <c r="O7" s="46">
        <v>265</v>
      </c>
      <c r="P7" s="47">
        <v>210</v>
      </c>
      <c r="Q7" s="61">
        <v>0.8</v>
      </c>
      <c r="R7" s="61">
        <v>1.9</v>
      </c>
      <c r="S7" s="54">
        <f t="shared" si="3"/>
        <v>0.63973063973063982</v>
      </c>
      <c r="T7" s="55">
        <f t="shared" si="4"/>
        <v>-7.6923076923076927E-2</v>
      </c>
      <c r="U7" s="2">
        <f t="shared" si="5"/>
        <v>7.6923076923076927E-2</v>
      </c>
      <c r="V7">
        <f t="shared" si="6"/>
        <v>4.921004921004922E-2</v>
      </c>
      <c r="W7">
        <f t="shared" si="7"/>
        <v>5.9171597633136102E-3</v>
      </c>
      <c r="Y7" s="56">
        <f t="shared" si="8"/>
        <v>1.713492993672483E-2</v>
      </c>
    </row>
    <row r="8" spans="1:27" x14ac:dyDescent="0.3">
      <c r="H8" s="32">
        <f>SUM(H2:H6)</f>
        <v>43.384749999999997</v>
      </c>
      <c r="I8" s="33">
        <f>SUM(I2:I6)</f>
        <v>1058.215275</v>
      </c>
      <c r="J8" s="21" t="s">
        <v>40</v>
      </c>
      <c r="S8" t="s">
        <v>53</v>
      </c>
      <c r="T8" t="s">
        <v>53</v>
      </c>
      <c r="U8" t="s">
        <v>53</v>
      </c>
      <c r="V8" t="s">
        <v>53</v>
      </c>
      <c r="W8" t="s">
        <v>53</v>
      </c>
    </row>
    <row r="9" spans="1:27" ht="15" thickBot="1" x14ac:dyDescent="0.35">
      <c r="J9" s="22" t="s">
        <v>9</v>
      </c>
      <c r="O9" s="49" t="s">
        <v>0</v>
      </c>
      <c r="P9" s="49" t="s">
        <v>1</v>
      </c>
      <c r="S9" s="1">
        <f>SUM(S3:S7)</f>
        <v>1.8240445832148477</v>
      </c>
      <c r="T9" s="2">
        <f>SUM(T3:T7)</f>
        <v>-0.25641025641025639</v>
      </c>
      <c r="U9" s="2">
        <f t="shared" ref="U9" si="10">SUM(U3:U7)</f>
        <v>0.25641025641025639</v>
      </c>
      <c r="V9" s="2">
        <f>SUM(V3:V7)</f>
        <v>0.1100655422899246</v>
      </c>
      <c r="W9" s="2">
        <f>SUM(W3:W7)</f>
        <v>1.4792899408284023E-2</v>
      </c>
      <c r="Y9" t="s">
        <v>64</v>
      </c>
      <c r="Z9" s="56" t="s">
        <v>65</v>
      </c>
    </row>
    <row r="10" spans="1:27" ht="15" thickBot="1" x14ac:dyDescent="0.35">
      <c r="A10" t="s">
        <v>15</v>
      </c>
      <c r="C10" t="s">
        <v>11</v>
      </c>
      <c r="E10" t="s">
        <v>10</v>
      </c>
      <c r="F10" t="s">
        <v>12</v>
      </c>
      <c r="J10" s="23">
        <f>SQRT(F17/H18)</f>
        <v>6.4079754216096376E-3</v>
      </c>
      <c r="L10" s="21" t="s">
        <v>41</v>
      </c>
      <c r="O10" s="49">
        <v>0.15</v>
      </c>
      <c r="P10" s="49">
        <v>1.1000000000000001</v>
      </c>
      <c r="S10" t="s">
        <v>54</v>
      </c>
      <c r="Y10">
        <f>Y3*Y3</f>
        <v>1.6192965021050724E-5</v>
      </c>
      <c r="Z10" s="56">
        <f>SQRT(Y17/(Z3*3))</f>
        <v>0.4099374645663646</v>
      </c>
    </row>
    <row r="11" spans="1:27" ht="15" thickBot="1" x14ac:dyDescent="0.35">
      <c r="C11">
        <f>F2*$K$1</f>
        <v>0.15722747552476979</v>
      </c>
      <c r="E11">
        <f>E2-C11</f>
        <v>9.2772524475230211E-2</v>
      </c>
      <c r="F11">
        <f>E11*E11</f>
        <v>8.6067412975071884E-3</v>
      </c>
      <c r="L11" s="23">
        <f>J14/0.9</f>
        <v>1.423994538135475E-2</v>
      </c>
      <c r="O11" t="s">
        <v>44</v>
      </c>
      <c r="S11">
        <f>S9/5</f>
        <v>0.36480891664296955</v>
      </c>
      <c r="Y11">
        <f t="shared" ref="Y11:Y14" si="11">Y4*Y4</f>
        <v>1.5868031898414894E-5</v>
      </c>
    </row>
    <row r="12" spans="1:27" ht="15" thickBot="1" x14ac:dyDescent="0.35">
      <c r="C12">
        <f t="shared" ref="C12:C14" si="12">F3*$K$1</f>
        <v>0.25582775678606601</v>
      </c>
      <c r="E12">
        <f t="shared" ref="E12:E15" si="13">E3-C12</f>
        <v>9.417224321393397E-2</v>
      </c>
      <c r="F12">
        <f t="shared" ref="F12:F15" si="14">E12*E12</f>
        <v>8.8684113919443325E-3</v>
      </c>
      <c r="L12" s="21" t="s">
        <v>42</v>
      </c>
      <c r="O12">
        <f>2*(P10-O10)</f>
        <v>1.9000000000000001</v>
      </c>
      <c r="S12" t="s">
        <v>55</v>
      </c>
      <c r="U12" t="s">
        <v>55</v>
      </c>
      <c r="Y12">
        <f t="shared" si="11"/>
        <v>8.4341147434533211E-6</v>
      </c>
      <c r="Z12" s="56" t="s">
        <v>66</v>
      </c>
      <c r="AA12" s="56" t="s">
        <v>68</v>
      </c>
    </row>
    <row r="13" spans="1:27" ht="15" thickBot="1" x14ac:dyDescent="0.35">
      <c r="C13">
        <f t="shared" si="12"/>
        <v>0.46717264240019585</v>
      </c>
      <c r="E13">
        <f t="shared" si="13"/>
        <v>8.2827357599804086E-2</v>
      </c>
      <c r="F13">
        <f t="shared" si="14"/>
        <v>6.8603711669658236E-3</v>
      </c>
      <c r="J13" s="21" t="s">
        <v>14</v>
      </c>
      <c r="L13" s="39">
        <f>L11*100%</f>
        <v>1.423994538135475E-2</v>
      </c>
      <c r="S13">
        <f>S9*S9</f>
        <v>3.3271386415554276</v>
      </c>
      <c r="U13">
        <f>U9*U9</f>
        <v>6.5746219592373423E-2</v>
      </c>
      <c r="Y13">
        <f t="shared" si="11"/>
        <v>4.9454169189124182E-4</v>
      </c>
      <c r="Z13" s="56">
        <f>Z10*2</f>
        <v>0.81987492913272919</v>
      </c>
    </row>
    <row r="14" spans="1:27" ht="15" thickBot="1" x14ac:dyDescent="0.35">
      <c r="C14">
        <f t="shared" si="12"/>
        <v>0.41326022250056815</v>
      </c>
      <c r="E14">
        <f t="shared" si="13"/>
        <v>0.33673977749943185</v>
      </c>
      <c r="F14">
        <f t="shared" si="14"/>
        <v>0.11339367775036686</v>
      </c>
      <c r="J14" s="23">
        <f>J10*2</f>
        <v>1.2815950843219275E-2</v>
      </c>
      <c r="S14" t="s">
        <v>56</v>
      </c>
      <c r="U14" t="s">
        <v>56</v>
      </c>
      <c r="Y14">
        <f t="shared" si="11"/>
        <v>2.9360582393646875E-4</v>
      </c>
    </row>
    <row r="15" spans="1:27" x14ac:dyDescent="0.3">
      <c r="C15">
        <f>F6*$K$1</f>
        <v>1.1399504451020137</v>
      </c>
      <c r="E15">
        <f t="shared" si="13"/>
        <v>-0.18995044510201364</v>
      </c>
      <c r="F15">
        <f t="shared" si="14"/>
        <v>3.60811715944531E-2</v>
      </c>
      <c r="S15">
        <f>S13/5</f>
        <v>0.66542772831108554</v>
      </c>
      <c r="U15">
        <f>U13/5</f>
        <v>1.3149243918474685E-2</v>
      </c>
      <c r="Z15" t="s">
        <v>67</v>
      </c>
      <c r="AA15" s="56" t="s">
        <v>67</v>
      </c>
    </row>
    <row r="16" spans="1:27" x14ac:dyDescent="0.3">
      <c r="Y16" t="s">
        <v>53</v>
      </c>
      <c r="Z16">
        <f>Z13/X3</f>
        <v>8.1549693928722106E-2</v>
      </c>
      <c r="AA16" s="58">
        <f>Z16</f>
        <v>8.1549693928722106E-2</v>
      </c>
    </row>
    <row r="17" spans="1:26" x14ac:dyDescent="0.3">
      <c r="F17">
        <f>SUM(F11:F15)</f>
        <v>0.17381037320123729</v>
      </c>
      <c r="H17" t="s">
        <v>13</v>
      </c>
      <c r="Y17">
        <f>SUM(Y10:Y14)</f>
        <v>8.2864262749062943E-4</v>
      </c>
    </row>
    <row r="18" spans="1:26" x14ac:dyDescent="0.3">
      <c r="H18">
        <f>I8*4</f>
        <v>4232.8611000000001</v>
      </c>
      <c r="Y18" t="s">
        <v>69</v>
      </c>
    </row>
    <row r="19" spans="1:26" x14ac:dyDescent="0.3">
      <c r="Y19">
        <f>9.82-X3</f>
        <v>-0.23368493288686842</v>
      </c>
    </row>
    <row r="20" spans="1:26" x14ac:dyDescent="0.3">
      <c r="A20" t="s">
        <v>4</v>
      </c>
      <c r="B20" t="s">
        <v>5</v>
      </c>
      <c r="C20" t="s">
        <v>7</v>
      </c>
      <c r="D20" t="s">
        <v>8</v>
      </c>
      <c r="E20" t="s">
        <v>80</v>
      </c>
    </row>
    <row r="21" spans="1:26" x14ac:dyDescent="0.3">
      <c r="A21">
        <v>0.25</v>
      </c>
      <c r="B21">
        <v>3.8</v>
      </c>
      <c r="C21" s="62">
        <f>A21*B21</f>
        <v>0.95</v>
      </c>
      <c r="D21" s="62">
        <f>B21*B21</f>
        <v>14.44</v>
      </c>
      <c r="E21">
        <f>C27/D27</f>
        <v>4.110889585113453E-2</v>
      </c>
      <c r="F21">
        <v>0.04</v>
      </c>
      <c r="H21" t="s">
        <v>2</v>
      </c>
      <c r="I21" t="s">
        <v>3</v>
      </c>
      <c r="J21" t="s">
        <v>70</v>
      </c>
      <c r="K21" t="s">
        <v>71</v>
      </c>
      <c r="M21" t="s">
        <v>72</v>
      </c>
      <c r="N21" t="s">
        <v>73</v>
      </c>
      <c r="O21" t="s">
        <v>74</v>
      </c>
      <c r="P21" t="s">
        <v>75</v>
      </c>
      <c r="Q21" s="69" t="s">
        <v>76</v>
      </c>
      <c r="R21" s="69"/>
      <c r="T21" s="69" t="s">
        <v>77</v>
      </c>
      <c r="U21" s="69"/>
      <c r="V21" s="69" t="s">
        <v>78</v>
      </c>
      <c r="W21" s="69"/>
      <c r="Y21" s="69" t="s">
        <v>79</v>
      </c>
      <c r="Z21" s="69"/>
    </row>
    <row r="22" spans="1:26" x14ac:dyDescent="0.3">
      <c r="A22">
        <v>0.35</v>
      </c>
      <c r="B22">
        <v>6.2</v>
      </c>
      <c r="C22" s="62">
        <f t="shared" ref="C22:C25" si="15">A22*B22</f>
        <v>2.17</v>
      </c>
      <c r="D22" s="62">
        <f t="shared" ref="D22:D25" si="16">B22*B22</f>
        <v>38.440000000000005</v>
      </c>
      <c r="G22" s="63">
        <v>1</v>
      </c>
      <c r="H22" s="63">
        <v>1.4</v>
      </c>
      <c r="I22" s="63">
        <v>4.3</v>
      </c>
      <c r="J22" s="63">
        <v>1.5</v>
      </c>
      <c r="K22" s="63">
        <v>4.4000000000000004</v>
      </c>
      <c r="L22" s="63"/>
      <c r="M22" s="63">
        <f>H22-J22</f>
        <v>-0.10000000000000009</v>
      </c>
      <c r="N22" s="63">
        <f>I22-K22</f>
        <v>-0.10000000000000053</v>
      </c>
      <c r="O22" s="63">
        <f>M22*M22</f>
        <v>1.0000000000000018E-2</v>
      </c>
      <c r="P22" s="63">
        <f>N22*N22</f>
        <v>1.0000000000000106E-2</v>
      </c>
      <c r="Q22" s="63">
        <f>SUM(O22:O26)</f>
        <v>2.0000000000000035E-2</v>
      </c>
      <c r="R22" s="63">
        <f>SUM(P22:P26)</f>
        <v>2.0000000000000035E-2</v>
      </c>
      <c r="S22" s="63"/>
      <c r="T22" s="66">
        <f>SQRT(Q22/20)</f>
        <v>3.1622776601683819E-2</v>
      </c>
      <c r="U22" s="66">
        <f>SQRT(R22/20)</f>
        <v>3.1622776601683819E-2</v>
      </c>
      <c r="V22" s="67">
        <f>T22*2.78</f>
        <v>8.7911318952681006E-2</v>
      </c>
      <c r="W22" s="67">
        <f>U22*2.78</f>
        <v>8.7911318952681006E-2</v>
      </c>
      <c r="X22" s="67"/>
      <c r="Y22" s="64">
        <f>SQRT(V22*V22+((2/3)*0.1)*((2/3)*0.1))</f>
        <v>0.11033061426659627</v>
      </c>
      <c r="Z22" s="64">
        <f>SQRT(W22*W22+((2/3)*0.1)*((2/3)*0.1))</f>
        <v>0.11033061426659627</v>
      </c>
    </row>
    <row r="23" spans="1:26" x14ac:dyDescent="0.3">
      <c r="A23">
        <v>0.55000000000000004</v>
      </c>
      <c r="B23">
        <v>11.3</v>
      </c>
      <c r="C23" s="62">
        <f t="shared" si="15"/>
        <v>6.2150000000000007</v>
      </c>
      <c r="D23" s="62">
        <f t="shared" si="16"/>
        <v>127.69000000000001</v>
      </c>
      <c r="G23" s="63">
        <v>2</v>
      </c>
      <c r="H23" s="63">
        <v>1.5</v>
      </c>
      <c r="I23" s="63">
        <v>4.4000000000000004</v>
      </c>
      <c r="J23" s="63">
        <v>1.5</v>
      </c>
      <c r="K23" s="63">
        <v>4.4000000000000004</v>
      </c>
      <c r="L23" s="63"/>
      <c r="M23" s="63">
        <f t="shared" ref="M23:M46" si="17">H23-J23</f>
        <v>0</v>
      </c>
      <c r="N23" s="63">
        <f t="shared" ref="N23:N46" si="18">I23-K23</f>
        <v>0</v>
      </c>
      <c r="O23" s="63">
        <f t="shared" ref="O23:O46" si="19">M23*M23</f>
        <v>0</v>
      </c>
      <c r="P23" s="63">
        <f t="shared" ref="P23:P46" si="20">N23*N23</f>
        <v>0</v>
      </c>
      <c r="Q23" s="63"/>
      <c r="R23" s="63"/>
      <c r="S23" s="63"/>
      <c r="T23" s="66"/>
      <c r="U23" s="66"/>
      <c r="V23" s="67"/>
      <c r="W23" s="67"/>
      <c r="X23" s="67"/>
      <c r="Y23" s="64"/>
      <c r="Z23" s="64"/>
    </row>
    <row r="24" spans="1:26" x14ac:dyDescent="0.3">
      <c r="A24">
        <v>0.75</v>
      </c>
      <c r="B24" s="62">
        <v>10</v>
      </c>
      <c r="C24" s="62">
        <f t="shared" si="15"/>
        <v>7.5</v>
      </c>
      <c r="D24" s="62">
        <f t="shared" si="16"/>
        <v>100</v>
      </c>
      <c r="G24" s="63">
        <v>3</v>
      </c>
      <c r="H24" s="63">
        <v>1.5</v>
      </c>
      <c r="I24" s="63">
        <v>4.4000000000000004</v>
      </c>
      <c r="J24" s="63">
        <v>1.5</v>
      </c>
      <c r="K24" s="63">
        <v>4.4000000000000004</v>
      </c>
      <c r="L24" s="63"/>
      <c r="M24" s="63">
        <f t="shared" si="17"/>
        <v>0</v>
      </c>
      <c r="N24" s="63">
        <f t="shared" si="18"/>
        <v>0</v>
      </c>
      <c r="O24" s="63">
        <f t="shared" si="19"/>
        <v>0</v>
      </c>
      <c r="P24" s="63">
        <f t="shared" si="20"/>
        <v>0</v>
      </c>
      <c r="Q24" s="63"/>
      <c r="R24" s="63"/>
      <c r="S24" s="63"/>
      <c r="T24" s="66"/>
      <c r="U24" s="66"/>
      <c r="V24" s="67"/>
      <c r="W24" s="67"/>
      <c r="X24" s="67"/>
      <c r="Y24" s="64"/>
      <c r="Z24" s="64"/>
    </row>
    <row r="25" spans="1:26" x14ac:dyDescent="0.3">
      <c r="A25">
        <v>0.95</v>
      </c>
      <c r="B25" s="62">
        <v>27.8</v>
      </c>
      <c r="C25" s="62">
        <f t="shared" si="15"/>
        <v>26.41</v>
      </c>
      <c r="D25" s="62">
        <f t="shared" si="16"/>
        <v>772.84</v>
      </c>
      <c r="G25" s="63">
        <v>4</v>
      </c>
      <c r="H25" s="63">
        <v>1.6</v>
      </c>
      <c r="I25" s="63">
        <v>4.5</v>
      </c>
      <c r="J25" s="63">
        <v>1.5</v>
      </c>
      <c r="K25" s="63">
        <v>4.4000000000000004</v>
      </c>
      <c r="L25" s="63"/>
      <c r="M25" s="63">
        <f t="shared" si="17"/>
        <v>0.10000000000000009</v>
      </c>
      <c r="N25" s="63">
        <f t="shared" si="18"/>
        <v>9.9999999999999645E-2</v>
      </c>
      <c r="O25" s="63">
        <f t="shared" si="19"/>
        <v>1.0000000000000018E-2</v>
      </c>
      <c r="P25" s="63">
        <f t="shared" si="20"/>
        <v>9.9999999999999291E-3</v>
      </c>
      <c r="Q25" s="63"/>
      <c r="R25" s="63"/>
      <c r="S25" s="63"/>
      <c r="T25" s="66"/>
      <c r="U25" s="66"/>
      <c r="V25" s="67"/>
      <c r="W25" s="67"/>
      <c r="X25" s="67"/>
      <c r="Y25" s="64"/>
      <c r="Z25" s="64"/>
    </row>
    <row r="26" spans="1:26" x14ac:dyDescent="0.3">
      <c r="C26">
        <f>SUM(C21:C25)</f>
        <v>43.245000000000005</v>
      </c>
      <c r="D26">
        <f>SUM(D21:D25)</f>
        <v>1053.4100000000001</v>
      </c>
      <c r="G26" s="63">
        <v>5</v>
      </c>
      <c r="H26" s="63">
        <v>1.5</v>
      </c>
      <c r="I26" s="63">
        <v>4.4000000000000004</v>
      </c>
      <c r="J26" s="63">
        <v>1.5</v>
      </c>
      <c r="K26" s="63">
        <v>4.4000000000000004</v>
      </c>
      <c r="L26" s="63"/>
      <c r="M26" s="63">
        <f t="shared" si="17"/>
        <v>0</v>
      </c>
      <c r="N26" s="63">
        <f t="shared" si="18"/>
        <v>0</v>
      </c>
      <c r="O26" s="63">
        <f t="shared" si="19"/>
        <v>0</v>
      </c>
      <c r="P26" s="63">
        <f t="shared" si="20"/>
        <v>0</v>
      </c>
      <c r="Q26" s="63"/>
      <c r="R26" s="63"/>
      <c r="S26" s="63"/>
      <c r="T26" s="66"/>
      <c r="U26" s="66"/>
      <c r="V26" s="67"/>
      <c r="W26" s="67"/>
      <c r="X26" s="67"/>
      <c r="Y26" s="64"/>
      <c r="Z26" s="64"/>
    </row>
    <row r="27" spans="1:26" x14ac:dyDescent="0.3">
      <c r="C27">
        <v>43.3</v>
      </c>
      <c r="D27">
        <v>1053.3</v>
      </c>
      <c r="E27">
        <f>D27*4</f>
        <v>4213.2</v>
      </c>
      <c r="G27">
        <v>1</v>
      </c>
      <c r="H27">
        <v>1.4</v>
      </c>
      <c r="I27">
        <v>3.3</v>
      </c>
      <c r="J27">
        <v>1.3</v>
      </c>
      <c r="K27" s="62">
        <v>3.1</v>
      </c>
      <c r="M27">
        <f t="shared" si="17"/>
        <v>9.9999999999999867E-2</v>
      </c>
      <c r="N27">
        <f t="shared" si="18"/>
        <v>0.19999999999999973</v>
      </c>
      <c r="O27">
        <f t="shared" si="19"/>
        <v>9.9999999999999742E-3</v>
      </c>
      <c r="P27">
        <f t="shared" si="20"/>
        <v>3.9999999999999897E-2</v>
      </c>
      <c r="Q27" s="11">
        <f t="shared" ref="Q27:Q42" si="21">SUM(O27:O31)</f>
        <v>1.999999999999999E-2</v>
      </c>
      <c r="R27" s="11">
        <f t="shared" ref="R27:R42" si="22">SUM(P27:P31)</f>
        <v>4.9999999999999913E-2</v>
      </c>
      <c r="S27" s="11"/>
      <c r="T27" s="12">
        <f t="shared" ref="T27:T42" si="23">SQRT(Q27/20)</f>
        <v>3.1622776601683784E-2</v>
      </c>
      <c r="U27" s="12">
        <f t="shared" ref="U27:U42" si="24">SQRT(R27/20)</f>
        <v>4.9999999999999954E-2</v>
      </c>
      <c r="V27" s="68">
        <f>T27*2.78</f>
        <v>8.7911318952680909E-2</v>
      </c>
      <c r="W27" s="68">
        <f>U27*2.78</f>
        <v>0.13899999999999987</v>
      </c>
      <c r="X27" s="68"/>
      <c r="Y27" s="65">
        <f t="shared" ref="Y27:Y42" si="25">SQRT(V27*V27+((2/3)*0.1)*((2/3)*0.1))</f>
        <v>0.11033061426659618</v>
      </c>
      <c r="Z27" s="65">
        <f t="shared" ref="Z27:Z42" si="26">SQRT(W27*W27+((2/3)*0.1)*((2/3)*0.1))</f>
        <v>0.15416045032512199</v>
      </c>
    </row>
    <row r="28" spans="1:26" x14ac:dyDescent="0.3">
      <c r="B28" t="s">
        <v>11</v>
      </c>
      <c r="C28" t="s">
        <v>10</v>
      </c>
      <c r="D28" t="s">
        <v>81</v>
      </c>
      <c r="G28">
        <v>2</v>
      </c>
      <c r="H28">
        <v>1.3</v>
      </c>
      <c r="I28">
        <v>3.1</v>
      </c>
      <c r="J28">
        <v>1.3</v>
      </c>
      <c r="K28" s="62">
        <v>3.1</v>
      </c>
      <c r="M28">
        <f t="shared" si="17"/>
        <v>0</v>
      </c>
      <c r="N28">
        <f t="shared" si="18"/>
        <v>0</v>
      </c>
      <c r="O28">
        <f t="shared" si="19"/>
        <v>0</v>
      </c>
      <c r="P28">
        <f t="shared" si="20"/>
        <v>0</v>
      </c>
      <c r="Q28" s="11"/>
      <c r="R28" s="11"/>
      <c r="S28" s="11"/>
      <c r="T28" s="12"/>
      <c r="U28" s="12"/>
      <c r="V28" s="68"/>
      <c r="W28" s="62"/>
      <c r="X28" s="62"/>
      <c r="Y28" s="65"/>
      <c r="Z28" s="65"/>
    </row>
    <row r="29" spans="1:26" x14ac:dyDescent="0.3">
      <c r="A29">
        <v>0.2</v>
      </c>
      <c r="B29" s="62">
        <f>0.04*B21</f>
        <v>0.152</v>
      </c>
      <c r="C29">
        <f>A21-A29</f>
        <v>4.9999999999999989E-2</v>
      </c>
      <c r="D29">
        <f>C29*C29</f>
        <v>2.4999999999999988E-3</v>
      </c>
      <c r="G29">
        <v>3</v>
      </c>
      <c r="H29">
        <v>1.2</v>
      </c>
      <c r="I29">
        <v>3</v>
      </c>
      <c r="J29">
        <v>1.3</v>
      </c>
      <c r="K29" s="62">
        <v>3.1</v>
      </c>
      <c r="M29">
        <f t="shared" si="17"/>
        <v>-0.10000000000000009</v>
      </c>
      <c r="N29">
        <f t="shared" si="18"/>
        <v>-0.10000000000000009</v>
      </c>
      <c r="O29">
        <f t="shared" si="19"/>
        <v>1.0000000000000018E-2</v>
      </c>
      <c r="P29">
        <f t="shared" si="20"/>
        <v>1.0000000000000018E-2</v>
      </c>
      <c r="Q29" s="11"/>
      <c r="R29" s="11"/>
      <c r="S29" s="11"/>
      <c r="T29" s="12"/>
      <c r="U29" s="12"/>
      <c r="V29" s="68"/>
      <c r="W29" s="62"/>
      <c r="X29" s="62"/>
      <c r="Y29" s="65"/>
      <c r="Z29" s="65"/>
    </row>
    <row r="30" spans="1:26" x14ac:dyDescent="0.3">
      <c r="A30">
        <v>0.2</v>
      </c>
      <c r="B30" s="62">
        <f t="shared" ref="B30:B33" si="27">0.04*B22</f>
        <v>0.24800000000000003</v>
      </c>
      <c r="C30">
        <f t="shared" ref="C30:C33" si="28">A22-A30</f>
        <v>0.14999999999999997</v>
      </c>
      <c r="D30">
        <f t="shared" ref="D30:D33" si="29">C30*C30</f>
        <v>2.2499999999999989E-2</v>
      </c>
      <c r="G30">
        <v>4</v>
      </c>
      <c r="H30">
        <v>1.3</v>
      </c>
      <c r="I30">
        <v>3.1</v>
      </c>
      <c r="J30">
        <v>1.3</v>
      </c>
      <c r="K30" s="62">
        <v>3.1</v>
      </c>
      <c r="M30">
        <f t="shared" si="17"/>
        <v>0</v>
      </c>
      <c r="N30">
        <f t="shared" si="18"/>
        <v>0</v>
      </c>
      <c r="O30">
        <f t="shared" si="19"/>
        <v>0</v>
      </c>
      <c r="P30">
        <f t="shared" si="20"/>
        <v>0</v>
      </c>
      <c r="Q30" s="11"/>
      <c r="R30" s="11"/>
      <c r="S30" s="11"/>
      <c r="T30" s="12"/>
      <c r="U30" s="12"/>
      <c r="V30" s="68"/>
      <c r="W30" s="62"/>
      <c r="X30" s="62"/>
      <c r="Y30" s="65"/>
      <c r="Z30" s="65"/>
    </row>
    <row r="31" spans="1:26" x14ac:dyDescent="0.3">
      <c r="A31">
        <v>0.5</v>
      </c>
      <c r="B31" s="62">
        <f t="shared" si="27"/>
        <v>0.45200000000000001</v>
      </c>
      <c r="C31">
        <f t="shared" si="28"/>
        <v>5.0000000000000044E-2</v>
      </c>
      <c r="D31">
        <f t="shared" si="29"/>
        <v>2.5000000000000044E-3</v>
      </c>
      <c r="G31">
        <v>5</v>
      </c>
      <c r="H31">
        <v>1.3</v>
      </c>
      <c r="I31">
        <v>3.1</v>
      </c>
      <c r="J31">
        <v>1.3</v>
      </c>
      <c r="K31" s="62">
        <v>3.1</v>
      </c>
      <c r="M31">
        <f t="shared" si="17"/>
        <v>0</v>
      </c>
      <c r="N31">
        <f t="shared" si="18"/>
        <v>0</v>
      </c>
      <c r="O31">
        <f t="shared" si="19"/>
        <v>0</v>
      </c>
      <c r="P31">
        <f t="shared" si="20"/>
        <v>0</v>
      </c>
      <c r="Q31" s="11"/>
      <c r="R31" s="11"/>
      <c r="S31" s="11"/>
      <c r="T31" s="12"/>
      <c r="U31" s="12"/>
      <c r="V31" s="68"/>
      <c r="W31" s="62"/>
      <c r="X31" s="62"/>
      <c r="Y31" s="65"/>
      <c r="Z31" s="65"/>
    </row>
    <row r="32" spans="1:26" x14ac:dyDescent="0.3">
      <c r="A32">
        <v>0.4</v>
      </c>
      <c r="B32" s="62">
        <f t="shared" si="27"/>
        <v>0.4</v>
      </c>
      <c r="C32">
        <f t="shared" si="28"/>
        <v>0.35</v>
      </c>
      <c r="D32">
        <f t="shared" si="29"/>
        <v>0.12249999999999998</v>
      </c>
      <c r="G32" s="63">
        <v>1</v>
      </c>
      <c r="H32" s="63">
        <v>1</v>
      </c>
      <c r="I32" s="63">
        <v>2.5</v>
      </c>
      <c r="J32" s="63">
        <v>1</v>
      </c>
      <c r="K32" s="63">
        <v>2.5</v>
      </c>
      <c r="L32" s="63"/>
      <c r="M32" s="63">
        <f t="shared" si="17"/>
        <v>0</v>
      </c>
      <c r="N32" s="63">
        <f t="shared" si="18"/>
        <v>0</v>
      </c>
      <c r="O32" s="63">
        <f t="shared" si="19"/>
        <v>0</v>
      </c>
      <c r="P32" s="63">
        <f t="shared" si="20"/>
        <v>0</v>
      </c>
      <c r="Q32" s="63">
        <f t="shared" si="21"/>
        <v>7.999999999999996E-2</v>
      </c>
      <c r="R32" s="63">
        <f t="shared" si="22"/>
        <v>2.0000000000000035E-2</v>
      </c>
      <c r="S32" s="63"/>
      <c r="T32" s="66">
        <f t="shared" si="23"/>
        <v>6.3245553203367569E-2</v>
      </c>
      <c r="U32" s="66">
        <f t="shared" si="24"/>
        <v>3.1622776601683819E-2</v>
      </c>
      <c r="V32" s="67">
        <f>T32*2.78</f>
        <v>0.17582263790536182</v>
      </c>
      <c r="W32" s="67">
        <f>U32*2.78</f>
        <v>8.7911318952681006E-2</v>
      </c>
      <c r="X32" s="67"/>
      <c r="Y32" s="64">
        <f t="shared" si="25"/>
        <v>0.18803734853598744</v>
      </c>
      <c r="Z32" s="64">
        <f t="shared" si="26"/>
        <v>0.11033061426659627</v>
      </c>
    </row>
    <row r="33" spans="1:27" x14ac:dyDescent="0.3">
      <c r="A33">
        <v>1.1000000000000001</v>
      </c>
      <c r="B33" s="62">
        <f t="shared" si="27"/>
        <v>1.1120000000000001</v>
      </c>
      <c r="C33">
        <f t="shared" si="28"/>
        <v>-0.15000000000000013</v>
      </c>
      <c r="D33">
        <f t="shared" si="29"/>
        <v>2.2500000000000041E-2</v>
      </c>
      <c r="G33" s="63">
        <v>2</v>
      </c>
      <c r="H33" s="63">
        <v>1.2</v>
      </c>
      <c r="I33" s="63">
        <v>2.4</v>
      </c>
      <c r="J33" s="63">
        <v>1</v>
      </c>
      <c r="K33" s="63">
        <v>2.5</v>
      </c>
      <c r="L33" s="63"/>
      <c r="M33" s="63">
        <f t="shared" si="17"/>
        <v>0.19999999999999996</v>
      </c>
      <c r="N33" s="63">
        <f t="shared" si="18"/>
        <v>-0.10000000000000009</v>
      </c>
      <c r="O33" s="63">
        <f t="shared" si="19"/>
        <v>3.999999999999998E-2</v>
      </c>
      <c r="P33" s="63">
        <f t="shared" si="20"/>
        <v>1.0000000000000018E-2</v>
      </c>
      <c r="Q33" s="63"/>
      <c r="R33" s="63"/>
      <c r="S33" s="63"/>
      <c r="T33" s="66"/>
      <c r="U33" s="66"/>
      <c r="V33" s="67"/>
      <c r="W33" s="67"/>
      <c r="X33" s="67"/>
      <c r="Y33" s="64"/>
      <c r="Z33" s="64"/>
    </row>
    <row r="34" spans="1:27" x14ac:dyDescent="0.3">
      <c r="G34" s="63">
        <v>3</v>
      </c>
      <c r="H34" s="63">
        <v>1</v>
      </c>
      <c r="I34" s="63">
        <v>2.6</v>
      </c>
      <c r="J34" s="63">
        <v>1</v>
      </c>
      <c r="K34" s="63">
        <v>2.5</v>
      </c>
      <c r="L34" s="63"/>
      <c r="M34" s="63">
        <f t="shared" si="17"/>
        <v>0</v>
      </c>
      <c r="N34" s="63">
        <f t="shared" si="18"/>
        <v>0.10000000000000009</v>
      </c>
      <c r="O34" s="63">
        <f t="shared" si="19"/>
        <v>0</v>
      </c>
      <c r="P34" s="63">
        <f t="shared" si="20"/>
        <v>1.0000000000000018E-2</v>
      </c>
      <c r="Q34" s="63"/>
      <c r="R34" s="63"/>
      <c r="S34" s="63"/>
      <c r="T34" s="66"/>
      <c r="U34" s="66"/>
      <c r="V34" s="67"/>
      <c r="W34" s="67"/>
      <c r="X34" s="67"/>
      <c r="Y34" s="64"/>
      <c r="Z34" s="64"/>
    </row>
    <row r="35" spans="1:27" x14ac:dyDescent="0.3">
      <c r="D35">
        <f>SUM(D29:D33)</f>
        <v>0.17250000000000001</v>
      </c>
      <c r="G35" s="63">
        <v>4</v>
      </c>
      <c r="H35" s="63">
        <v>1</v>
      </c>
      <c r="I35" s="63">
        <v>2.5</v>
      </c>
      <c r="J35" s="63">
        <v>1</v>
      </c>
      <c r="K35" s="63">
        <v>2.5</v>
      </c>
      <c r="L35" s="63"/>
      <c r="M35" s="63">
        <f t="shared" si="17"/>
        <v>0</v>
      </c>
      <c r="N35" s="63">
        <f t="shared" si="18"/>
        <v>0</v>
      </c>
      <c r="O35" s="63">
        <f t="shared" si="19"/>
        <v>0</v>
      </c>
      <c r="P35" s="63">
        <f t="shared" si="20"/>
        <v>0</v>
      </c>
      <c r="Q35" s="63"/>
      <c r="R35" s="63"/>
      <c r="S35" s="63"/>
      <c r="T35" s="66"/>
      <c r="U35" s="66"/>
      <c r="V35" s="67"/>
      <c r="W35" s="67"/>
      <c r="X35" s="67"/>
      <c r="Y35" s="64"/>
      <c r="Z35" s="64"/>
    </row>
    <row r="36" spans="1:27" x14ac:dyDescent="0.3">
      <c r="G36" s="63">
        <v>5</v>
      </c>
      <c r="H36" s="63">
        <v>0.8</v>
      </c>
      <c r="I36" s="63">
        <v>2.5</v>
      </c>
      <c r="J36" s="63">
        <v>1</v>
      </c>
      <c r="K36" s="63">
        <v>2.5</v>
      </c>
      <c r="L36" s="63"/>
      <c r="M36" s="63">
        <f t="shared" si="17"/>
        <v>-0.19999999999999996</v>
      </c>
      <c r="N36" s="63">
        <f t="shared" si="18"/>
        <v>0</v>
      </c>
      <c r="O36" s="63">
        <f t="shared" si="19"/>
        <v>3.999999999999998E-2</v>
      </c>
      <c r="P36" s="63">
        <f t="shared" si="20"/>
        <v>0</v>
      </c>
      <c r="Q36" s="63"/>
      <c r="R36" s="63"/>
      <c r="S36" s="63"/>
      <c r="T36" s="66"/>
      <c r="U36" s="66"/>
      <c r="V36" s="67"/>
      <c r="W36" s="67"/>
      <c r="X36" s="67"/>
      <c r="Y36" s="64"/>
      <c r="Z36" s="64"/>
    </row>
    <row r="37" spans="1:27" x14ac:dyDescent="0.3">
      <c r="D37">
        <f>SQRT(D35/E27)</f>
        <v>6.3986523075481227E-3</v>
      </c>
      <c r="G37">
        <v>1</v>
      </c>
      <c r="H37">
        <v>0.9</v>
      </c>
      <c r="I37">
        <v>2.2000000000000002</v>
      </c>
      <c r="J37">
        <v>0.9</v>
      </c>
      <c r="K37">
        <v>2.2000000000000002</v>
      </c>
      <c r="M37">
        <f t="shared" si="17"/>
        <v>0</v>
      </c>
      <c r="N37">
        <f t="shared" si="18"/>
        <v>0</v>
      </c>
      <c r="O37">
        <f t="shared" si="19"/>
        <v>0</v>
      </c>
      <c r="P37">
        <f t="shared" si="20"/>
        <v>0</v>
      </c>
      <c r="Q37" s="11">
        <f t="shared" si="21"/>
        <v>1.999999999999999E-2</v>
      </c>
      <c r="R37" s="11">
        <f t="shared" si="22"/>
        <v>7.999999999999996E-2</v>
      </c>
      <c r="S37" s="11"/>
      <c r="T37" s="12">
        <f t="shared" si="23"/>
        <v>3.1622776601683784E-2</v>
      </c>
      <c r="U37" s="12">
        <f t="shared" si="24"/>
        <v>6.3245553203367569E-2</v>
      </c>
      <c r="V37" s="68">
        <f>T37*2.78</f>
        <v>8.7911318952680909E-2</v>
      </c>
      <c r="W37" s="68">
        <f>U37*2.78</f>
        <v>0.17582263790536182</v>
      </c>
      <c r="X37" s="68"/>
      <c r="Y37" s="65">
        <f t="shared" si="25"/>
        <v>0.11033061426659618</v>
      </c>
      <c r="Z37" s="65">
        <f t="shared" si="26"/>
        <v>0.18803734853598744</v>
      </c>
      <c r="AA37" s="11"/>
    </row>
    <row r="38" spans="1:27" x14ac:dyDescent="0.3">
      <c r="G38">
        <v>2</v>
      </c>
      <c r="H38">
        <v>0.8</v>
      </c>
      <c r="I38">
        <v>2.2000000000000002</v>
      </c>
      <c r="J38">
        <v>0.9</v>
      </c>
      <c r="K38">
        <v>2.2000000000000002</v>
      </c>
      <c r="M38">
        <f t="shared" si="17"/>
        <v>-9.9999999999999978E-2</v>
      </c>
      <c r="N38">
        <f t="shared" si="18"/>
        <v>0</v>
      </c>
      <c r="O38">
        <f t="shared" si="19"/>
        <v>9.999999999999995E-3</v>
      </c>
      <c r="P38">
        <f t="shared" si="20"/>
        <v>0</v>
      </c>
      <c r="Q38" s="11"/>
      <c r="R38" s="11"/>
      <c r="S38" s="11"/>
      <c r="T38" s="12"/>
      <c r="U38" s="12"/>
      <c r="V38" s="68"/>
      <c r="W38" s="62"/>
      <c r="X38" s="62"/>
      <c r="Y38" s="65"/>
      <c r="Z38" s="65"/>
      <c r="AA38" s="11"/>
    </row>
    <row r="39" spans="1:27" x14ac:dyDescent="0.3">
      <c r="G39">
        <v>3</v>
      </c>
      <c r="H39">
        <v>1</v>
      </c>
      <c r="I39">
        <v>2.4</v>
      </c>
      <c r="J39">
        <v>0.9</v>
      </c>
      <c r="K39">
        <v>2.2000000000000002</v>
      </c>
      <c r="M39">
        <f t="shared" si="17"/>
        <v>9.9999999999999978E-2</v>
      </c>
      <c r="N39">
        <f t="shared" si="18"/>
        <v>0.19999999999999973</v>
      </c>
      <c r="O39">
        <f t="shared" si="19"/>
        <v>9.999999999999995E-3</v>
      </c>
      <c r="P39">
        <f t="shared" si="20"/>
        <v>3.9999999999999897E-2</v>
      </c>
      <c r="Q39" s="11"/>
      <c r="R39" s="11"/>
      <c r="S39" s="11"/>
      <c r="T39" s="12"/>
      <c r="U39" s="12"/>
      <c r="V39" s="68"/>
      <c r="W39" s="62"/>
      <c r="X39" s="62"/>
      <c r="Y39" s="65"/>
      <c r="Z39" s="65"/>
      <c r="AA39" s="11"/>
    </row>
    <row r="40" spans="1:27" x14ac:dyDescent="0.3">
      <c r="G40">
        <v>4</v>
      </c>
      <c r="H40">
        <v>0.9</v>
      </c>
      <c r="I40">
        <v>2.2000000000000002</v>
      </c>
      <c r="J40">
        <v>0.9</v>
      </c>
      <c r="K40">
        <v>2.2000000000000002</v>
      </c>
      <c r="M40">
        <f t="shared" si="17"/>
        <v>0</v>
      </c>
      <c r="N40">
        <f t="shared" si="18"/>
        <v>0</v>
      </c>
      <c r="O40">
        <f t="shared" si="19"/>
        <v>0</v>
      </c>
      <c r="P40">
        <f t="shared" si="20"/>
        <v>0</v>
      </c>
      <c r="Q40" s="11"/>
      <c r="R40" s="11"/>
      <c r="S40" s="11"/>
      <c r="T40" s="12"/>
      <c r="U40" s="12"/>
      <c r="V40" s="68"/>
      <c r="W40" s="62"/>
      <c r="X40" s="62"/>
      <c r="Y40" s="65"/>
      <c r="Z40" s="65"/>
      <c r="AA40" s="11"/>
    </row>
    <row r="41" spans="1:27" x14ac:dyDescent="0.3">
      <c r="G41">
        <v>5</v>
      </c>
      <c r="H41">
        <v>0.9</v>
      </c>
      <c r="I41">
        <v>2</v>
      </c>
      <c r="J41">
        <v>0.9</v>
      </c>
      <c r="K41">
        <v>2.2000000000000002</v>
      </c>
      <c r="M41">
        <f t="shared" si="17"/>
        <v>0</v>
      </c>
      <c r="N41">
        <f t="shared" si="18"/>
        <v>-0.20000000000000018</v>
      </c>
      <c r="O41">
        <f t="shared" si="19"/>
        <v>0</v>
      </c>
      <c r="P41">
        <f t="shared" si="20"/>
        <v>4.000000000000007E-2</v>
      </c>
      <c r="Q41" s="11"/>
      <c r="R41" s="11"/>
      <c r="S41" s="11"/>
      <c r="T41" s="12"/>
      <c r="U41" s="12"/>
      <c r="V41" s="68"/>
      <c r="W41" s="62"/>
      <c r="X41" s="62"/>
      <c r="Y41" s="65"/>
      <c r="Z41" s="65"/>
      <c r="AA41" s="11"/>
    </row>
    <row r="42" spans="1:27" x14ac:dyDescent="0.3">
      <c r="G42" s="63">
        <v>1</v>
      </c>
      <c r="H42" s="63">
        <v>0.7</v>
      </c>
      <c r="I42" s="63">
        <v>1.8</v>
      </c>
      <c r="J42" s="63">
        <v>0.8</v>
      </c>
      <c r="K42" s="63">
        <v>1.9</v>
      </c>
      <c r="L42" s="63"/>
      <c r="M42" s="63">
        <f t="shared" si="17"/>
        <v>-0.10000000000000009</v>
      </c>
      <c r="N42" s="63">
        <f t="shared" si="18"/>
        <v>-9.9999999999999867E-2</v>
      </c>
      <c r="O42" s="63">
        <f t="shared" si="19"/>
        <v>1.0000000000000018E-2</v>
      </c>
      <c r="P42" s="63">
        <f t="shared" si="20"/>
        <v>9.9999999999999742E-3</v>
      </c>
      <c r="Q42" s="63">
        <f t="shared" si="21"/>
        <v>4.0000000000000022E-2</v>
      </c>
      <c r="R42" s="63">
        <f t="shared" si="22"/>
        <v>1.999999999999999E-2</v>
      </c>
      <c r="S42" s="63"/>
      <c r="T42" s="66">
        <f t="shared" si="23"/>
        <v>4.4721359549995801E-2</v>
      </c>
      <c r="U42" s="66">
        <f t="shared" si="24"/>
        <v>3.1622776601683784E-2</v>
      </c>
      <c r="V42" s="67">
        <f>T42*2.78</f>
        <v>0.12432537954898831</v>
      </c>
      <c r="W42" s="67">
        <f>U42*2.78</f>
        <v>8.7911318952680909E-2</v>
      </c>
      <c r="X42" s="67"/>
      <c r="Y42" s="64">
        <f t="shared" si="25"/>
        <v>0.14107177054409023</v>
      </c>
      <c r="Z42" s="64">
        <f t="shared" si="26"/>
        <v>0.11033061426659618</v>
      </c>
    </row>
    <row r="43" spans="1:27" x14ac:dyDescent="0.3">
      <c r="G43" s="63">
        <v>2</v>
      </c>
      <c r="H43" s="63">
        <v>0.9</v>
      </c>
      <c r="I43" s="63">
        <v>2</v>
      </c>
      <c r="J43" s="63">
        <v>0.8</v>
      </c>
      <c r="K43" s="63">
        <v>1.9</v>
      </c>
      <c r="L43" s="63"/>
      <c r="M43" s="63">
        <f t="shared" si="17"/>
        <v>9.9999999999999978E-2</v>
      </c>
      <c r="N43" s="63">
        <f t="shared" si="18"/>
        <v>0.10000000000000009</v>
      </c>
      <c r="O43" s="63">
        <f t="shared" si="19"/>
        <v>9.999999999999995E-3</v>
      </c>
      <c r="P43" s="63">
        <f t="shared" si="20"/>
        <v>1.0000000000000018E-2</v>
      </c>
      <c r="Q43" s="63"/>
      <c r="R43" s="63"/>
      <c r="S43" s="63"/>
      <c r="T43" s="66"/>
      <c r="U43" s="66"/>
      <c r="V43" s="67"/>
      <c r="W43" s="67"/>
      <c r="X43" s="67"/>
      <c r="Y43" s="64"/>
      <c r="Z43" s="64"/>
    </row>
    <row r="44" spans="1:27" x14ac:dyDescent="0.3">
      <c r="G44" s="63">
        <v>3</v>
      </c>
      <c r="H44" s="63">
        <v>0.7</v>
      </c>
      <c r="I44" s="63">
        <v>1.9</v>
      </c>
      <c r="J44" s="63">
        <v>0.8</v>
      </c>
      <c r="K44" s="63">
        <v>1.9</v>
      </c>
      <c r="L44" s="63"/>
      <c r="M44" s="63">
        <f t="shared" si="17"/>
        <v>-0.10000000000000009</v>
      </c>
      <c r="N44" s="63">
        <f t="shared" si="18"/>
        <v>0</v>
      </c>
      <c r="O44" s="63">
        <f t="shared" si="19"/>
        <v>1.0000000000000018E-2</v>
      </c>
      <c r="P44" s="63">
        <f t="shared" si="20"/>
        <v>0</v>
      </c>
      <c r="Q44" s="63"/>
      <c r="R44" s="63"/>
      <c r="S44" s="63"/>
      <c r="T44" s="66"/>
      <c r="U44" s="66"/>
      <c r="V44" s="67"/>
      <c r="W44" s="67"/>
      <c r="X44" s="67"/>
      <c r="Y44" s="64"/>
      <c r="Z44" s="64"/>
    </row>
    <row r="45" spans="1:27" x14ac:dyDescent="0.3">
      <c r="G45" s="63">
        <v>4</v>
      </c>
      <c r="H45" s="63">
        <v>0.8</v>
      </c>
      <c r="I45" s="63">
        <v>1.9</v>
      </c>
      <c r="J45" s="63">
        <v>0.8</v>
      </c>
      <c r="K45" s="63">
        <v>1.9</v>
      </c>
      <c r="L45" s="63"/>
      <c r="M45" s="63">
        <f t="shared" si="17"/>
        <v>0</v>
      </c>
      <c r="N45" s="63">
        <f t="shared" si="18"/>
        <v>0</v>
      </c>
      <c r="O45" s="63">
        <f t="shared" si="19"/>
        <v>0</v>
      </c>
      <c r="P45" s="63">
        <f t="shared" si="20"/>
        <v>0</v>
      </c>
      <c r="Q45" s="63"/>
      <c r="R45" s="63"/>
      <c r="S45" s="63"/>
      <c r="T45" s="66"/>
      <c r="U45" s="66"/>
      <c r="V45" s="67"/>
      <c r="W45" s="67"/>
      <c r="X45" s="67"/>
      <c r="Y45" s="64"/>
      <c r="Z45" s="64"/>
    </row>
    <row r="46" spans="1:27" x14ac:dyDescent="0.3">
      <c r="G46" s="63">
        <v>5</v>
      </c>
      <c r="H46" s="63">
        <v>0.9</v>
      </c>
      <c r="I46" s="63">
        <v>1.9</v>
      </c>
      <c r="J46" s="63">
        <v>0.8</v>
      </c>
      <c r="K46" s="63">
        <v>1.9</v>
      </c>
      <c r="L46" s="63"/>
      <c r="M46" s="63">
        <f t="shared" si="17"/>
        <v>9.9999999999999978E-2</v>
      </c>
      <c r="N46" s="63">
        <f t="shared" si="18"/>
        <v>0</v>
      </c>
      <c r="O46" s="63">
        <f t="shared" si="19"/>
        <v>9.999999999999995E-3</v>
      </c>
      <c r="P46" s="63">
        <f t="shared" si="20"/>
        <v>0</v>
      </c>
      <c r="Q46" s="63"/>
      <c r="R46" s="63"/>
      <c r="S46" s="63"/>
      <c r="T46" s="66"/>
      <c r="U46" s="66"/>
      <c r="V46" s="63"/>
      <c r="W46" s="63"/>
      <c r="X46" s="63"/>
      <c r="Y46" s="64"/>
      <c r="Z46" s="64"/>
    </row>
  </sheetData>
  <mergeCells count="4">
    <mergeCell ref="Q21:R21"/>
    <mergeCell ref="T21:U21"/>
    <mergeCell ref="V21:W21"/>
    <mergeCell ref="Y21:Z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8365-B12A-4339-91F5-7B2EC078C888}">
  <dimension ref="B3:L13"/>
  <sheetViews>
    <sheetView tabSelected="1" workbookViewId="0">
      <selection activeCell="L7" sqref="L7"/>
    </sheetView>
  </sheetViews>
  <sheetFormatPr defaultRowHeight="14.4" x14ac:dyDescent="0.3"/>
  <sheetData>
    <row r="3" spans="2:12" x14ac:dyDescent="0.3">
      <c r="B3" s="2">
        <v>1.34</v>
      </c>
      <c r="D3" s="2">
        <f>AVERAGE(B3:B5)</f>
        <v>1.3169999999999999</v>
      </c>
      <c r="F3" s="2">
        <f>B3-D3</f>
        <v>2.3000000000000131E-2</v>
      </c>
      <c r="H3">
        <f>F3*F3</f>
        <v>5.2900000000000603E-4</v>
      </c>
    </row>
    <row r="4" spans="2:12" x14ac:dyDescent="0.3">
      <c r="B4" s="2">
        <v>1.37</v>
      </c>
      <c r="D4" s="2">
        <v>1.3169999999999999</v>
      </c>
      <c r="F4" s="2">
        <f>B4-D4</f>
        <v>5.3000000000000158E-2</v>
      </c>
      <c r="H4">
        <f t="shared" ref="H4:H5" si="0">F4*F4</f>
        <v>2.8090000000000168E-3</v>
      </c>
    </row>
    <row r="5" spans="2:12" x14ac:dyDescent="0.3">
      <c r="B5">
        <v>1.2410000000000001</v>
      </c>
      <c r="D5" s="2">
        <v>1.3169999999999999</v>
      </c>
      <c r="F5" s="2">
        <f t="shared" ref="F4:F5" si="1">B5-D5</f>
        <v>-7.5999999999999845E-2</v>
      </c>
      <c r="H5">
        <f t="shared" si="0"/>
        <v>5.7759999999999765E-3</v>
      </c>
    </row>
    <row r="7" spans="2:12" x14ac:dyDescent="0.3">
      <c r="H7">
        <f>SUM(H3:H5)</f>
        <v>9.1139999999999988E-3</v>
      </c>
      <c r="J7">
        <f>H7/6</f>
        <v>1.5189999999999997E-3</v>
      </c>
      <c r="K7">
        <f>SQRT(J7)</f>
        <v>3.8974350539810153E-2</v>
      </c>
      <c r="L7" s="1">
        <f>K7*4.3</f>
        <v>0.16758970732118364</v>
      </c>
    </row>
    <row r="9" spans="2:12" x14ac:dyDescent="0.3">
      <c r="B9" s="2">
        <v>1.1299999999999999</v>
      </c>
      <c r="D9" s="2">
        <f>AVERAGE(B9:B11)</f>
        <v>1.1496666666666666</v>
      </c>
      <c r="F9" s="2">
        <f>B9-D9</f>
        <v>-1.9666666666666721E-2</v>
      </c>
      <c r="H9">
        <f>F9*F9</f>
        <v>3.8677777777777994E-4</v>
      </c>
    </row>
    <row r="10" spans="2:12" x14ac:dyDescent="0.3">
      <c r="B10">
        <v>1.177</v>
      </c>
      <c r="D10" s="2">
        <f>AVERAGE(B9:B11)</f>
        <v>1.1496666666666666</v>
      </c>
      <c r="F10" s="2">
        <f t="shared" ref="F10:F11" si="2">B10-D10</f>
        <v>2.7333333333333432E-2</v>
      </c>
      <c r="H10">
        <f t="shared" ref="H10:H11" si="3">F10*F10</f>
        <v>7.4711111111111647E-4</v>
      </c>
    </row>
    <row r="11" spans="2:12" x14ac:dyDescent="0.3">
      <c r="B11">
        <v>1.1419999999999999</v>
      </c>
      <c r="D11" s="2">
        <f>AVERAGE(B9:B11)</f>
        <v>1.1496666666666666</v>
      </c>
      <c r="F11" s="2">
        <f t="shared" si="2"/>
        <v>-7.6666666666667105E-3</v>
      </c>
      <c r="H11">
        <f t="shared" si="3"/>
        <v>5.8777777777778451E-5</v>
      </c>
    </row>
    <row r="13" spans="2:12" x14ac:dyDescent="0.3">
      <c r="H13">
        <f>SUM(H9:H11)</f>
        <v>1.192666666666675E-3</v>
      </c>
      <c r="J13">
        <f>H13/6</f>
        <v>1.9877777777777916E-4</v>
      </c>
      <c r="K13">
        <f>SQRT(J13)</f>
        <v>1.4098857321704449E-2</v>
      </c>
      <c r="L13">
        <f>K13*4.3</f>
        <v>6.0625086483329128E-2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CCFE-1B44-4C6A-AE1E-2B3430142DEE}">
  <dimension ref="A1:Z61"/>
  <sheetViews>
    <sheetView topLeftCell="A19" zoomScaleNormal="100" workbookViewId="0">
      <selection activeCell="K22" sqref="K22"/>
    </sheetView>
  </sheetViews>
  <sheetFormatPr defaultRowHeight="14.4" x14ac:dyDescent="0.3"/>
  <cols>
    <col min="4" max="4" width="9.109375" customWidth="1"/>
    <col min="5" max="5" width="9.88671875" customWidth="1"/>
    <col min="8" max="8" width="18.33203125" customWidth="1"/>
    <col min="9" max="9" width="11.109375" customWidth="1"/>
    <col min="10" max="10" width="9.77734375" customWidth="1"/>
    <col min="12" max="12" width="17" customWidth="1"/>
  </cols>
  <sheetData>
    <row r="1" spans="1:26" ht="15" thickBot="1" x14ac:dyDescent="0.35">
      <c r="A1" s="11"/>
      <c r="N1" t="s">
        <v>31</v>
      </c>
    </row>
    <row r="2" spans="1:26" ht="15" thickBot="1" x14ac:dyDescent="0.35">
      <c r="A2" s="11"/>
      <c r="B2" t="s">
        <v>16</v>
      </c>
      <c r="C2" t="s">
        <v>17</v>
      </c>
      <c r="D2" t="s">
        <v>18</v>
      </c>
      <c r="E2" t="s">
        <v>19</v>
      </c>
      <c r="H2" s="5" t="s">
        <v>26</v>
      </c>
      <c r="I2" s="6" t="s">
        <v>27</v>
      </c>
      <c r="J2" s="6" t="s">
        <v>30</v>
      </c>
      <c r="K2" s="6" t="s">
        <v>28</v>
      </c>
      <c r="L2" s="7" t="s">
        <v>29</v>
      </c>
      <c r="N2">
        <v>50</v>
      </c>
    </row>
    <row r="3" spans="1:26" x14ac:dyDescent="0.3">
      <c r="A3" s="11"/>
      <c r="B3" s="27">
        <v>1</v>
      </c>
      <c r="C3" s="19">
        <v>4.8099999999999996</v>
      </c>
      <c r="D3">
        <f>C3-$C$55</f>
        <v>-0.13500000000000068</v>
      </c>
      <c r="E3" t="s">
        <v>38</v>
      </c>
      <c r="H3" s="8">
        <v>4.8099999999999996</v>
      </c>
      <c r="I3" s="76">
        <v>8</v>
      </c>
      <c r="J3" s="76">
        <f>I3/($N$2*$E$58)</f>
        <v>2.9090909090909243</v>
      </c>
      <c r="K3" s="76">
        <f>AVERAGE(H3:H4)</f>
        <v>4.8349999999999991</v>
      </c>
      <c r="L3" s="70">
        <f>$I$54*K21</f>
        <v>1.8777510106853434</v>
      </c>
      <c r="X3" s="11">
        <v>4.8099999999999996</v>
      </c>
      <c r="Z3">
        <f>_xlfn.NORM.DIST(X3,$C$55,$K$54,0)</f>
        <v>1.1631169718058212</v>
      </c>
    </row>
    <row r="4" spans="1:26" x14ac:dyDescent="0.3">
      <c r="A4" s="11"/>
      <c r="B4" s="27">
        <v>2</v>
      </c>
      <c r="C4" s="20">
        <v>4.8099999999999996</v>
      </c>
      <c r="D4">
        <f t="shared" ref="D4:D52" si="0">C4-$C$55</f>
        <v>-0.13500000000000068</v>
      </c>
      <c r="E4">
        <f t="shared" ref="E4:E52" si="1">D4*D4</f>
        <v>1.8225000000000182E-2</v>
      </c>
      <c r="H4" s="8">
        <f>H3+0.05</f>
        <v>4.8599999999999994</v>
      </c>
      <c r="I4" s="78"/>
      <c r="J4" s="78"/>
      <c r="K4" s="78"/>
      <c r="L4" s="71"/>
      <c r="X4" s="11">
        <v>4.8099999999999996</v>
      </c>
      <c r="Z4">
        <f t="shared" ref="Z4:Z52" si="2">_xlfn.NORM.DIST(X4,$C$55,$K$54,0)</f>
        <v>1.1631169718058212</v>
      </c>
    </row>
    <row r="5" spans="1:26" x14ac:dyDescent="0.3">
      <c r="A5" s="11"/>
      <c r="B5" s="27">
        <v>3</v>
      </c>
      <c r="C5" s="20">
        <v>4.8099999999999996</v>
      </c>
      <c r="D5">
        <f t="shared" si="0"/>
        <v>-0.13500000000000068</v>
      </c>
      <c r="E5">
        <f t="shared" si="1"/>
        <v>1.8225000000000182E-2</v>
      </c>
      <c r="H5" s="9">
        <f>H4</f>
        <v>4.8599999999999994</v>
      </c>
      <c r="I5" s="79">
        <v>8</v>
      </c>
      <c r="J5" s="74">
        <f t="shared" ref="J5" si="3">I5/($N$2*$E$58)</f>
        <v>2.9090909090909243</v>
      </c>
      <c r="K5" s="74">
        <f t="shared" ref="K5" si="4">AVERAGE(H5:H6)</f>
        <v>4.8849999999999998</v>
      </c>
      <c r="L5" s="72">
        <f>$I$54*K22</f>
        <v>4.0090376415241806</v>
      </c>
      <c r="X5" s="11">
        <v>4.8099999999999996</v>
      </c>
      <c r="Z5">
        <f t="shared" si="2"/>
        <v>1.1631169718058212</v>
      </c>
    </row>
    <row r="6" spans="1:26" x14ac:dyDescent="0.3">
      <c r="A6" s="11"/>
      <c r="B6" s="27">
        <v>4</v>
      </c>
      <c r="C6" s="20">
        <v>4.84</v>
      </c>
      <c r="D6">
        <f t="shared" si="0"/>
        <v>-0.10500000000000043</v>
      </c>
      <c r="E6">
        <f t="shared" si="1"/>
        <v>1.102500000000009E-2</v>
      </c>
      <c r="H6" s="9">
        <f>H5+0.05</f>
        <v>4.9099999999999993</v>
      </c>
      <c r="I6" s="80"/>
      <c r="J6" s="75"/>
      <c r="K6" s="75"/>
      <c r="L6" s="73"/>
      <c r="X6" s="11">
        <v>4.84</v>
      </c>
      <c r="Z6">
        <f t="shared" si="2"/>
        <v>2.0809564336968998</v>
      </c>
    </row>
    <row r="7" spans="1:26" x14ac:dyDescent="0.3">
      <c r="A7" s="11"/>
      <c r="B7" s="27">
        <v>5</v>
      </c>
      <c r="C7" s="20">
        <v>4.84</v>
      </c>
      <c r="D7">
        <f t="shared" si="0"/>
        <v>-0.10500000000000043</v>
      </c>
      <c r="E7">
        <f t="shared" si="1"/>
        <v>1.102500000000009E-2</v>
      </c>
      <c r="H7" s="28">
        <f t="shared" ref="H7" si="5">H6</f>
        <v>4.9099999999999993</v>
      </c>
      <c r="I7" s="76">
        <v>14</v>
      </c>
      <c r="J7" s="76">
        <f t="shared" ref="J7" si="6">I7/($N$2*$E$58)</f>
        <v>5.0909090909091175</v>
      </c>
      <c r="K7" s="76">
        <f t="shared" ref="K7" si="7">AVERAGE(H7:H8)</f>
        <v>4.9349999999999987</v>
      </c>
      <c r="L7" s="70">
        <f>$I$54*K23</f>
        <v>4.9831180602628828</v>
      </c>
      <c r="X7" s="11">
        <v>4.84</v>
      </c>
      <c r="Z7">
        <f t="shared" si="2"/>
        <v>2.0809564336968998</v>
      </c>
    </row>
    <row r="8" spans="1:26" x14ac:dyDescent="0.3">
      <c r="A8" s="11"/>
      <c r="B8" s="27">
        <v>6</v>
      </c>
      <c r="C8" s="20">
        <v>4.8499999999999996</v>
      </c>
      <c r="D8">
        <f t="shared" si="0"/>
        <v>-9.5000000000000639E-2</v>
      </c>
      <c r="E8">
        <f>D8*D8</f>
        <v>9.0250000000001215E-3</v>
      </c>
      <c r="H8" s="28">
        <f t="shared" ref="H8" si="8">H7+0.05</f>
        <v>4.9599999999999991</v>
      </c>
      <c r="I8" s="78"/>
      <c r="J8" s="78"/>
      <c r="K8" s="78"/>
      <c r="L8" s="71"/>
      <c r="X8" s="11">
        <v>4.8499999999999996</v>
      </c>
      <c r="Z8">
        <f t="shared" si="2"/>
        <v>2.4459110178691992</v>
      </c>
    </row>
    <row r="9" spans="1:26" x14ac:dyDescent="0.3">
      <c r="A9" s="11"/>
      <c r="B9" s="27">
        <v>7</v>
      </c>
      <c r="C9" s="20">
        <v>4.8499999999999996</v>
      </c>
      <c r="D9">
        <f t="shared" si="0"/>
        <v>-9.5000000000000639E-2</v>
      </c>
      <c r="E9">
        <f t="shared" si="1"/>
        <v>9.0250000000001215E-3</v>
      </c>
      <c r="H9" s="9">
        <f t="shared" ref="H9" si="9">H8</f>
        <v>4.9599999999999991</v>
      </c>
      <c r="I9" s="79">
        <v>8</v>
      </c>
      <c r="J9" s="74">
        <f t="shared" ref="J9" si="10">I9/($N$2*$E$58)</f>
        <v>2.9090909090909243</v>
      </c>
      <c r="K9" s="74">
        <f t="shared" ref="K9" si="11">AVERAGE(H9:H10)</f>
        <v>4.9849999999999994</v>
      </c>
      <c r="L9" s="72">
        <f>$I$54*K24</f>
        <v>4.3185145593563865</v>
      </c>
      <c r="X9" s="11">
        <v>4.8499999999999996</v>
      </c>
      <c r="Z9">
        <f t="shared" si="2"/>
        <v>2.4459110178691992</v>
      </c>
    </row>
    <row r="10" spans="1:26" ht="15" thickBot="1" x14ac:dyDescent="0.35">
      <c r="A10" s="11"/>
      <c r="B10" s="27">
        <v>8</v>
      </c>
      <c r="C10" s="26">
        <v>4.8499999999999996</v>
      </c>
      <c r="D10">
        <f t="shared" si="0"/>
        <v>-9.5000000000000639E-2</v>
      </c>
      <c r="E10">
        <f t="shared" si="1"/>
        <v>9.0250000000001215E-3</v>
      </c>
      <c r="H10" s="9">
        <f t="shared" ref="H10" si="12">H9+0.05</f>
        <v>5.0099999999999989</v>
      </c>
      <c r="I10" s="80"/>
      <c r="J10" s="75"/>
      <c r="K10" s="75"/>
      <c r="L10" s="73"/>
      <c r="X10" s="11">
        <v>4.8499999999999996</v>
      </c>
      <c r="Z10">
        <f t="shared" si="2"/>
        <v>2.4459110178691992</v>
      </c>
    </row>
    <row r="11" spans="1:26" x14ac:dyDescent="0.3">
      <c r="A11" s="11"/>
      <c r="B11" s="11">
        <v>9</v>
      </c>
      <c r="C11" s="21">
        <v>4.87</v>
      </c>
      <c r="D11">
        <f t="shared" si="0"/>
        <v>-7.5000000000000178E-2</v>
      </c>
      <c r="E11">
        <f t="shared" si="1"/>
        <v>5.6250000000000267E-3</v>
      </c>
      <c r="H11" s="28">
        <f t="shared" ref="H11" si="13">H10</f>
        <v>5.0099999999999989</v>
      </c>
      <c r="I11" s="76">
        <v>9</v>
      </c>
      <c r="J11" s="76">
        <f t="shared" ref="J11" si="14">I11/($N$2*$E$58)</f>
        <v>3.2727272727272898</v>
      </c>
      <c r="K11" s="76">
        <f t="shared" ref="K11" si="15">AVERAGE(H11:H12)</f>
        <v>5.0349999999999984</v>
      </c>
      <c r="L11" s="70">
        <f>$I$54*K25</f>
        <v>2.5661005708236733</v>
      </c>
      <c r="X11" s="11">
        <v>4.87</v>
      </c>
      <c r="Z11">
        <f t="shared" si="2"/>
        <v>3.2191609023441519</v>
      </c>
    </row>
    <row r="12" spans="1:26" x14ac:dyDescent="0.3">
      <c r="A12" s="11"/>
      <c r="B12" s="11">
        <v>10</v>
      </c>
      <c r="C12" s="22">
        <v>4.87</v>
      </c>
      <c r="D12">
        <f t="shared" si="0"/>
        <v>-7.5000000000000178E-2</v>
      </c>
      <c r="E12">
        <f t="shared" si="1"/>
        <v>5.6250000000000267E-3</v>
      </c>
      <c r="H12" s="28">
        <f t="shared" ref="H12" si="16">H11+0.05</f>
        <v>5.0599999999999987</v>
      </c>
      <c r="I12" s="78"/>
      <c r="J12" s="78"/>
      <c r="K12" s="78"/>
      <c r="L12" s="71"/>
      <c r="X12" s="11">
        <v>4.87</v>
      </c>
      <c r="Z12">
        <f t="shared" si="2"/>
        <v>3.2191609023441519</v>
      </c>
    </row>
    <row r="13" spans="1:26" x14ac:dyDescent="0.3">
      <c r="A13" s="11"/>
      <c r="B13" s="11">
        <v>11</v>
      </c>
      <c r="C13" s="22">
        <v>4.87</v>
      </c>
      <c r="D13">
        <f t="shared" si="0"/>
        <v>-7.5000000000000178E-2</v>
      </c>
      <c r="E13">
        <f t="shared" si="1"/>
        <v>5.6250000000000267E-3</v>
      </c>
      <c r="H13" s="9">
        <f t="shared" ref="H13" si="17">H12</f>
        <v>5.0599999999999987</v>
      </c>
      <c r="I13" s="79">
        <v>1</v>
      </c>
      <c r="J13" s="74">
        <f t="shared" ref="J13" si="18">I13/($N$2*$E$58)</f>
        <v>0.36363636363636553</v>
      </c>
      <c r="K13" s="74">
        <f>AVERAGE(H13:H14)</f>
        <v>5.0849999999999991</v>
      </c>
      <c r="L13" s="72">
        <f>$I$54*K26</f>
        <v>1.2946923808364919</v>
      </c>
      <c r="X13" s="11">
        <v>4.87</v>
      </c>
      <c r="Z13">
        <f t="shared" si="2"/>
        <v>3.2191609023441519</v>
      </c>
    </row>
    <row r="14" spans="1:26" x14ac:dyDescent="0.3">
      <c r="A14" s="11"/>
      <c r="B14" s="11">
        <v>12</v>
      </c>
      <c r="C14" s="22">
        <v>4.88</v>
      </c>
      <c r="D14">
        <f t="shared" si="0"/>
        <v>-6.5000000000000391E-2</v>
      </c>
      <c r="E14">
        <f t="shared" si="1"/>
        <v>4.2250000000000508E-3</v>
      </c>
      <c r="H14" s="9">
        <f t="shared" ref="H14" si="19">H13+0.05</f>
        <v>5.1099999999999985</v>
      </c>
      <c r="I14" s="80"/>
      <c r="J14" s="75"/>
      <c r="K14" s="75"/>
      <c r="L14" s="73"/>
      <c r="X14" s="11">
        <v>4.88</v>
      </c>
      <c r="Z14">
        <f t="shared" si="2"/>
        <v>3.6046827658952032</v>
      </c>
    </row>
    <row r="15" spans="1:26" x14ac:dyDescent="0.3">
      <c r="A15" s="12"/>
      <c r="B15" s="11">
        <v>13</v>
      </c>
      <c r="C15" s="22">
        <v>4.88</v>
      </c>
      <c r="D15">
        <f t="shared" si="0"/>
        <v>-6.5000000000000391E-2</v>
      </c>
      <c r="E15">
        <f t="shared" si="1"/>
        <v>4.2250000000000508E-3</v>
      </c>
      <c r="H15" s="28">
        <f t="shared" ref="H15" si="20">H14</f>
        <v>5.1099999999999985</v>
      </c>
      <c r="I15" s="76">
        <v>2</v>
      </c>
      <c r="J15" s="76">
        <f t="shared" ref="J15:J17" si="21">I15/($N$2*$E$58)</f>
        <v>0.72727272727273107</v>
      </c>
      <c r="K15" s="76">
        <f>AVERAGE(H15:H16)</f>
        <v>5.129999999999999</v>
      </c>
      <c r="L15" s="70">
        <f>$I$54*K27</f>
        <v>0.22057227450524489</v>
      </c>
      <c r="X15" s="11">
        <v>4.88</v>
      </c>
      <c r="Z15">
        <f t="shared" si="2"/>
        <v>3.6046827658952032</v>
      </c>
    </row>
    <row r="16" spans="1:26" ht="15" thickBot="1" x14ac:dyDescent="0.35">
      <c r="A16" s="12"/>
      <c r="B16" s="11">
        <v>14</v>
      </c>
      <c r="C16" s="23">
        <v>4.8899999999999997</v>
      </c>
      <c r="D16">
        <f t="shared" si="0"/>
        <v>-5.5000000000000604E-2</v>
      </c>
      <c r="E16">
        <f>D16*D16</f>
        <v>3.0250000000000663E-3</v>
      </c>
      <c r="H16" s="29">
        <f>5.15</f>
        <v>5.15</v>
      </c>
      <c r="I16" s="77"/>
      <c r="J16" s="77"/>
      <c r="K16" s="77"/>
      <c r="L16" s="81"/>
      <c r="X16" s="11">
        <v>4.8899999999999997</v>
      </c>
      <c r="Z16">
        <f t="shared" si="2"/>
        <v>3.9716745077350004</v>
      </c>
    </row>
    <row r="17" spans="1:26" x14ac:dyDescent="0.3">
      <c r="A17" s="11"/>
      <c r="B17" s="11">
        <v>15</v>
      </c>
      <c r="C17" s="24">
        <v>4.9000000000000004</v>
      </c>
      <c r="D17">
        <f t="shared" si="0"/>
        <v>-4.4999999999999929E-2</v>
      </c>
      <c r="E17">
        <f t="shared" si="1"/>
        <v>2.0249999999999938E-3</v>
      </c>
      <c r="I17">
        <v>1</v>
      </c>
      <c r="J17" s="76">
        <f t="shared" si="21"/>
        <v>0.36363636363636553</v>
      </c>
      <c r="X17" s="12">
        <v>4.9000000000000004</v>
      </c>
      <c r="Z17">
        <f t="shared" si="2"/>
        <v>4.3058855489729826</v>
      </c>
    </row>
    <row r="18" spans="1:26" ht="15" thickBot="1" x14ac:dyDescent="0.35">
      <c r="A18" s="11"/>
      <c r="B18" s="11">
        <v>16</v>
      </c>
      <c r="C18" s="25">
        <v>4.9000000000000004</v>
      </c>
      <c r="D18">
        <f t="shared" si="0"/>
        <v>-4.4999999999999929E-2</v>
      </c>
      <c r="E18">
        <f t="shared" si="1"/>
        <v>2.0249999999999938E-3</v>
      </c>
      <c r="J18" s="77"/>
      <c r="X18" s="12">
        <v>4.9000000000000004</v>
      </c>
      <c r="Z18">
        <f t="shared" si="2"/>
        <v>4.3058855489729826</v>
      </c>
    </row>
    <row r="19" spans="1:26" x14ac:dyDescent="0.3">
      <c r="A19" s="11"/>
      <c r="B19" s="27">
        <v>17</v>
      </c>
      <c r="C19" s="20">
        <v>4.91</v>
      </c>
      <c r="D19">
        <f t="shared" si="0"/>
        <v>-3.5000000000000142E-2</v>
      </c>
      <c r="E19">
        <f t="shared" si="1"/>
        <v>1.2250000000000099E-3</v>
      </c>
      <c r="X19" s="11">
        <v>4.91</v>
      </c>
      <c r="Z19">
        <f t="shared" si="2"/>
        <v>4.5933924070227583</v>
      </c>
    </row>
    <row r="20" spans="1:26" x14ac:dyDescent="0.3">
      <c r="A20" s="11"/>
      <c r="B20" s="27">
        <v>18</v>
      </c>
      <c r="C20" s="20">
        <v>4.91</v>
      </c>
      <c r="D20">
        <f t="shared" si="0"/>
        <v>-3.5000000000000142E-2</v>
      </c>
      <c r="E20">
        <f t="shared" si="1"/>
        <v>1.2250000000000099E-3</v>
      </c>
      <c r="X20" s="11">
        <v>4.91</v>
      </c>
      <c r="Z20">
        <f t="shared" si="2"/>
        <v>4.5933924070227583</v>
      </c>
    </row>
    <row r="21" spans="1:26" x14ac:dyDescent="0.3">
      <c r="A21" s="11"/>
      <c r="B21" s="27">
        <v>19</v>
      </c>
      <c r="C21" s="20">
        <v>4.91</v>
      </c>
      <c r="D21">
        <f t="shared" si="0"/>
        <v>-3.5000000000000142E-2</v>
      </c>
      <c r="E21">
        <f t="shared" si="1"/>
        <v>1.2250000000000099E-3</v>
      </c>
      <c r="K21">
        <v>0.374031</v>
      </c>
      <c r="X21" s="11">
        <v>4.91</v>
      </c>
      <c r="Z21">
        <f t="shared" si="2"/>
        <v>4.5933924070227583</v>
      </c>
    </row>
    <row r="22" spans="1:26" x14ac:dyDescent="0.3">
      <c r="A22" s="11"/>
      <c r="B22" s="27">
        <v>20</v>
      </c>
      <c r="C22" s="20">
        <v>4.91</v>
      </c>
      <c r="D22">
        <f t="shared" si="0"/>
        <v>-3.5000000000000142E-2</v>
      </c>
      <c r="E22">
        <f t="shared" si="1"/>
        <v>1.2250000000000099E-3</v>
      </c>
      <c r="K22">
        <v>0.79856400000000005</v>
      </c>
      <c r="X22" s="11">
        <v>4.91</v>
      </c>
      <c r="Z22">
        <f t="shared" si="2"/>
        <v>4.5933924070227583</v>
      </c>
    </row>
    <row r="23" spans="1:26" x14ac:dyDescent="0.3">
      <c r="A23" s="11"/>
      <c r="B23" s="27">
        <v>21</v>
      </c>
      <c r="C23" s="22">
        <v>4.93</v>
      </c>
      <c r="D23">
        <f t="shared" si="0"/>
        <v>-1.5000000000000568E-2</v>
      </c>
      <c r="E23">
        <f t="shared" si="1"/>
        <v>2.2500000000001704E-4</v>
      </c>
      <c r="K23">
        <v>0.99259200000000003</v>
      </c>
      <c r="X23" s="11">
        <v>4.93</v>
      </c>
      <c r="Z23">
        <f t="shared" si="2"/>
        <v>4.9799201690978725</v>
      </c>
    </row>
    <row r="24" spans="1:26" ht="15" thickBot="1" x14ac:dyDescent="0.35">
      <c r="A24" s="11"/>
      <c r="B24" s="27">
        <v>22</v>
      </c>
      <c r="C24" s="23">
        <v>4.93</v>
      </c>
      <c r="D24">
        <f t="shared" si="0"/>
        <v>-1.5000000000000568E-2</v>
      </c>
      <c r="E24">
        <f t="shared" si="1"/>
        <v>2.2500000000001704E-4</v>
      </c>
      <c r="K24">
        <v>0.860209</v>
      </c>
      <c r="X24" s="11">
        <v>4.93</v>
      </c>
      <c r="Z24">
        <f t="shared" si="2"/>
        <v>4.9799201690978725</v>
      </c>
    </row>
    <row r="25" spans="1:26" x14ac:dyDescent="0.3">
      <c r="A25" s="11"/>
      <c r="B25" s="27">
        <v>23</v>
      </c>
      <c r="C25" s="21">
        <v>4.93</v>
      </c>
      <c r="D25">
        <f t="shared" si="0"/>
        <v>-1.5000000000000568E-2</v>
      </c>
      <c r="E25">
        <f t="shared" si="1"/>
        <v>2.2500000000001704E-4</v>
      </c>
      <c r="K25">
        <v>0.51114400000000004</v>
      </c>
      <c r="X25" s="11">
        <v>4.93</v>
      </c>
      <c r="Z25">
        <f t="shared" si="2"/>
        <v>4.9799201690978725</v>
      </c>
    </row>
    <row r="26" spans="1:26" x14ac:dyDescent="0.3">
      <c r="A26" s="11"/>
      <c r="B26" s="27">
        <v>24</v>
      </c>
      <c r="C26" s="22">
        <v>4.93</v>
      </c>
      <c r="D26">
        <f t="shared" si="0"/>
        <v>-1.5000000000000568E-2</v>
      </c>
      <c r="E26">
        <f t="shared" si="1"/>
        <v>2.2500000000001704E-4</v>
      </c>
      <c r="K26">
        <v>0.25789099999999998</v>
      </c>
      <c r="X26" s="11">
        <v>4.93</v>
      </c>
      <c r="Z26">
        <f t="shared" si="2"/>
        <v>4.9799201690978725</v>
      </c>
    </row>
    <row r="27" spans="1:26" x14ac:dyDescent="0.3">
      <c r="A27" s="11"/>
      <c r="B27" s="27">
        <v>25</v>
      </c>
      <c r="C27" s="22">
        <v>4.93</v>
      </c>
      <c r="D27">
        <f t="shared" si="0"/>
        <v>-1.5000000000000568E-2</v>
      </c>
      <c r="E27">
        <f t="shared" si="1"/>
        <v>2.2500000000001704E-4</v>
      </c>
      <c r="K27">
        <v>4.3936000000000003E-2</v>
      </c>
      <c r="X27" s="11">
        <v>4.93</v>
      </c>
      <c r="Z27">
        <f t="shared" si="2"/>
        <v>4.9799201690978725</v>
      </c>
    </row>
    <row r="28" spans="1:26" x14ac:dyDescent="0.3">
      <c r="A28" s="11"/>
      <c r="B28" s="27">
        <v>26</v>
      </c>
      <c r="C28" s="22">
        <v>4.9400000000000004</v>
      </c>
      <c r="D28">
        <f t="shared" si="0"/>
        <v>-4.9999999999998934E-3</v>
      </c>
      <c r="E28" s="4">
        <f t="shared" si="1"/>
        <v>2.4999999999998934E-5</v>
      </c>
      <c r="X28" s="11">
        <v>4.9400000000000004</v>
      </c>
      <c r="Z28">
        <f t="shared" si="2"/>
        <v>5.0610444002456285</v>
      </c>
    </row>
    <row r="29" spans="1:26" x14ac:dyDescent="0.3">
      <c r="A29" s="11"/>
      <c r="B29" s="27">
        <v>27</v>
      </c>
      <c r="C29" s="22">
        <v>4.9400000000000004</v>
      </c>
      <c r="D29">
        <f t="shared" si="0"/>
        <v>-4.9999999999998934E-3</v>
      </c>
      <c r="E29" s="4">
        <f>D29*D29</f>
        <v>2.4999999999998934E-5</v>
      </c>
      <c r="X29" s="11">
        <v>4.9400000000000004</v>
      </c>
      <c r="Z29">
        <f t="shared" si="2"/>
        <v>5.0610444002456285</v>
      </c>
    </row>
    <row r="30" spans="1:26" x14ac:dyDescent="0.3">
      <c r="A30" s="11"/>
      <c r="B30" s="27">
        <v>28</v>
      </c>
      <c r="C30" s="22">
        <v>4.9400000000000004</v>
      </c>
      <c r="D30">
        <f t="shared" si="0"/>
        <v>-4.9999999999998934E-3</v>
      </c>
      <c r="E30" s="4">
        <f t="shared" si="1"/>
        <v>2.4999999999998934E-5</v>
      </c>
      <c r="X30" s="11">
        <v>4.9400000000000004</v>
      </c>
      <c r="Z30">
        <f t="shared" si="2"/>
        <v>5.0610444002456285</v>
      </c>
    </row>
    <row r="31" spans="1:26" x14ac:dyDescent="0.3">
      <c r="A31" s="11"/>
      <c r="B31" s="27">
        <v>29</v>
      </c>
      <c r="C31" s="22">
        <v>4.9400000000000004</v>
      </c>
      <c r="D31">
        <f t="shared" si="0"/>
        <v>-4.9999999999998934E-3</v>
      </c>
      <c r="E31" s="4">
        <f t="shared" si="1"/>
        <v>2.4999999999998934E-5</v>
      </c>
      <c r="X31" s="11">
        <v>4.9400000000000004</v>
      </c>
      <c r="Z31">
        <f t="shared" si="2"/>
        <v>5.0610444002456285</v>
      </c>
    </row>
    <row r="32" spans="1:26" ht="15" thickBot="1" x14ac:dyDescent="0.35">
      <c r="A32" s="11"/>
      <c r="B32" s="27">
        <v>30</v>
      </c>
      <c r="C32" s="23">
        <v>4.9400000000000004</v>
      </c>
      <c r="D32">
        <f t="shared" si="0"/>
        <v>-4.9999999999998934E-3</v>
      </c>
      <c r="E32" s="4">
        <f t="shared" si="1"/>
        <v>2.4999999999998934E-5</v>
      </c>
      <c r="X32" s="11">
        <v>4.9400000000000004</v>
      </c>
      <c r="Z32">
        <f t="shared" si="2"/>
        <v>5.0610444002456285</v>
      </c>
    </row>
    <row r="33" spans="1:26" x14ac:dyDescent="0.3">
      <c r="A33" s="11"/>
      <c r="B33" s="11">
        <v>31</v>
      </c>
      <c r="C33" s="19">
        <v>4.97</v>
      </c>
      <c r="D33">
        <f t="shared" si="0"/>
        <v>2.4999999999999467E-2</v>
      </c>
      <c r="E33">
        <f t="shared" si="1"/>
        <v>6.2499999999997334E-4</v>
      </c>
      <c r="X33" s="11">
        <v>4.97</v>
      </c>
      <c r="Z33">
        <f t="shared" si="2"/>
        <v>4.821551920252797</v>
      </c>
    </row>
    <row r="34" spans="1:26" x14ac:dyDescent="0.3">
      <c r="A34" s="11"/>
      <c r="B34" s="11">
        <v>32</v>
      </c>
      <c r="C34" s="20">
        <v>4.97</v>
      </c>
      <c r="D34">
        <f t="shared" si="0"/>
        <v>2.4999999999999467E-2</v>
      </c>
      <c r="E34">
        <f t="shared" si="1"/>
        <v>6.2499999999997334E-4</v>
      </c>
      <c r="X34" s="11">
        <v>4.97</v>
      </c>
      <c r="Z34">
        <f t="shared" si="2"/>
        <v>4.821551920252797</v>
      </c>
    </row>
    <row r="35" spans="1:26" x14ac:dyDescent="0.3">
      <c r="A35" s="13"/>
      <c r="B35" s="11">
        <v>33</v>
      </c>
      <c r="C35" s="20">
        <v>4.97</v>
      </c>
      <c r="D35">
        <f t="shared" si="0"/>
        <v>2.4999999999999467E-2</v>
      </c>
      <c r="E35">
        <f t="shared" si="1"/>
        <v>6.2499999999997334E-4</v>
      </c>
      <c r="I35" s="2">
        <f>C55+G54</f>
        <v>5.0244656901962568</v>
      </c>
      <c r="J35" s="2">
        <f>I35+G54</f>
        <v>5.1039313803925133</v>
      </c>
      <c r="K35" s="2">
        <f>J35+G54</f>
        <v>5.1833970705887698</v>
      </c>
      <c r="X35" s="11">
        <v>4.97</v>
      </c>
      <c r="Z35">
        <f t="shared" si="2"/>
        <v>4.821551920252797</v>
      </c>
    </row>
    <row r="36" spans="1:26" x14ac:dyDescent="0.3">
      <c r="A36" s="13"/>
      <c r="B36" s="11">
        <v>34</v>
      </c>
      <c r="C36" s="20">
        <v>4.97</v>
      </c>
      <c r="D36">
        <f t="shared" si="0"/>
        <v>2.4999999999999467E-2</v>
      </c>
      <c r="E36">
        <f t="shared" si="1"/>
        <v>6.2499999999997334E-4</v>
      </c>
      <c r="I36" s="2">
        <f>C55-G54</f>
        <v>4.8655343098037438</v>
      </c>
      <c r="J36" s="2">
        <f>I36-G54</f>
        <v>4.7860686196074873</v>
      </c>
      <c r="K36" s="2">
        <f>J36-G54</f>
        <v>4.7066029294112308</v>
      </c>
      <c r="X36" s="11">
        <v>4.97</v>
      </c>
      <c r="Z36">
        <f t="shared" si="2"/>
        <v>4.821551920252797</v>
      </c>
    </row>
    <row r="37" spans="1:26" x14ac:dyDescent="0.3">
      <c r="A37" s="13"/>
      <c r="B37" s="11">
        <v>35</v>
      </c>
      <c r="C37" s="15">
        <v>5</v>
      </c>
      <c r="D37">
        <f t="shared" si="0"/>
        <v>5.4999999999999716E-2</v>
      </c>
      <c r="E37">
        <f t="shared" si="1"/>
        <v>3.0249999999999687E-3</v>
      </c>
      <c r="X37" s="13">
        <v>5</v>
      </c>
      <c r="Z37">
        <f t="shared" si="2"/>
        <v>3.9716745077350315</v>
      </c>
    </row>
    <row r="38" spans="1:26" x14ac:dyDescent="0.3">
      <c r="A38" s="13"/>
      <c r="B38" s="11">
        <v>36</v>
      </c>
      <c r="C38" s="15">
        <v>5</v>
      </c>
      <c r="D38">
        <f t="shared" si="0"/>
        <v>5.4999999999999716E-2</v>
      </c>
      <c r="E38">
        <f t="shared" si="1"/>
        <v>3.0249999999999687E-3</v>
      </c>
      <c r="X38" s="13">
        <v>5</v>
      </c>
      <c r="Z38">
        <f t="shared" si="2"/>
        <v>3.9716745077350315</v>
      </c>
    </row>
    <row r="39" spans="1:26" x14ac:dyDescent="0.3">
      <c r="A39" s="13"/>
      <c r="B39" s="11">
        <v>37</v>
      </c>
      <c r="C39" s="15">
        <v>5</v>
      </c>
      <c r="D39">
        <f t="shared" si="0"/>
        <v>5.4999999999999716E-2</v>
      </c>
      <c r="E39">
        <f t="shared" si="1"/>
        <v>3.0249999999999687E-3</v>
      </c>
      <c r="X39" s="13">
        <v>5</v>
      </c>
      <c r="Z39">
        <f t="shared" si="2"/>
        <v>3.9716745077350315</v>
      </c>
    </row>
    <row r="40" spans="1:26" ht="15" thickBot="1" x14ac:dyDescent="0.35">
      <c r="A40" s="13"/>
      <c r="B40" s="11">
        <v>38</v>
      </c>
      <c r="C40" s="16">
        <v>5</v>
      </c>
      <c r="D40">
        <f t="shared" si="0"/>
        <v>5.4999999999999716E-2</v>
      </c>
      <c r="E40">
        <f t="shared" si="1"/>
        <v>3.0249999999999687E-3</v>
      </c>
      <c r="X40" s="13">
        <v>5</v>
      </c>
      <c r="Z40">
        <f t="shared" si="2"/>
        <v>3.9716745077350315</v>
      </c>
    </row>
    <row r="41" spans="1:26" x14ac:dyDescent="0.3">
      <c r="A41" s="13"/>
      <c r="B41" s="27">
        <v>39</v>
      </c>
      <c r="C41" s="14">
        <v>5.01</v>
      </c>
      <c r="D41">
        <f t="shared" si="0"/>
        <v>6.4999999999999503E-2</v>
      </c>
      <c r="E41">
        <f t="shared" si="1"/>
        <v>4.2249999999999354E-3</v>
      </c>
      <c r="X41" s="13">
        <v>5.01</v>
      </c>
      <c r="Z41">
        <f t="shared" si="2"/>
        <v>3.6046827658952365</v>
      </c>
    </row>
    <row r="42" spans="1:26" x14ac:dyDescent="0.3">
      <c r="A42" s="13"/>
      <c r="B42" s="27">
        <v>40</v>
      </c>
      <c r="C42" s="17">
        <v>5.01</v>
      </c>
      <c r="D42">
        <f t="shared" si="0"/>
        <v>6.4999999999999503E-2</v>
      </c>
      <c r="E42">
        <f t="shared" si="1"/>
        <v>4.2249999999999354E-3</v>
      </c>
      <c r="X42" s="13">
        <v>5.01</v>
      </c>
      <c r="Z42">
        <f t="shared" si="2"/>
        <v>3.6046827658952365</v>
      </c>
    </row>
    <row r="43" spans="1:26" x14ac:dyDescent="0.3">
      <c r="A43" s="13"/>
      <c r="B43" s="27">
        <v>41</v>
      </c>
      <c r="C43" s="17">
        <v>5.03</v>
      </c>
      <c r="D43">
        <f t="shared" si="0"/>
        <v>8.4999999999999964E-2</v>
      </c>
      <c r="E43">
        <f t="shared" si="1"/>
        <v>7.2249999999999936E-3</v>
      </c>
      <c r="X43" s="13">
        <v>5.03</v>
      </c>
      <c r="Z43">
        <f t="shared" si="2"/>
        <v>2.8287889845587975</v>
      </c>
    </row>
    <row r="44" spans="1:26" x14ac:dyDescent="0.3">
      <c r="A44" s="13">
        <v>5.03</v>
      </c>
      <c r="B44" s="27">
        <v>42</v>
      </c>
      <c r="C44" s="17">
        <v>5.03</v>
      </c>
      <c r="D44">
        <f t="shared" si="0"/>
        <v>8.4999999999999964E-2</v>
      </c>
      <c r="E44">
        <f t="shared" si="1"/>
        <v>7.2249999999999936E-3</v>
      </c>
      <c r="X44" s="13">
        <v>5.03</v>
      </c>
      <c r="Z44">
        <f t="shared" si="2"/>
        <v>2.8287889845587975</v>
      </c>
    </row>
    <row r="45" spans="1:26" x14ac:dyDescent="0.3">
      <c r="A45" s="13">
        <v>5.04</v>
      </c>
      <c r="B45" s="27">
        <v>43</v>
      </c>
      <c r="C45" s="17">
        <v>5.03</v>
      </c>
      <c r="D45">
        <f t="shared" si="0"/>
        <v>8.4999999999999964E-2</v>
      </c>
      <c r="E45">
        <f t="shared" si="1"/>
        <v>7.2249999999999936E-3</v>
      </c>
      <c r="X45" s="13">
        <v>5.03</v>
      </c>
      <c r="Z45">
        <f t="shared" si="2"/>
        <v>2.8287889845587975</v>
      </c>
    </row>
    <row r="46" spans="1:26" ht="15" thickBot="1" x14ac:dyDescent="0.35">
      <c r="A46" s="13">
        <v>5.05</v>
      </c>
      <c r="B46" s="27">
        <v>44</v>
      </c>
      <c r="C46" s="18">
        <v>5.03</v>
      </c>
      <c r="D46">
        <f t="shared" si="0"/>
        <v>8.4999999999999964E-2</v>
      </c>
      <c r="E46">
        <f t="shared" si="1"/>
        <v>7.2249999999999936E-3</v>
      </c>
      <c r="X46" s="13">
        <v>5.03</v>
      </c>
      <c r="Z46">
        <f t="shared" si="2"/>
        <v>2.8287889845587975</v>
      </c>
    </row>
    <row r="47" spans="1:26" x14ac:dyDescent="0.3">
      <c r="A47" s="13">
        <v>5.05</v>
      </c>
      <c r="B47" s="27">
        <v>45</v>
      </c>
      <c r="C47" s="14">
        <v>5.04</v>
      </c>
      <c r="D47">
        <f t="shared" si="0"/>
        <v>9.4999999999999751E-2</v>
      </c>
      <c r="E47" s="4">
        <f>D47*D47</f>
        <v>9.0249999999999532E-3</v>
      </c>
      <c r="X47" s="13">
        <v>5.04</v>
      </c>
      <c r="Z47">
        <f t="shared" si="2"/>
        <v>2.4459110178692329</v>
      </c>
    </row>
    <row r="48" spans="1:26" x14ac:dyDescent="0.3">
      <c r="A48" s="13">
        <v>5.08</v>
      </c>
      <c r="B48" s="27">
        <v>46</v>
      </c>
      <c r="C48" s="15">
        <v>5.05</v>
      </c>
      <c r="D48">
        <f t="shared" si="0"/>
        <v>0.10499999999999954</v>
      </c>
      <c r="E48">
        <f t="shared" si="1"/>
        <v>1.1024999999999903E-2</v>
      </c>
      <c r="X48" s="13">
        <v>5.05</v>
      </c>
      <c r="Z48">
        <f t="shared" si="2"/>
        <v>2.0809564336969308</v>
      </c>
    </row>
    <row r="49" spans="1:26" x14ac:dyDescent="0.3">
      <c r="A49" s="13">
        <v>5.15</v>
      </c>
      <c r="B49" s="27">
        <v>47</v>
      </c>
      <c r="C49" s="15">
        <v>5.05</v>
      </c>
      <c r="D49">
        <f t="shared" si="0"/>
        <v>0.10499999999999954</v>
      </c>
      <c r="E49">
        <f t="shared" si="1"/>
        <v>1.1024999999999903E-2</v>
      </c>
      <c r="X49" s="13">
        <v>5.05</v>
      </c>
      <c r="Z49">
        <f t="shared" si="2"/>
        <v>2.0809564336969308</v>
      </c>
    </row>
    <row r="50" spans="1:26" x14ac:dyDescent="0.3">
      <c r="A50" s="13">
        <v>5.15</v>
      </c>
      <c r="B50" s="11">
        <v>48</v>
      </c>
      <c r="C50" s="15">
        <v>5.08</v>
      </c>
      <c r="D50">
        <f t="shared" si="0"/>
        <v>0.13499999999999979</v>
      </c>
      <c r="E50">
        <f t="shared" si="1"/>
        <v>1.8224999999999943E-2</v>
      </c>
      <c r="X50" s="13">
        <v>5.08</v>
      </c>
      <c r="Z50">
        <f t="shared" si="2"/>
        <v>1.1631169718058434</v>
      </c>
    </row>
    <row r="51" spans="1:26" x14ac:dyDescent="0.3">
      <c r="B51" s="27">
        <v>49</v>
      </c>
      <c r="C51" s="15">
        <v>5.15</v>
      </c>
      <c r="D51">
        <f t="shared" si="0"/>
        <v>0.20500000000000007</v>
      </c>
      <c r="E51">
        <f t="shared" si="1"/>
        <v>4.2025000000000028E-2</v>
      </c>
      <c r="X51" s="13">
        <v>5.15</v>
      </c>
      <c r="Z51">
        <f t="shared" si="2"/>
        <v>0.17002358744084956</v>
      </c>
    </row>
    <row r="52" spans="1:26" ht="15" thickBot="1" x14ac:dyDescent="0.35">
      <c r="B52" s="27">
        <v>50</v>
      </c>
      <c r="C52" s="16">
        <v>5.15</v>
      </c>
      <c r="D52">
        <f t="shared" si="0"/>
        <v>0.20500000000000007</v>
      </c>
      <c r="E52">
        <f t="shared" si="1"/>
        <v>4.2025000000000028E-2</v>
      </c>
      <c r="G52" t="s">
        <v>34</v>
      </c>
      <c r="X52" s="13">
        <v>5.15</v>
      </c>
      <c r="Z52">
        <f t="shared" si="2"/>
        <v>0.17002358744084956</v>
      </c>
    </row>
    <row r="53" spans="1:26" x14ac:dyDescent="0.3">
      <c r="G53" t="s">
        <v>22</v>
      </c>
      <c r="I53" t="s">
        <v>23</v>
      </c>
      <c r="K53" t="s">
        <v>37</v>
      </c>
    </row>
    <row r="54" spans="1:26" x14ac:dyDescent="0.3">
      <c r="A54">
        <f>SUM(A1:A50)</f>
        <v>35.549999999999997</v>
      </c>
      <c r="C54" t="s">
        <v>20</v>
      </c>
      <c r="D54" t="s">
        <v>21</v>
      </c>
      <c r="E54" t="s">
        <v>21</v>
      </c>
      <c r="G54">
        <f>SQRT((1/49)*E55)</f>
        <v>7.9465690196256128E-2</v>
      </c>
      <c r="I54" s="4">
        <f>1/(G54*(SQRT(2*(3.14159265358979))))</f>
        <v>5.020308505672908</v>
      </c>
      <c r="K54">
        <f>SQRT((E55)/50)</f>
        <v>7.8667019773218883E-2</v>
      </c>
    </row>
    <row r="55" spans="1:26" x14ac:dyDescent="0.3">
      <c r="C55" s="2">
        <f>AVERAGE(C3:C52)</f>
        <v>4.9450000000000003</v>
      </c>
      <c r="D55" s="3">
        <f>SUM(D3:D52)</f>
        <v>-1.5099033134902129E-14</v>
      </c>
      <c r="E55" s="4">
        <f>SUM(E3:E52)</f>
        <v>0.30942500000000056</v>
      </c>
    </row>
    <row r="57" spans="1:26" x14ac:dyDescent="0.3">
      <c r="E57" s="10" t="s">
        <v>32</v>
      </c>
      <c r="G57" t="s">
        <v>33</v>
      </c>
    </row>
    <row r="58" spans="1:26" x14ac:dyDescent="0.3">
      <c r="B58" t="s">
        <v>24</v>
      </c>
      <c r="C58" t="s">
        <v>25</v>
      </c>
      <c r="E58">
        <f>5-C55</f>
        <v>5.4999999999999716E-2</v>
      </c>
      <c r="G58">
        <f>E58/5</f>
        <v>1.0999999999999944E-2</v>
      </c>
    </row>
    <row r="59" spans="1:26" x14ac:dyDescent="0.3">
      <c r="B59">
        <v>4.8099999999999996</v>
      </c>
      <c r="C59">
        <v>5.15</v>
      </c>
    </row>
    <row r="60" spans="1:26" x14ac:dyDescent="0.3">
      <c r="B60" t="s">
        <v>35</v>
      </c>
      <c r="C60" t="s">
        <v>36</v>
      </c>
    </row>
    <row r="61" spans="1:26" x14ac:dyDescent="0.3">
      <c r="B61">
        <f>C59-B59</f>
        <v>0.34000000000000075</v>
      </c>
      <c r="C61">
        <f>B61/7</f>
        <v>4.8571428571428675E-2</v>
      </c>
    </row>
  </sheetData>
  <mergeCells count="29">
    <mergeCell ref="L9:L10"/>
    <mergeCell ref="L15:L16"/>
    <mergeCell ref="K15:K16"/>
    <mergeCell ref="J15:J16"/>
    <mergeCell ref="I15:I16"/>
    <mergeCell ref="L11:L12"/>
    <mergeCell ref="K11:K12"/>
    <mergeCell ref="J11:J12"/>
    <mergeCell ref="I11:I12"/>
    <mergeCell ref="I13:I14"/>
    <mergeCell ref="J13:J14"/>
    <mergeCell ref="K13:K14"/>
    <mergeCell ref="L13:L14"/>
    <mergeCell ref="L3:L4"/>
    <mergeCell ref="L5:L6"/>
    <mergeCell ref="K5:K6"/>
    <mergeCell ref="J17:J18"/>
    <mergeCell ref="I3:I4"/>
    <mergeCell ref="J3:J4"/>
    <mergeCell ref="J5:J6"/>
    <mergeCell ref="I5:I6"/>
    <mergeCell ref="K3:K4"/>
    <mergeCell ref="J7:J8"/>
    <mergeCell ref="K7:K8"/>
    <mergeCell ref="L7:L8"/>
    <mergeCell ref="I7:I8"/>
    <mergeCell ref="J9:J10"/>
    <mergeCell ref="I9:I10"/>
    <mergeCell ref="K9:K1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1.02</vt:lpstr>
      <vt:lpstr>Лист1</vt:lpstr>
      <vt:lpstr>1.01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Loskutova</dc:creator>
  <cp:lastModifiedBy>Irina Loskutova</cp:lastModifiedBy>
  <dcterms:created xsi:type="dcterms:W3CDTF">2015-06-05T18:19:34Z</dcterms:created>
  <dcterms:modified xsi:type="dcterms:W3CDTF">2022-04-11T20:56:15Z</dcterms:modified>
</cp:coreProperties>
</file>