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2.xml" ContentType="application/vnd.openxmlformats-officedocument.spreadsheetml.comments+xml"/>
  <Override PartName="/xl/drawings/_rels/drawing1.xml.rels" ContentType="application/vnd.openxmlformats-package.relationships+xml"/>
  <Override PartName="/xl/drawings/vmlDrawing8.vml" ContentType="application/vnd.openxmlformats-officedocument.vmlDrawing"/>
  <Override PartName="/xl/drawings/vmlDrawing7.vml" ContentType="application/vnd.openxmlformats-officedocument.vmlDrawing"/>
  <Override PartName="/xl/drawings/vmlDrawing9.vml" ContentType="application/vnd.openxmlformats-officedocument.vmlDrawing"/>
  <Override PartName="/xl/drawings/vmlDrawing11.vml" ContentType="application/vnd.openxmlformats-officedocument.vmlDrawing"/>
  <Override PartName="/xl/drawings/vmlDrawing6.vml" ContentType="application/vnd.openxmlformats-officedocument.vmlDrawing"/>
  <Override PartName="/xl/drawings/vmlDrawing10.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comments1.xml" ContentType="application/vnd.openxmlformats-officedocument.spreadsheetml.comments+xml"/>
  <Override PartName="/xl/comments21.xml" ContentType="application/vnd.openxmlformats-officedocument.spreadsheetml.comments+xml"/>
  <Override PartName="/xl/comments13.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1.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comments12.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s vor dem Start" sheetId="1" state="visible" r:id="rId2"/>
    <sheet name="Umsatzplan Dienstleistungen" sheetId="2" state="visible" r:id="rId3"/>
    <sheet name="Rentabilitätsvorschau" sheetId="3" state="visible" r:id="rId4"/>
    <sheet name="Liquiditätsplan" sheetId="4" state="visible" r:id="rId5"/>
    <sheet name="Investitionsplan" sheetId="5" state="visible" r:id="rId6"/>
    <sheet name="Finanzierungsplan" sheetId="6" state="visible" r:id="rId7"/>
    <sheet name="Daten Liquiditätskurve" sheetId="7" state="hidden" r:id="rId8"/>
    <sheet name="Privater Finanzbedarf" sheetId="8" state="visible" r:id="rId9"/>
    <sheet name="Priv. Finanzb. 2. Gründ." sheetId="9" state="hidden" r:id="rId10"/>
    <sheet name="Priv. Finanzb. 3. Gründ" sheetId="10" state="hidden" r:id="rId11"/>
    <sheet name="Priv. Finanzbed. Summe" sheetId="11" state="hidden" r:id="rId12"/>
    <sheet name="Übersicht Rentabilitätsvorschau" sheetId="12" state="visible" r:id="rId13"/>
    <sheet name="Kapitaldienst" sheetId="13" state="hidden" r:id="rId14"/>
    <sheet name="Parameter" sheetId="14" state="hidden" r:id="rId15"/>
    <sheet name="Tabelle1" sheetId="15" state="hidden" r:id="rId16"/>
    <sheet name="Tabelle2" sheetId="16" state="hidden" r:id="rId17"/>
    <sheet name="Tabelle3" sheetId="17" state="hidden" r:id="rId18"/>
    <sheet name="Tabelle4" sheetId="18" state="hidden" r:id="rId19"/>
    <sheet name="Tabelle6" sheetId="19" state="hidden" r:id="rId20"/>
    <sheet name="Tabelle7" sheetId="20" state="hidden" r:id="rId21"/>
    <sheet name="Zins- und Tilgungsrechner" sheetId="21" state="visible" r:id="rId22"/>
    <sheet name="Eigene Nebenrechnungen" sheetId="22" state="visible" r:id="rId23"/>
  </sheets>
  <definedNames>
    <definedName function="false" hidden="false" localSheetId="21" name="_xlnm.Print_Titles" vbProcedure="false">'Eigene Nebenrechnungen'!$A:$C,'Eigene Nebenrechnungen'!$1:$1</definedName>
    <definedName function="false" hidden="false" localSheetId="3" name="_xlnm.Print_Titles" vbProcedure="false">Liquiditätsplan!$A:$C</definedName>
    <definedName function="false" hidden="false" localSheetId="2" name="_xlnm.Print_Titles" vbProcedure="false">Rentabilitätsvorschau!$A:$C</definedName>
    <definedName function="false" hidden="false" localSheetId="1" name="_xlnm.Print_Area" vbProcedure="false">'Umsatzplan Dienstleistungen'!$A$1:$BF$44</definedName>
    <definedName function="false" hidden="false" localSheetId="1" name="_xlnm.Print_Titles" vbProcedure="false">'Umsatzplan Dienstleistungen'!$A:$C</definedName>
    <definedName function="false" hidden="false" name="afadrei" vbProcedure="false">Investitionsplan!$H$38</definedName>
    <definedName function="false" hidden="false" name="afaeins" vbProcedure="false">Investitionsplan!$D$38</definedName>
    <definedName function="false" hidden="false" name="afavier" vbProcedure="false">Investitionsplan!$J$38</definedName>
    <definedName function="false" hidden="false" name="afazwei" vbProcedure="false">Investitionsplan!$F$38</definedName>
    <definedName function="false" hidden="false" name="gj" vbProcedure="false">'Infos vor dem Start'!$A$13</definedName>
    <definedName function="false" hidden="false" name="gwg" vbProcedure="false">Parameter!$A$12</definedName>
    <definedName function="false" hidden="false" name="gwgeins" vbProcedure="false">Investitionsplan!$D$35</definedName>
    <definedName function="false" hidden="false" name="kapges" vbProcedure="false">'Infos vor dem Start'!$A$19</definedName>
    <definedName function="false" hidden="false" name="Monat" vbProcedure="false">'Infos vor dem Start'!$A$11</definedName>
    <definedName function="false" hidden="false" name="rechnung" vbProcedure="false">'Infos vor dem Start'!$A$15</definedName>
    <definedName function="false" hidden="false" name="USt" vbProcedure="false">Parameter!$A$2</definedName>
    <definedName function="false" hidden="false" name="USt1neu" vbProcedure="false">Parameter!$B$2</definedName>
    <definedName function="false" hidden="false" name="USteins" vbProcedure="false">Parameter!$B$2</definedName>
    <definedName function="false" hidden="false" name="USterm" vbProcedure="false">Parameter!$A$3</definedName>
    <definedName function="false" hidden="false" name="UStermeins" vbProcedure="false">Parameter!$B$3</definedName>
    <definedName function="false" hidden="false" name="VSt" vbProcedure="false">Parameter!$A$4</definedName>
    <definedName function="false" hidden="false" name="VSteins" vbProcedure="false">Parameter!$B$4</definedName>
    <definedName function="false" hidden="false" name="VSterm" vbProcedure="false">Parameter!$A$5</definedName>
    <definedName function="false" hidden="false" name="VStermeins" vbProcedure="false">Parameter!$B$5</definedName>
    <definedName function="false" hidden="false" name="VStWE" vbProcedure="false">Parameter!$A$6</definedName>
    <definedName function="false" hidden="false" name="VStWEeins" vbProcedure="false">Parameter!$B$6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2"/>
            <charset val="1"/>
          </rPr>
          <t xml:space="preserve">In den Kommentaren finden sie Hinweise und nützliche Tipps.</t>
        </r>
      </text>
    </comment>
  </commentList>
</comments>
</file>

<file path=xl/comments12.xml><?xml version="1.0" encoding="utf-8"?>
<comments xmlns="http://schemas.openxmlformats.org/spreadsheetml/2006/main" xmlns:xdr="http://schemas.openxmlformats.org/drawingml/2006/spreadsheetDrawing">
  <authors>
    <author> </author>
  </authors>
  <commentList>
    <comment ref="F2" authorId="0">
      <text>
        <r>
          <rPr>
            <sz val="10"/>
            <color rgb="FF000000"/>
            <rFont val="Arial"/>
            <family val="2"/>
            <charset val="1"/>
          </rPr>
          <t xml:space="preserve">Die Spalten für die Ist-Zahlen können der Übersichtlichkeit halber durch Klick auf das "Minus-"Symbol in der Kopfzeile ausgeblendet werden.
</t>
        </r>
      </text>
    </comment>
    <comment ref="L2" authorId="0">
      <text>
        <r>
          <rPr>
            <sz val="10"/>
            <color rgb="FF000000"/>
            <rFont val="Arial"/>
            <family val="2"/>
            <charset val="1"/>
          </rPr>
          <t xml:space="preserve">Die Spalten für die Ist-Zahlen können der Übersichtlichkeit halber durch Klick auf das "Minus-"Symbol in der Kopfzeile ausgeblendet werden.
</t>
        </r>
      </text>
    </comment>
    <comment ref="R2" authorId="0">
      <text>
        <r>
          <rPr>
            <sz val="10"/>
            <color rgb="FF000000"/>
            <rFont val="Arial"/>
            <family val="2"/>
            <charset val="1"/>
          </rPr>
          <t xml:space="preserve">Die Spalten für die Ist-Zahlen können der Übersichtlichkeit halber durch Klick auf das "Minus-"Symbol in der Kopfzeile ausgeblendet werden.
</t>
        </r>
      </text>
    </comment>
    <comment ref="X2" authorId="0">
      <text>
        <r>
          <rPr>
            <sz val="10"/>
            <color rgb="FF000000"/>
            <rFont val="Arial"/>
            <family val="2"/>
            <charset val="1"/>
          </rPr>
          <t xml:space="preserve">Die Spalten für die Ist-Zahlen können der Übersichtlichkeit halber durch Klick auf das "Minus-"Symbol in der Kopfzeile ausgeblendet werden.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A5" authorId="0">
      <text>
        <r>
          <rPr>
            <sz val="10"/>
            <color rgb="FF000000"/>
            <rFont val="Arial"/>
            <family val="2"/>
            <charset val="1"/>
          </rPr>
          <t xml:space="preserve">Angelika Nolting:
</t>
        </r>
        <r>
          <rPr>
            <sz val="8"/>
            <color rgb="FF000000"/>
            <rFont val="Tahoma"/>
            <family val="2"/>
            <charset val="1"/>
          </rPr>
          <t xml:space="preserve">Bitte hier Art des Darlehens und Kreditinstitut angeben, z.B. "ERP Kapital für Gründer, KfW"</t>
        </r>
      </text>
    </comment>
  </commentList>
</comments>
</file>

<file path=xl/comments14.xml><?xml version="1.0" encoding="utf-8"?>
<comments xmlns="http://schemas.openxmlformats.org/spreadsheetml/2006/main" xmlns:xdr="http://schemas.openxmlformats.org/drawingml/2006/spreadsheetDrawing">
  <authors>
    <author> </author>
  </authors>
  <commentList>
    <comment ref="A2" authorId="0">
      <text>
        <r>
          <rPr>
            <sz val="10"/>
            <color rgb="FF000000"/>
            <rFont val="Arial"/>
            <family val="2"/>
            <charset val="1"/>
          </rPr>
          <t xml:space="preserve">Angelika Nolting:
</t>
        </r>
        <r>
          <rPr>
            <sz val="8"/>
            <color rgb="FF000000"/>
            <rFont val="Tahoma"/>
            <family val="2"/>
            <charset val="1"/>
          </rPr>
          <t xml:space="preserve">Ust</t>
        </r>
      </text>
    </comment>
    <comment ref="A3" authorId="0">
      <text>
        <r>
          <rPr>
            <sz val="10"/>
            <color rgb="FF000000"/>
            <rFont val="Arial"/>
            <family val="2"/>
            <charset val="1"/>
          </rPr>
          <t xml:space="preserve">Angelika Nolting:
</t>
        </r>
        <r>
          <rPr>
            <sz val="8"/>
            <color rgb="FF000000"/>
            <rFont val="Tahoma"/>
            <family val="2"/>
            <charset val="1"/>
          </rPr>
          <t xml:space="preserve">Usterm</t>
        </r>
      </text>
    </comment>
    <comment ref="A4" authorId="0">
      <text>
        <r>
          <rPr>
            <sz val="10"/>
            <color rgb="FF000000"/>
            <rFont val="Arial"/>
            <family val="2"/>
            <charset val="1"/>
          </rPr>
          <t xml:space="preserve">Angelika Nolting:
</t>
        </r>
        <r>
          <rPr>
            <sz val="8"/>
            <color rgb="FF000000"/>
            <rFont val="Tahoma"/>
            <family val="2"/>
            <charset val="1"/>
          </rPr>
          <t xml:space="preserve">VSt</t>
        </r>
      </text>
    </comment>
    <comment ref="A5" authorId="0">
      <text>
        <r>
          <rPr>
            <sz val="10"/>
            <color rgb="FF000000"/>
            <rFont val="Arial"/>
            <family val="2"/>
            <charset val="1"/>
          </rPr>
          <t xml:space="preserve">Angelika Nolting:
</t>
        </r>
        <r>
          <rPr>
            <sz val="8"/>
            <color rgb="FF000000"/>
            <rFont val="Tahoma"/>
            <family val="2"/>
            <charset val="1"/>
          </rPr>
          <t xml:space="preserve">VSterm</t>
        </r>
      </text>
    </comment>
    <comment ref="A6" authorId="0">
      <text>
        <r>
          <rPr>
            <sz val="10"/>
            <color rgb="FF000000"/>
            <rFont val="Arial"/>
            <family val="2"/>
            <charset val="1"/>
          </rPr>
          <t xml:space="preserve">Angelika Nolting:
</t>
        </r>
        <r>
          <rPr>
            <sz val="9"/>
            <color rgb="FF000000"/>
            <rFont val="Segoe UI"/>
            <family val="2"/>
            <charset val="1"/>
          </rPr>
          <t xml:space="preserve">VStWE
</t>
        </r>
      </text>
    </comment>
    <comment ref="B2" authorId="0">
      <text>
        <r>
          <rPr>
            <sz val="10"/>
            <color rgb="FF000000"/>
            <rFont val="Arial"/>
            <family val="2"/>
            <charset val="1"/>
          </rPr>
          <t xml:space="preserve">Angelika Nolting:
</t>
        </r>
        <r>
          <rPr>
            <sz val="8"/>
            <color rgb="FF000000"/>
            <rFont val="Tahoma"/>
            <family val="2"/>
            <charset val="1"/>
          </rPr>
          <t xml:space="preserve">USteins
</t>
        </r>
      </text>
    </comment>
    <comment ref="B3" authorId="0">
      <text>
        <r>
          <rPr>
            <sz val="10"/>
            <color rgb="FF000000"/>
            <rFont val="Arial"/>
            <family val="2"/>
            <charset val="1"/>
          </rPr>
          <t xml:space="preserve">SYSTEM:
</t>
        </r>
        <r>
          <rPr>
            <sz val="9"/>
            <color rgb="FF000000"/>
            <rFont val="Segoe UI"/>
            <family val="2"/>
            <charset val="1"/>
          </rPr>
          <t xml:space="preserve">UStermeins</t>
        </r>
      </text>
    </comment>
    <comment ref="B4" authorId="0">
      <text>
        <r>
          <rPr>
            <sz val="10"/>
            <color rgb="FF000000"/>
            <rFont val="Arial"/>
            <family val="2"/>
            <charset val="1"/>
          </rPr>
          <t xml:space="preserve">SYSTEM:
</t>
        </r>
        <r>
          <rPr>
            <sz val="9"/>
            <color rgb="FF000000"/>
            <rFont val="Segoe UI"/>
            <family val="2"/>
            <charset val="1"/>
          </rPr>
          <t xml:space="preserve">VSteins</t>
        </r>
      </text>
    </comment>
    <comment ref="B5" authorId="0">
      <text>
        <r>
          <rPr>
            <sz val="10"/>
            <color rgb="FF000000"/>
            <rFont val="Arial"/>
            <family val="2"/>
            <charset val="1"/>
          </rPr>
          <t xml:space="preserve">SYSTEM:
</t>
        </r>
        <r>
          <rPr>
            <sz val="9"/>
            <color rgb="FF000000"/>
            <rFont val="Segoe UI"/>
            <family val="2"/>
            <charset val="1"/>
          </rPr>
          <t xml:space="preserve">VStermeins
</t>
        </r>
      </text>
    </comment>
    <comment ref="B6" authorId="0">
      <text>
        <r>
          <rPr>
            <sz val="10"/>
            <color rgb="FF000000"/>
            <rFont val="Arial"/>
            <family val="2"/>
            <charset val="1"/>
          </rPr>
          <t xml:space="preserve">Angelika Nolting:
</t>
        </r>
        <r>
          <rPr>
            <sz val="9"/>
            <color rgb="FF000000"/>
            <rFont val="Segoe UI"/>
            <family val="2"/>
            <charset val="1"/>
          </rPr>
          <t xml:space="preserve">VstWEeins</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2"/>
            <charset val="1"/>
          </rPr>
          <t xml:space="preserve">Hier beschreiben Sie Ihre unterschiedlichen Dienstleistungsangebote
</t>
        </r>
      </text>
    </comment>
    <comment ref="C1" authorId="0">
      <text>
        <r>
          <rPr>
            <sz val="10"/>
            <color rgb="FF000000"/>
            <rFont val="Arial"/>
            <family val="2"/>
            <charset val="1"/>
          </rPr>
          <t xml:space="preserve">Bitte setzen Sie hier den Preis für eine Einheit Ihres Angebots/Ihrer Leistung ein, z.B. "100", wenn eine Einheit 100 Euro kosten soll
</t>
        </r>
      </text>
    </comment>
    <comment ref="G1" authorId="0">
      <text>
        <r>
          <rPr>
            <sz val="10"/>
            <color rgb="FF000000"/>
            <rFont val="Arial"/>
            <family val="2"/>
            <charset val="1"/>
          </rPr>
          <t xml:space="preserve">Hier tragen Sie jeden Monat ein, wieviele Einheiten Sie verkaufen möchten - zusammen mit dem Preis pro Einheit ergibt das den Umsatz pro Dienstleistung. Deren Summe wird in die Rentabilitätsvorschau übertragen.
</t>
        </r>
      </text>
    </comment>
  </commentList>
</comments>
</file>

<file path=xl/comments21.xml><?xml version="1.0" encoding="utf-8"?>
<comments xmlns="http://schemas.openxmlformats.org/spreadsheetml/2006/main" xmlns:xdr="http://schemas.openxmlformats.org/drawingml/2006/spreadsheetDrawing">
  <authors>
    <author> </author>
  </authors>
  <commentList>
    <comment ref="A3" authorId="0">
      <text>
        <r>
          <rPr>
            <sz val="10"/>
            <color rgb="FF000000"/>
            <rFont val="Arial"/>
            <family val="2"/>
            <charset val="1"/>
          </rPr>
          <t xml:space="preserve">Bitte hier Art des Darlehens und Kreditinstitut angeben, z.B. "ERP Kapital für Gründer, KfW"</t>
        </r>
      </text>
    </comment>
  </commentList>
</comments>
</file>

<file path=xl/comments3.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2"/>
            <charset val="1"/>
          </rPr>
          <t xml:space="preserve">Hier tragen Sie ein, wieviel Prozent vom Umsatz auf den Einkauf entfallen.
Beispiel:
100 EUR Umsatz
40 EUR Einkauf
-&gt; 40% Wareneinkauf/Wareneinsatz
Die Formel setzt dann den Warennachkauf, der aus abverkaufter Ware (=Umsatz) resultiert, 
 im Folgemonat an.
</t>
        </r>
      </text>
    </comment>
    <comment ref="C13" authorId="0">
      <text>
        <r>
          <rPr>
            <sz val="10"/>
            <color rgb="FF000000"/>
            <rFont val="Arial"/>
            <family val="2"/>
            <charset val="1"/>
          </rPr>
          <t xml:space="preserve">Angelika Nolting:
</t>
        </r>
        <r>
          <rPr>
            <sz val="8"/>
            <color rgb="FF000000"/>
            <rFont val="Tahoma"/>
            <family val="2"/>
            <charset val="1"/>
          </rPr>
          <t xml:space="preserve">Bei Kapitalgesellschaften ist hier auch das Gehalt des Geschäftsführenden Gesellschafters einzutragen. 
Bitte auch den Eintrag  "Kapitalgesellschaft" in den Infos vor dem Start beachten!</t>
        </r>
      </text>
    </comment>
    <comment ref="C50" authorId="0">
      <text>
        <r>
          <rPr>
            <sz val="10"/>
            <color rgb="FF000000"/>
            <rFont val="Arial"/>
            <family val="2"/>
            <charset val="1"/>
          </rPr>
          <t xml:space="preserve">Hier sind einzutragen Grundsteuer, Kfz-Steuer u.ä.
Einkommen- und Gewerbesteuer hingegen sind keine Betriebsausgaben und werden nur im Privaten Finanzbedarf bzw. der Liquiditätsplanung erfasst.</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4" authorId="0">
      <text>
        <r>
          <rPr>
            <sz val="10"/>
            <color rgb="FF000000"/>
            <rFont val="Arial"/>
            <family val="2"/>
            <charset val="1"/>
          </rPr>
          <t xml:space="preserve">Bitte tragen Sie die Werte hierzu in das Tabellenblatt "Investitionsplan" ein.</t>
        </r>
      </text>
    </comment>
    <comment ref="C55" authorId="0">
      <text>
        <r>
          <rPr>
            <sz val="10"/>
            <color rgb="FF000000"/>
            <rFont val="Arial"/>
            <family val="2"/>
            <charset val="1"/>
          </rPr>
          <t xml:space="preserve">Bitte tragen Sie die Werte hierzu in das Tabellenblatt "Investitionsplan" ein.</t>
        </r>
      </text>
    </comment>
    <comment ref="C56" authorId="0">
      <text>
        <r>
          <rPr>
            <sz val="10"/>
            <color rgb="FF000000"/>
            <rFont val="Arial"/>
            <family val="2"/>
            <charset val="1"/>
          </rPr>
          <t xml:space="preserve">Bitte tragen Sie den Betrag im Monat der geplanten Auszahlung ein.</t>
        </r>
      </text>
    </comment>
    <comment ref="C57" authorId="0">
      <text>
        <r>
          <rPr>
            <sz val="10"/>
            <color rgb="FF000000"/>
            <rFont val="Arial"/>
            <family val="2"/>
            <charset val="1"/>
          </rPr>
          <t xml:space="preserve">gem. Zins- und Tilgungsplan für </t>
        </r>
        <r>
          <rPr>
            <u val="single"/>
            <sz val="8"/>
            <color rgb="FF000000"/>
            <rFont val="Tahoma"/>
            <family val="2"/>
            <charset val="1"/>
          </rPr>
          <t xml:space="preserve">alle</t>
        </r>
        <r>
          <rPr>
            <sz val="8"/>
            <color rgb="FF000000"/>
            <rFont val="Tahoma"/>
            <family val="2"/>
            <charset val="1"/>
          </rPr>
          <t xml:space="preserve"> betrieblichen Darlehen</t>
        </r>
      </text>
    </comment>
    <comment ref="C61" authorId="0">
      <text>
        <r>
          <rPr>
            <sz val="10"/>
            <color rgb="FF000000"/>
            <rFont val="Arial"/>
            <family val="2"/>
            <charset val="1"/>
          </rPr>
          <t xml:space="preserve">Bitte tragen Sie die Daten hierzu ein das Tabellenblatt  "Privater Finanzbedarf" ein.</t>
        </r>
      </text>
    </comment>
    <comment ref="C64" authorId="0">
      <text>
        <r>
          <rPr>
            <sz val="10"/>
            <color rgb="FF000000"/>
            <rFont val="Arial"/>
            <family val="2"/>
            <charset val="1"/>
          </rPr>
          <t xml:space="preserve">Bitte tragen Sie diesen Wert in das Tabellenblatt "Finanzierungsplan" ein.</t>
        </r>
      </text>
    </comment>
  </commentList>
</comments>
</file>

<file path=xl/comments5.xml><?xml version="1.0" encoding="utf-8"?>
<comments xmlns="http://schemas.openxmlformats.org/spreadsheetml/2006/main" xmlns:xdr="http://schemas.openxmlformats.org/drawingml/2006/spreadsheetDrawing">
  <authors>
    <author> </author>
  </authors>
  <commentList>
    <comment ref="A3" authorId="0">
      <text>
        <r>
          <rPr>
            <sz val="10"/>
            <color rgb="FF000000"/>
            <rFont val="Arial"/>
            <family val="2"/>
            <charset val="1"/>
          </rPr>
          <t xml:space="preserve">Angelika Nolting:
</t>
        </r>
        <r>
          <rPr>
            <sz val="8"/>
            <color rgb="FF000000"/>
            <rFont val="Tahoma"/>
            <family val="2"/>
            <charset val="1"/>
          </rPr>
          <t xml:space="preserve">Hier setzen Sie die Anschaffungen ein, die Sie für die Existenzgründung benötigen und noch nicht gekauft haben.</t>
        </r>
      </text>
    </comment>
    <comment ref="A14" authorId="0">
      <text>
        <r>
          <rPr>
            <sz val="10"/>
            <color rgb="FF000000"/>
            <rFont val="Arial"/>
            <family val="2"/>
            <charset val="1"/>
          </rPr>
          <t xml:space="preserve">Diese Gegenstände besitzen Sie bereits und bringen sie in Ihre Gründung ein - Zeitwert einsetzen und Nutzungsdauer mit Steuerberater abklären!</t>
        </r>
      </text>
    </comment>
    <comment ref="A23" authorId="0">
      <text>
        <r>
          <rPr>
            <sz val="10"/>
            <color rgb="FF000000"/>
            <rFont val="Arial"/>
            <family val="2"/>
            <charset val="1"/>
          </rPr>
          <t xml:space="preserve">Hier erfolgt die Abschreibung in voller Höhe bereits im Jahr der Anschaffung.</t>
        </r>
      </text>
    </comment>
    <comment ref="B1" authorId="0">
      <text>
        <r>
          <rPr>
            <sz val="10"/>
            <color rgb="FF000000"/>
            <rFont val="Arial"/>
            <family val="2"/>
            <charset val="1"/>
          </rPr>
          <t xml:space="preserve">Dieser Link führt zu den amtlichen AfA-Tabellen des Bundesfinanzministeriums. Im Zweifelsfall wenden Sie sich an Ihren Steuerberater.</t>
        </r>
      </text>
    </comment>
  </commentList>
</comments>
</file>

<file path=xl/comments6.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2"/>
            <charset val="1"/>
          </rPr>
          <t xml:space="preserve">Hier tragen Sie weitere Darlehen ein, z.B. Familiendarlehen o.ä. 
Auch dafür Zins und Tilgung berücksichtigen!</t>
        </r>
      </text>
    </comment>
    <comment ref="D5" authorId="0">
      <text>
        <r>
          <rPr>
            <sz val="10"/>
            <color rgb="FF000000"/>
            <rFont val="Arial"/>
            <family val="2"/>
            <charset val="1"/>
          </rPr>
          <t xml:space="preserve">Dieser Wert wird übertragen aus dem Investitionsplan.</t>
        </r>
      </text>
    </comment>
    <comment ref="D6" authorId="0">
      <text>
        <r>
          <rPr>
            <sz val="10"/>
            <color rgb="FF000000"/>
            <rFont val="Arial"/>
            <family val="2"/>
            <charset val="1"/>
          </rPr>
          <t xml:space="preserve">Dieser Wert wird übertragen aus dem Investitionsplan.</t>
        </r>
      </text>
    </comment>
    <comment ref="D7" authorId="0">
      <text>
        <r>
          <rPr>
            <sz val="10"/>
            <color rgb="FF000000"/>
            <rFont val="Arial"/>
            <family val="2"/>
            <charset val="1"/>
          </rPr>
          <t xml:space="preserve">Dieser Wert wird übertragen aus dem Investitionsplan.</t>
        </r>
      </text>
    </comment>
    <comment ref="D8" authorId="0">
      <text>
        <r>
          <rPr>
            <sz val="10"/>
            <color rgb="FF000000"/>
            <rFont val="Arial"/>
            <family val="2"/>
            <charset val="1"/>
          </rPr>
          <t xml:space="preserve">Dieser Wert wird übertragen aus dem Investitionsplan.</t>
        </r>
      </text>
    </comment>
    <comment ref="D16" authorId="0">
      <text>
        <r>
          <rPr>
            <sz val="10"/>
            <color rgb="FF000000"/>
            <rFont val="Arial"/>
            <family val="2"/>
            <charset val="1"/>
          </rPr>
          <t xml:space="preserve">Bitte tragen Sie hier den Betrag ein, der Ihnen sofort und ohne Einschränkungen zur Verfügung steht, um dauerhaft in Ihrem Unternehmen eingesetzt zu werden.</t>
        </r>
      </text>
    </comment>
    <comment ref="D17" authorId="0">
      <text>
        <r>
          <rPr>
            <sz val="10"/>
            <color rgb="FF000000"/>
            <rFont val="Arial"/>
            <family val="2"/>
            <charset val="1"/>
          </rPr>
          <t xml:space="preserve">Dieser Wert wird übertragen aus der Liquiditätsplanung.</t>
        </r>
      </text>
    </comment>
    <comment ref="E10" authorId="0">
      <text>
        <r>
          <rPr>
            <sz val="10"/>
            <color rgb="FF000000"/>
            <rFont val="Arial"/>
            <family val="2"/>
            <charset val="1"/>
          </rPr>
          <t xml:space="preserve">Diese Summe deckt Liquiditätsengpässe und Unvorhergesehenes ab. Sie wird nicht für einen bestimmten Zweck eingeplant.</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3" authorId="0">
      <text>
        <r>
          <rPr>
            <sz val="10"/>
            <color rgb="FF000000"/>
            <rFont val="Arial"/>
            <family val="2"/>
            <charset val="1"/>
          </rPr>
          <t xml:space="preserve">IhrE SteuerberaterIn wird Ihnen die notwendige Höhe nennen können, sobald Sie Ihren voraussichtlichen Jahresüberschuss berechnet haben - diesen finden Sie in Zeile 51 der Rentabilitätsvorschau</t>
        </r>
      </text>
    </comment>
  </commentList>
</comments>
</file>

<file path=xl/sharedStrings.xml><?xml version="1.0" encoding="utf-8"?>
<sst xmlns="http://schemas.openxmlformats.org/spreadsheetml/2006/main" count="476" uniqueCount="257">
  <si>
    <t xml:space="preserve">Sehr geehrte Gründerin, sehr geehrter Gründer,</t>
  </si>
  <si>
    <t xml:space="preserve">vielen Dank, dass Sie das Finanztool der IHK Köln benutzen! Zunächst ein paar Informationen zur Bedienung:</t>
  </si>
  <si>
    <t xml:space="preserve">Wenn Sie nicht im Januar gründen, beginnen Sie bitte mit Ihren Eintragungen im ersten Jahr mit dem Monat, in dem Sie starten möchten. Insgesamt stehen vier Jahre als Planungshorizont zur Verfügung, davon sollten mindestens drei Jahre monatsgenau geplant werden. Tragen Sie Ihren ersten Monat zudem in das Eingabefeld weiter unten ein.</t>
  </si>
  <si>
    <t xml:space="preserve">Zellen, in die Sie Werte eintragen können, sind grün gekennzeichnet. Alle anderen Zellen sind schreibgeschützt.</t>
  </si>
  <si>
    <t xml:space="preserve">Einige Zellen haben wir mit Erläuterungen versehen - diese erkennen Sie an dem roten Dreieck rechts oben.
Sie können sie lesen, wenn Sie mit dem Mauszeiger auf die entsprechende Zelle gehen.</t>
  </si>
  <si>
    <t xml:space="preserve">Außerdem bitten wir Sie um einige Angaben, um Ihnen die Arbeit zu erleichtern:</t>
  </si>
  <si>
    <r>
      <rPr>
        <sz val="10"/>
        <color rgb="FF000000"/>
        <rFont val="Arial"/>
        <family val="2"/>
        <charset val="1"/>
      </rPr>
      <t xml:space="preserve">Ihr </t>
    </r>
    <r>
      <rPr>
        <b val="true"/>
        <sz val="10"/>
        <color rgb="FFFF0000"/>
        <rFont val="Arial"/>
        <family val="2"/>
        <charset val="1"/>
      </rPr>
      <t xml:space="preserve">erster Gründungsmonat</t>
    </r>
    <r>
      <rPr>
        <sz val="10"/>
        <color rgb="FF000000"/>
        <rFont val="Arial"/>
        <family val="2"/>
        <charset val="1"/>
      </rPr>
      <t xml:space="preserve">: Bitte geben Sie "1" ein für Januar, "2" für Februar usw. Beginnen Sie Ihre Einträge in der Tabelle bitte auch im entsprechenden Monat. </t>
    </r>
    <r>
      <rPr>
        <b val="true"/>
        <sz val="10"/>
        <color rgb="FFFF0000"/>
        <rFont val="Arial"/>
        <family val="2"/>
        <charset val="1"/>
      </rPr>
      <t xml:space="preserve">Bitte lassen Sie dieses Feld nicht leer!</t>
    </r>
  </si>
  <si>
    <r>
      <rPr>
        <sz val="10"/>
        <color rgb="FF000000"/>
        <rFont val="Arial"/>
        <family val="2"/>
        <charset val="1"/>
      </rPr>
      <t xml:space="preserve">Ihr </t>
    </r>
    <r>
      <rPr>
        <b val="true"/>
        <sz val="10"/>
        <color rgb="FFFF0000"/>
        <rFont val="Arial"/>
        <family val="2"/>
        <charset val="1"/>
      </rPr>
      <t xml:space="preserve">Gründungsjahr</t>
    </r>
    <r>
      <rPr>
        <sz val="10"/>
        <color rgb="FF000000"/>
        <rFont val="Arial"/>
        <family val="2"/>
        <charset val="1"/>
      </rPr>
      <t xml:space="preserve">: bitte ändern, falls abweichend</t>
    </r>
  </si>
  <si>
    <r>
      <rPr>
        <sz val="10"/>
        <color rgb="FF000000"/>
        <rFont val="Arial"/>
        <family val="2"/>
        <charset val="1"/>
      </rPr>
      <t xml:space="preserve">Wenn Sie </t>
    </r>
    <r>
      <rPr>
        <b val="true"/>
        <sz val="10"/>
        <color rgb="FFFF0000"/>
        <rFont val="Arial"/>
        <family val="2"/>
        <charset val="1"/>
      </rPr>
      <t xml:space="preserve">gegen Rechnung</t>
    </r>
    <r>
      <rPr>
        <sz val="10"/>
        <color rgb="FF000000"/>
        <rFont val="Arial"/>
        <family val="2"/>
        <charset val="1"/>
      </rPr>
      <t xml:space="preserve"> liefern oder leisten, tragen Sie hier bitte ein "x" ein - der Zahlungseingang wird dann im nächsten Monat berücksichtigt. Bei Zug-um-Zug-Geschäften (Barzahlung, Vorkasse, Lastschrift o.ä.) lassen Sie das Feld bitte leer.</t>
    </r>
  </si>
  <si>
    <r>
      <rPr>
        <sz val="10"/>
        <color rgb="FF000000"/>
        <rFont val="Arial"/>
        <family val="2"/>
        <charset val="1"/>
      </rPr>
      <t xml:space="preserve">Wenn Sie </t>
    </r>
    <r>
      <rPr>
        <b val="true"/>
        <sz val="10"/>
        <color rgb="FFFF0000"/>
        <rFont val="Arial"/>
        <family val="2"/>
        <charset val="1"/>
      </rPr>
      <t xml:space="preserve">Umsatzsteuer</t>
    </r>
    <r>
      <rPr>
        <sz val="10"/>
        <color rgb="FF000000"/>
        <rFont val="Arial"/>
        <family val="2"/>
        <charset val="1"/>
      </rPr>
      <t xml:space="preserve"> in Rechnung stellen werden, tragen Sie hier bitte ein "x" ein, sonst lassen Sie das Feld bitte leer.
Die Berechnungen gehen nicht von einer Dauerfristverlängerung aus.</t>
    </r>
  </si>
  <si>
    <t xml:space="preserve">x</t>
  </si>
  <si>
    <r>
      <rPr>
        <sz val="10"/>
        <color rgb="FF000000"/>
        <rFont val="Arial"/>
        <family val="2"/>
        <charset val="1"/>
      </rPr>
      <t xml:space="preserve">Wenn Sie eine </t>
    </r>
    <r>
      <rPr>
        <b val="true"/>
        <sz val="10"/>
        <color rgb="FFFF0000"/>
        <rFont val="Arial"/>
        <family val="2"/>
        <charset val="1"/>
      </rPr>
      <t xml:space="preserve">Kapitalgesellschaft</t>
    </r>
    <r>
      <rPr>
        <sz val="10"/>
        <color rgb="FF000000"/>
        <rFont val="Arial"/>
        <family val="2"/>
        <charset val="1"/>
      </rPr>
      <t xml:space="preserve"> (AG, GmbH, UG (haftungsbeschränkt) oder Ltd.) gründen, tragen Sie hier bitte ein "x" ein, sonst lassen Sie das Feld bitte leer.</t>
    </r>
  </si>
  <si>
    <t xml:space="preserve">Wir stellen Ihnen hiermit unentgeltlich eine passwortgeschützte Datei in Excel zum Download zur Verfügung. Alle Änderungen daran, </t>
  </si>
  <si>
    <t xml:space="preserve">inbesondere Passwortaufhebung, Seiteneinrichtung und Konvertierungen in andere Formate erfolgen auf eigenes Risiko.</t>
  </si>
  <si>
    <t xml:space="preserve">Für alle daraus resultierenden Folgen, wie Ungenauigkeiten und Fehler der Anwendung, übernehmen wir keine Haftung.</t>
  </si>
  <si>
    <t xml:space="preserve">Wenn Sie Fragen, Wünsche oder andere Anliegen haben oder uns einfach mitteilen möchten, was Ihnen noch fehlt, schreiben Sie uns unter</t>
  </si>
  <si>
    <t xml:space="preserve">finanztool@koeln.ihk.de</t>
  </si>
  <si>
    <t xml:space="preserve">Bei Ihrem Vorhaben wünschen wir Ihnen viel Erfolg!</t>
  </si>
  <si>
    <t xml:space="preserve">Industrie- und Handelskammer zu Köln</t>
  </si>
  <si>
    <t xml:space="preserve">Ihr Team Beratung und Service</t>
  </si>
  <si>
    <t xml:space="preserve">Geplante Dienstleistungsumsätze</t>
  </si>
  <si>
    <t xml:space="preserve">Januar</t>
  </si>
  <si>
    <t xml:space="preserve">Februar</t>
  </si>
  <si>
    <t xml:space="preserve">März</t>
  </si>
  <si>
    <t xml:space="preserve">April</t>
  </si>
  <si>
    <t xml:space="preserve">Mai</t>
  </si>
  <si>
    <t xml:space="preserve">Juni</t>
  </si>
  <si>
    <t xml:space="preserve">Juli</t>
  </si>
  <si>
    <t xml:space="preserve">August</t>
  </si>
  <si>
    <t xml:space="preserve">September</t>
  </si>
  <si>
    <t xml:space="preserve">Oktober</t>
  </si>
  <si>
    <t xml:space="preserve">November</t>
  </si>
  <si>
    <t xml:space="preserve">Dezember</t>
  </si>
  <si>
    <t xml:space="preserve">Nutzer Jahresabo</t>
  </si>
  <si>
    <t xml:space="preserve">Nutzer Monatsabo</t>
  </si>
  <si>
    <t xml:space="preserve">Einzeltransaktionen ohne Behördlichen Gebühren</t>
  </si>
  <si>
    <t xml:space="preserve">Einzeltransaktionen mit Behördlichen Gebühren (durchschnitt)</t>
  </si>
  <si>
    <t xml:space="preserve">Umsatz Handel/Produktion</t>
  </si>
  <si>
    <t xml:space="preserve">Erlösschmälerungen (Skonto)</t>
  </si>
  <si>
    <t xml:space="preserve">sonstige betriebliche Erträge</t>
  </si>
  <si>
    <t xml:space="preserve">Wareneinkauf/Materialaufwand</t>
  </si>
  <si>
    <t xml:space="preserve">pauschaler Wareneinsatz</t>
  </si>
  <si>
    <t xml:space="preserve">Fremdleistungen</t>
  </si>
  <si>
    <t xml:space="preserve">Wareneinkauf Saisongeschäft</t>
  </si>
  <si>
    <t xml:space="preserve">Rohergebnis</t>
  </si>
  <si>
    <t xml:space="preserve">Personalaufwand incl. Sozialabgaben (ca. 22%)</t>
  </si>
  <si>
    <t xml:space="preserve">Abschreibungen</t>
  </si>
  <si>
    <t xml:space="preserve">Sonstige betriebliche Aufwendungen</t>
  </si>
  <si>
    <t xml:space="preserve">Raumkosten (Miete, Nebenkosten, Reinigung etc.)</t>
  </si>
  <si>
    <t xml:space="preserve">Miete und Nebenkosten</t>
  </si>
  <si>
    <t xml:space="preserve">Instandhaltung</t>
  </si>
  <si>
    <t xml:space="preserve">Telefon, Fax</t>
  </si>
  <si>
    <t xml:space="preserve">Kfz-Kosten</t>
  </si>
  <si>
    <t xml:space="preserve">Kfz-Versicherungen</t>
  </si>
  <si>
    <t xml:space="preserve">Wartung und Reparatur</t>
  </si>
  <si>
    <t xml:space="preserve">Leasing (nur Kfz)</t>
  </si>
  <si>
    <t xml:space="preserve">Betriebskosten</t>
  </si>
  <si>
    <t xml:space="preserve">Reise- und Bewirtungskosten</t>
  </si>
  <si>
    <t xml:space="preserve">Anzeigen- und sonst. Werbung</t>
  </si>
  <si>
    <t xml:space="preserve">Kosten der Warenabgabe</t>
  </si>
  <si>
    <t xml:space="preserve">Verpackung/Ausgangsfrachten</t>
  </si>
  <si>
    <t xml:space="preserve">Provisionen</t>
  </si>
  <si>
    <t xml:space="preserve">Instandhaltung Betriebs- und Geschäftsausstattung</t>
  </si>
  <si>
    <t xml:space="preserve">Leasing (außer Kfz)</t>
  </si>
  <si>
    <t xml:space="preserve">Software-Updates</t>
  </si>
  <si>
    <t xml:space="preserve">Versicherungen (ohne Kfz)</t>
  </si>
  <si>
    <t xml:space="preserve">Beiträge, Gebühren</t>
  </si>
  <si>
    <t xml:space="preserve">Bürobedarf</t>
  </si>
  <si>
    <t xml:space="preserve">Postwertzeichen</t>
  </si>
  <si>
    <t xml:space="preserve">Fachliteratur</t>
  </si>
  <si>
    <t xml:space="preserve">Fortbildung</t>
  </si>
  <si>
    <t xml:space="preserve">Messen und Ausstellungen</t>
  </si>
  <si>
    <t xml:space="preserve">Beratungskosten</t>
  </si>
  <si>
    <t xml:space="preserve">Steuerberater</t>
  </si>
  <si>
    <t xml:space="preserve">Unternehmensberater</t>
  </si>
  <si>
    <t xml:space="preserve">Rechtsanwalt</t>
  </si>
  <si>
    <t xml:space="preserve">Kosten des Geldverkehrs</t>
  </si>
  <si>
    <t xml:space="preserve">Andere betriebliche Aufwendungen</t>
  </si>
  <si>
    <t xml:space="preserve">Summe betrieblicher Aufwendungen</t>
  </si>
  <si>
    <t xml:space="preserve">Betriebsergebnis</t>
  </si>
  <si>
    <r>
      <rPr>
        <sz val="10"/>
        <color rgb="FF000000"/>
        <rFont val="Arial"/>
        <family val="2"/>
        <charset val="1"/>
      </rPr>
      <t xml:space="preserve">Zinsaufwendungen</t>
    </r>
    <r>
      <rPr>
        <vertAlign val="superscript"/>
        <sz val="10"/>
        <color rgb="FF000000"/>
        <rFont val="Arial"/>
        <family val="2"/>
        <charset val="1"/>
      </rPr>
      <t xml:space="preserve"> 1)</t>
    </r>
  </si>
  <si>
    <t xml:space="preserve">Gewinn/Verlust vor Steuern</t>
  </si>
  <si>
    <t xml:space="preserve">Sonstige Steuern (betrieblich)</t>
  </si>
  <si>
    <t xml:space="preserve">Jahresüberschuß/Jahresfehlbetrag</t>
  </si>
  <si>
    <t xml:space="preserve">1)</t>
  </si>
  <si>
    <r>
      <rPr>
        <sz val="10"/>
        <color rgb="FF000000"/>
        <rFont val="Arial"/>
        <family val="2"/>
        <charset val="1"/>
      </rPr>
      <t xml:space="preserve">gem. Zins- und Tilgungsplan des Kreditinstituts für alle </t>
    </r>
    <r>
      <rPr>
        <b val="true"/>
        <sz val="10"/>
        <color rgb="FF000000"/>
        <rFont val="Arial"/>
        <family val="2"/>
        <charset val="1"/>
      </rPr>
      <t xml:space="preserve">betrieblichen</t>
    </r>
    <r>
      <rPr>
        <sz val="10"/>
        <color rgb="FF000000"/>
        <rFont val="Arial"/>
        <family val="2"/>
        <charset val="1"/>
      </rPr>
      <t xml:space="preserve"> Darlehen</t>
    </r>
  </si>
  <si>
    <t xml:space="preserve">Zahlungseingänge auf gebuchten Umsatz</t>
  </si>
  <si>
    <t xml:space="preserve">-</t>
  </si>
  <si>
    <t xml:space="preserve">Zinsaufwendungen</t>
  </si>
  <si>
    <t xml:space="preserve">vorläufiger Liquiditätsbedarf (-)/-überschuß (+)</t>
  </si>
  <si>
    <t xml:space="preserve">Umsatzsteuerzahllast (+) bzw. Vorsteuerüberhang (-)</t>
  </si>
  <si>
    <t xml:space="preserve">Investitionen und GWG</t>
  </si>
  <si>
    <t xml:space="preserve">Warenlager (Erstausstattung und Aufstockung Folgejahre)</t>
  </si>
  <si>
    <t xml:space="preserve">Auszahlung betrieblicher Darlehen (s. "Finanzierungsplan")</t>
  </si>
  <si>
    <t xml:space="preserve">Tilgung betrieblicher Darlehen</t>
  </si>
  <si>
    <t xml:space="preserve">Körperschaftsteuer (nur bei Kapitalgesellschaften)</t>
  </si>
  <si>
    <t xml:space="preserve">Gewerbesteuer</t>
  </si>
  <si>
    <t xml:space="preserve">Privater Finanzbedarf (Unternehmerlohn)</t>
  </si>
  <si>
    <t xml:space="preserve">zusätzlicher Liquiditätsbedarf (-)/-überschuss (+)</t>
  </si>
  <si>
    <t xml:space="preserve">totaler Liquiditätsbedarf (-)/-überschuss (+)</t>
  </si>
  <si>
    <t xml:space="preserve">eingebrachtes Eigenkapital - liquide Mittel</t>
  </si>
  <si>
    <t xml:space="preserve">Liquiditätsreserve</t>
  </si>
  <si>
    <t xml:space="preserve">Anschaffungen im Gründungsjahr</t>
  </si>
  <si>
    <t xml:space="preserve">betriebs-gewöhnliche Nutzungsdauer</t>
  </si>
  <si>
    <t xml:space="preserve">AfA
(Absetzung für Abnutzung, Abschreibung)</t>
  </si>
  <si>
    <t xml:space="preserve">Investitionen (Anschaffungskosten höher als 800 EUR netto)</t>
  </si>
  <si>
    <t xml:space="preserve">18x Höhenverstellbare Tische</t>
  </si>
  <si>
    <t xml:space="preserve">18x Arbeitslaptop</t>
  </si>
  <si>
    <t xml:space="preserve">Konferenzraumtechnik(Kamera, Monitor, Lautsprecher)</t>
  </si>
  <si>
    <t xml:space="preserve">Konferenztisch</t>
  </si>
  <si>
    <t xml:space="preserve">Küchenzeile</t>
  </si>
  <si>
    <t xml:space="preserve">Sacheinlagen</t>
  </si>
  <si>
    <t xml:space="preserve">Geringwertige Wirtschaftsgüter (Anschaffungskosten bis 800 EUR netto)</t>
  </si>
  <si>
    <t xml:space="preserve">18x Ergonomischer Stuhl</t>
  </si>
  <si>
    <t xml:space="preserve">4x Regal, Rollcontainer</t>
  </si>
  <si>
    <t xml:space="preserve">10x Monitore</t>
  </si>
  <si>
    <t xml:space="preserve">10x Maus und Tastatur</t>
  </si>
  <si>
    <t xml:space="preserve">3in1 Drucker</t>
  </si>
  <si>
    <t xml:space="preserve">Kaffeemaschine</t>
  </si>
  <si>
    <t xml:space="preserve">Mikrowelle</t>
  </si>
  <si>
    <t xml:space="preserve">Summe</t>
  </si>
  <si>
    <t xml:space="preserve">monatlich im Anschaffungsjahr (einschl. GWG)</t>
  </si>
  <si>
    <t xml:space="preserve">monatlich Folgejahre</t>
  </si>
  <si>
    <t xml:space="preserve">Warenlager-Erstausstattung und -aufstockung (Betriebsausgaben)</t>
  </si>
  <si>
    <t xml:space="preserve">Kapitalbedarfsplan</t>
  </si>
  <si>
    <t xml:space="preserve">EUR</t>
  </si>
  <si>
    <t xml:space="preserve">Anschaffungen im Jahr der Gründung</t>
  </si>
  <si>
    <t xml:space="preserve">Investitionen</t>
  </si>
  <si>
    <t xml:space="preserve">Neuanschaffungen</t>
  </si>
  <si>
    <t xml:space="preserve">geringwertige Wirtschaftsgüter</t>
  </si>
  <si>
    <t xml:space="preserve">Warenlager-Erstausstattung</t>
  </si>
  <si>
    <t xml:space="preserve">Betriebsmittel</t>
  </si>
  <si>
    <t xml:space="preserve">Kapitalbedarf</t>
  </si>
  <si>
    <t xml:space="preserve">Finanzierungsplan</t>
  </si>
  <si>
    <t xml:space="preserve">Eigenkapital</t>
  </si>
  <si>
    <t xml:space="preserve">liquide Mittel</t>
  </si>
  <si>
    <t xml:space="preserve">Fremdkapital (Auszahlungsbetrag)</t>
  </si>
  <si>
    <t xml:space="preserve">Hausbankdarlehen</t>
  </si>
  <si>
    <t xml:space="preserve">Startgeld</t>
  </si>
  <si>
    <t xml:space="preserve">KfW Kapital für Gründer</t>
  </si>
  <si>
    <t xml:space="preserve">Verwandtendarlehen</t>
  </si>
  <si>
    <t xml:space="preserve">Privatdarlehen</t>
  </si>
  <si>
    <t xml:space="preserve">1. Jahr</t>
  </si>
  <si>
    <t xml:space="preserve">2. Jahr</t>
  </si>
  <si>
    <t xml:space="preserve">3. Jahr</t>
  </si>
  <si>
    <t xml:space="preserve">4. Jahr</t>
  </si>
  <si>
    <t xml:space="preserve">Jan</t>
  </si>
  <si>
    <t xml:space="preserve">Feb</t>
  </si>
  <si>
    <t xml:space="preserve">Mrz</t>
  </si>
  <si>
    <t xml:space="preserve">Apr</t>
  </si>
  <si>
    <t xml:space="preserve">Jun</t>
  </si>
  <si>
    <t xml:space="preserve">Jul</t>
  </si>
  <si>
    <t xml:space="preserve">Aug</t>
  </si>
  <si>
    <t xml:space="preserve">Sep</t>
  </si>
  <si>
    <t xml:space="preserve">Okt</t>
  </si>
  <si>
    <t xml:space="preserve">Nov</t>
  </si>
  <si>
    <t xml:space="preserve">Dez</t>
  </si>
  <si>
    <t xml:space="preserve">monatlich</t>
  </si>
  <si>
    <t xml:space="preserve">Private Einnahmen (außerhalb der Selbstständigkeit)</t>
  </si>
  <si>
    <t xml:space="preserve">Nettogehalt Lebenspartner/in</t>
  </si>
  <si>
    <t xml:space="preserve">Kindergeld</t>
  </si>
  <si>
    <t xml:space="preserve">Erziehungsgeld</t>
  </si>
  <si>
    <t xml:space="preserve">Unterhaltsanspruch</t>
  </si>
  <si>
    <t xml:space="preserve">Einkommen aus Vermietung und Verpachtung</t>
  </si>
  <si>
    <t xml:space="preserve">Einkommen aus Kapitalvermögen</t>
  </si>
  <si>
    <t xml:space="preserve">Sonstige Einkünfte</t>
  </si>
  <si>
    <t xml:space="preserve">Summe der privaten Einnahmen</t>
  </si>
  <si>
    <t xml:space="preserve">Private Ausgaben</t>
  </si>
  <si>
    <t xml:space="preserve">Private Miete (einschließlich Nebenkosten)</t>
  </si>
  <si>
    <t xml:space="preserve">Krankenversicherung</t>
  </si>
  <si>
    <t xml:space="preserve">Rentenversicherung/Altersvorsorge</t>
  </si>
  <si>
    <t xml:space="preserve">Sonstige Versicherungen</t>
  </si>
  <si>
    <t xml:space="preserve">Zinsen und Tilgung privater Darlehen</t>
  </si>
  <si>
    <t xml:space="preserve">Rücklagen für Einkommensteuer</t>
  </si>
  <si>
    <t xml:space="preserve">Rücklagen für Neuanschaffungen</t>
  </si>
  <si>
    <t xml:space="preserve">Unterhaltsverpflichtung</t>
  </si>
  <si>
    <r>
      <rPr>
        <sz val="10"/>
        <color rgb="FF000000"/>
        <rFont val="Arial"/>
        <family val="2"/>
        <charset val="1"/>
      </rPr>
      <t xml:space="preserve">Lebensunterhalt </t>
    </r>
    <r>
      <rPr>
        <vertAlign val="superscript"/>
        <sz val="10"/>
        <color rgb="FF000000"/>
        <rFont val="Arial"/>
        <family val="2"/>
        <charset val="1"/>
      </rPr>
      <t xml:space="preserve">1)</t>
    </r>
  </si>
  <si>
    <t xml:space="preserve">Summe der privaten Ausgaben</t>
  </si>
  <si>
    <t xml:space="preserve">Privater Finanzbedarf = erforderlicher Unternehmerlohn</t>
  </si>
  <si>
    <r>
      <rPr>
        <vertAlign val="superscript"/>
        <sz val="10"/>
        <color rgb="FF000000"/>
        <rFont val="Arial"/>
        <family val="2"/>
        <charset val="1"/>
      </rPr>
      <t xml:space="preserve">1) </t>
    </r>
    <r>
      <rPr>
        <sz val="10"/>
        <color rgb="FF000000"/>
        <rFont val="Arial"/>
        <family val="2"/>
        <charset val="1"/>
      </rPr>
      <t xml:space="preserve">Richtwerte - ohne Miete, Versicherungen, Kosten privater Darlehen, Steuern, Rücklagen und Unterhaltsverpflichtungen (s.o.)</t>
    </r>
  </si>
  <si>
    <t xml:space="preserve">900 EUR</t>
  </si>
  <si>
    <t xml:space="preserve">1 Erwachsener</t>
  </si>
  <si>
    <t xml:space="preserve">1.025 EUR</t>
  </si>
  <si>
    <t xml:space="preserve">2 Erwachsene</t>
  </si>
  <si>
    <t xml:space="preserve">235 EUR</t>
  </si>
  <si>
    <t xml:space="preserve">je Kind</t>
  </si>
  <si>
    <t xml:space="preserve">vgl. Einzelaufstellungen des Privaten Finanzbedarfs</t>
  </si>
  <si>
    <t xml:space="preserve">Hier sind die Summen der Werte von bis zu drei Gründungspersonen addiert.</t>
  </si>
  <si>
    <t xml:space="preserve">Details sind den einzelnen Tabellen über den Privaten Finanzbedarf zu entnehmen.</t>
  </si>
  <si>
    <t xml:space="preserve">Mit Klicken auf "+"-Symbole können Sie später Eingabefelder für die Ist-Zahlen öffnen. So ist der Vergleich von Plan- zu Ist-Zahlen möglich.
Heben Sie dazu den Passwortschutz unter "Überprüfen/Blattschutz aufheben" auf (kein Passwort nötig).</t>
  </si>
  <si>
    <t xml:space="preserve">Plan</t>
  </si>
  <si>
    <t xml:space="preserve">Ist</t>
  </si>
  <si>
    <t xml:space="preserve">Anteil an Gesamt-leistung
in %</t>
  </si>
  <si>
    <t xml:space="preserve">Differenz in EUR</t>
  </si>
  <si>
    <t xml:space="preserve">Differenz in %</t>
  </si>
  <si>
    <t xml:space="preserve">Veränderung gegenüber Vorjahr in %</t>
  </si>
  <si>
    <t xml:space="preserve">Gesamtleistung</t>
  </si>
  <si>
    <t xml:space="preserve">Jahresergebnis vor Kapitaldienst</t>
  </si>
  <si>
    <t xml:space="preserve">Cash Flow</t>
  </si>
  <si>
    <t xml:space="preserve">Ratendarlehen 1</t>
  </si>
  <si>
    <t xml:space="preserve">Darlehensbetrag in EUR</t>
  </si>
  <si>
    <t xml:space="preserve">Zinsen p.a.</t>
  </si>
  <si>
    <t xml:space="preserve">Laufzeit (mind. 3 Jahre)</t>
  </si>
  <si>
    <t xml:space="preserve">davon tilgungsfrei (nur ganze Jahre)</t>
  </si>
  <si>
    <t xml:space="preserve">Zinsen</t>
  </si>
  <si>
    <t xml:space="preserve">Tilgung</t>
  </si>
  <si>
    <t xml:space="preserve">Ratendarlehen 2</t>
  </si>
  <si>
    <t xml:space="preserve">Ratendarlehen 3</t>
  </si>
  <si>
    <t xml:space="preserve">Ratendarlehen 4</t>
  </si>
  <si>
    <t xml:space="preserve">Ratendarlehen 5</t>
  </si>
  <si>
    <t xml:space="preserve">Ratendarlehen 6</t>
  </si>
  <si>
    <t xml:space="preserve">Ratendarlehen 7</t>
  </si>
  <si>
    <t xml:space="preserve">Summe Kapitaldienst</t>
  </si>
  <si>
    <t xml:space="preserve">Banken Cash Flow (= Cash Flow nach Kapitaldienst)</t>
  </si>
  <si>
    <t xml:space="preserve">Steuersätze ab Jahr 2</t>
  </si>
  <si>
    <t xml:space="preserve">Steuersätze Jahr 1</t>
  </si>
  <si>
    <t xml:space="preserve">USt Jahr 2</t>
  </si>
  <si>
    <t xml:space="preserve">USt Jahr 3</t>
  </si>
  <si>
    <t xml:space="preserve">USt Jahr 4</t>
  </si>
  <si>
    <t xml:space="preserve">Umsatzsteuer Regelsatz</t>
  </si>
  <si>
    <t xml:space="preserve">Umsatzsteuer ermäßigt</t>
  </si>
  <si>
    <t xml:space="preserve">Vorsteuer</t>
  </si>
  <si>
    <t xml:space="preserve">Vorsteuer ermäßigt</t>
  </si>
  <si>
    <t xml:space="preserve">Vorsteuer Wareneinsatz (bei Umsätzen sowohl zum Regel- als auch zum ermäßigten Steuersatz: Ermittlung s.u.)</t>
  </si>
  <si>
    <t xml:space="preserve">nur wenn Umsätze zu verschiedenen Umsatzsteuersätzen (Regel- und ermäßigter Satz) erfolgen:</t>
  </si>
  <si>
    <t xml:space="preserve">Umsätze Jahr 1 zum Regelsteuersatz</t>
  </si>
  <si>
    <t xml:space="preserve">Umsätze Jahr 1 zum ermäßigten Steuersatz</t>
  </si>
  <si>
    <t xml:space="preserve">gewichteter Vorsteuersatz für Wareneinsatz 
(nach dem Verhältnis der Umsätze des ersten Kalenderjahres)</t>
  </si>
  <si>
    <t xml:space="preserve">Obergrenze für die Anschaffungskosten Geringwertiger Wirtschaftsgüter</t>
  </si>
  <si>
    <t xml:space="preserve">Es gelten wieder einheitlich der Regelsteuersatz von 19% und der ermäßigte von 7%.</t>
  </si>
  <si>
    <t xml:space="preserve">Release 3.8 Start ab 2021</t>
  </si>
  <si>
    <t xml:space="preserve">Diese Daten werden nicht übertragen!</t>
  </si>
  <si>
    <t xml:space="preserve">Jahreswerte</t>
  </si>
  <si>
    <t xml:space="preserve">Monatswerte</t>
  </si>
  <si>
    <t xml:space="preserve">Ratendarlehen 1     Hausbankdarlehen</t>
  </si>
  <si>
    <t xml:space="preserve">Zinsen p.a. (nominal)</t>
  </si>
  <si>
    <t xml:space="preserve">0,02</t>
  </si>
  <si>
    <t xml:space="preserve">Zinsen gesamt</t>
  </si>
  <si>
    <t xml:space="preserve">Tilgung gesamt</t>
  </si>
  <si>
    <t xml:space="preserve">Im ersten Jahr werden die Zinsen ab Gründungsmonat berechnet.</t>
  </si>
  <si>
    <t xml:space="preserve">In den Folgejahren werden die Zinsen überschlägig auf den Darlehensstand am Anfang des Jahres berechnet; dabei bleiben unterjährige Tilgungen unberücksichtigt.</t>
  </si>
  <si>
    <t xml:space="preserve">Hier können Sie Ihre eigenen Berechnungen anstellen und mit den grünen Eingabefeldern verknüpfen.</t>
  </si>
  <si>
    <t xml:space="preserve">Beispiel Kostenart</t>
  </si>
  <si>
    <t xml:space="preserve">Unterkategorie 1</t>
  </si>
  <si>
    <t xml:space="preserve">Unterkategorie 2</t>
  </si>
  <si>
    <t xml:space="preserve">Unterkategorie 3</t>
  </si>
  <si>
    <t xml:space="preserve">Unterkategorie 4</t>
  </si>
  <si>
    <t xml:space="preserve">Unterkategorie 5</t>
  </si>
  <si>
    <t xml:space="preserve">Unterkategorie 6</t>
  </si>
  <si>
    <t xml:space="preserve">Unterkategorie 7</t>
  </si>
  <si>
    <t xml:space="preserve">Unterkategorie 8</t>
  </si>
  <si>
    <t xml:space="preserve">Unterkategorie 9</t>
  </si>
  <si>
    <t xml:space="preserve">Unterkategorie 10</t>
  </si>
  <si>
    <t xml:space="preserve">Dieses Tabellenblatt ist komplett ungeschützt, damit Sie alle Anpassungen und Ergänzungen vornehmen können, die für Sie notwendig sind.</t>
  </si>
  <si>
    <t xml:space="preserve">Hier können Sie beispielsweise eine Position weiter aufgliedern und die Summenzeile in die entsprechende Position der Rentabilitätsvorschau verknüpfen.</t>
  </si>
  <si>
    <t xml:space="preserve">Sie können jederzeit weitere Positionen oder auch ein neues Tabellenblatt mit weiteren Nebenrechnungen hinzufügen.</t>
  </si>
  <si>
    <t xml:space="preserve">Für Kreditverhandlungen mit Ihrer Bank kann dies als Anlage genutzt werden.</t>
  </si>
</sst>
</file>

<file path=xl/styles.xml><?xml version="1.0" encoding="utf-8"?>
<styleSheet xmlns="http://schemas.openxmlformats.org/spreadsheetml/2006/main">
  <numFmts count="14">
    <numFmt numFmtId="164" formatCode="General"/>
    <numFmt numFmtId="165" formatCode="#,##0"/>
    <numFmt numFmtId="166" formatCode="mmm\-yy"/>
    <numFmt numFmtId="167" formatCode="General"/>
    <numFmt numFmtId="168" formatCode="0%"/>
    <numFmt numFmtId="169" formatCode="#,##0.00"/>
    <numFmt numFmtId="170" formatCode="0.00"/>
    <numFmt numFmtId="171" formatCode="#,##0_ ;[RED]\-#,##0\ "/>
    <numFmt numFmtId="172" formatCode="0.0%"/>
    <numFmt numFmtId="173" formatCode="0.0000%"/>
    <numFmt numFmtId="174" formatCode="0.00%"/>
    <numFmt numFmtId="175" formatCode="0"/>
    <numFmt numFmtId="176" formatCode="0.000%"/>
    <numFmt numFmtId="177" formatCode="m/d/yyyy"/>
  </numFmts>
  <fonts count="22">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b val="true"/>
      <sz val="10"/>
      <color rgb="FFFF0000"/>
      <name val="Arial"/>
      <family val="2"/>
      <charset val="1"/>
    </font>
    <font>
      <u val="single"/>
      <sz val="10"/>
      <color rgb="FF0000FF"/>
      <name val="Arial"/>
      <family val="2"/>
      <charset val="1"/>
    </font>
    <font>
      <sz val="10"/>
      <name val="Arial"/>
      <family val="2"/>
      <charset val="1"/>
    </font>
    <font>
      <b val="true"/>
      <sz val="10"/>
      <name val="Arial"/>
      <family val="2"/>
      <charset val="1"/>
    </font>
    <font>
      <vertAlign val="superscript"/>
      <sz val="10"/>
      <color rgb="FF000000"/>
      <name val="Arial"/>
      <family val="2"/>
      <charset val="1"/>
    </font>
    <font>
      <sz val="8"/>
      <color rgb="FF000000"/>
      <name val="Tahoma"/>
      <family val="2"/>
      <charset val="1"/>
    </font>
    <font>
      <sz val="11"/>
      <name val="Arial"/>
      <family val="2"/>
      <charset val="1"/>
    </font>
    <font>
      <u val="single"/>
      <sz val="8"/>
      <color rgb="FF000000"/>
      <name val="Tahoma"/>
      <family val="2"/>
      <charset val="1"/>
    </font>
    <font>
      <b val="true"/>
      <sz val="10"/>
      <name val="Arial"/>
      <family val="2"/>
    </font>
    <font>
      <b val="true"/>
      <sz val="16"/>
      <name val="Arial"/>
      <family val="2"/>
      <charset val="1"/>
    </font>
    <font>
      <sz val="14"/>
      <color rgb="FF595959"/>
      <name val="Calibri"/>
      <family val="2"/>
    </font>
    <font>
      <sz val="9"/>
      <color rgb="FF595959"/>
      <name val="Calibri"/>
      <family val="2"/>
    </font>
    <font>
      <b val="true"/>
      <sz val="12"/>
      <color rgb="FF000000"/>
      <name val="Arial"/>
      <family val="2"/>
      <charset val="1"/>
    </font>
    <font>
      <sz val="8"/>
      <color rgb="FF000000"/>
      <name val="Arial"/>
      <family val="2"/>
      <charset val="1"/>
    </font>
    <font>
      <sz val="9"/>
      <color rgb="FF000000"/>
      <name val="Segoe UI"/>
      <family val="2"/>
      <charset val="1"/>
    </font>
    <font>
      <sz val="8"/>
      <color rgb="FF000000"/>
      <name val="Calibri"/>
      <family val="0"/>
    </font>
    <font>
      <u val="single"/>
      <sz val="8"/>
      <color rgb="FF000000"/>
      <name val="Calibri"/>
      <family val="0"/>
    </font>
  </fonts>
  <fills count="8">
    <fill>
      <patternFill patternType="none"/>
    </fill>
    <fill>
      <patternFill patternType="gray125"/>
    </fill>
    <fill>
      <patternFill patternType="solid">
        <fgColor rgb="FFCCFFCC"/>
        <bgColor rgb="FFCCFFFF"/>
      </patternFill>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00FF00"/>
        <bgColor rgb="FF33CCCC"/>
      </patternFill>
    </fill>
    <fill>
      <patternFill patternType="solid">
        <fgColor rgb="FFFF0000"/>
        <bgColor rgb="FF9933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style="double"/>
      <diagonal/>
    </border>
    <border diagonalUp="false" diagonalDown="false">
      <left/>
      <right style="thin"/>
      <top/>
      <bottom/>
      <diagonal/>
    </border>
    <border diagonalUp="false" diagonalDown="false">
      <left/>
      <right/>
      <top style="thin"/>
      <bottom style="dotted"/>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fals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6" fontId="7" fillId="0" borderId="1" xfId="0" applyFont="true" applyBorder="true" applyAlignment="true" applyProtection="true">
      <alignment horizontal="center" vertical="center" textRotation="0" wrapText="true" indent="0" shrinkToFit="false"/>
      <protection locked="true" hidden="false"/>
    </xf>
    <xf numFmtId="166" fontId="7" fillId="3" borderId="1" xfId="0" applyFont="true" applyBorder="true" applyAlignment="true" applyProtection="true">
      <alignment horizontal="center" vertical="center" textRotation="0" wrapText="true" indent="0" shrinkToFit="false"/>
      <protection locked="true" hidden="false"/>
    </xf>
    <xf numFmtId="167" fontId="7" fillId="4" borderId="1" xfId="0" applyFont="true" applyBorder="true" applyAlignment="true" applyProtection="true">
      <alignment horizontal="center" vertical="center" textRotation="0" wrapText="true" indent="0" shrinkToFit="false"/>
      <protection locked="true" hidden="false"/>
    </xf>
    <xf numFmtId="166" fontId="7" fillId="0" borderId="0" xfId="0" applyFont="true" applyBorder="true" applyAlignment="true" applyProtection="true">
      <alignment horizontal="center" vertical="center" textRotation="0" wrapText="true" indent="0" shrinkToFit="false"/>
      <protection locked="true" hidden="false"/>
    </xf>
    <xf numFmtId="167" fontId="7" fillId="0" borderId="1" xfId="0" applyFont="true" applyBorder="true" applyAlignment="true" applyProtection="true">
      <alignment horizontal="center" vertical="center" textRotation="0" wrapText="true" indent="0" shrinkToFit="false"/>
      <protection locked="true" hidden="false"/>
    </xf>
    <xf numFmtId="166" fontId="7" fillId="4" borderId="0" xfId="0" applyFont="true" applyBorder="true" applyAlignment="true" applyProtection="true">
      <alignment horizontal="center" vertical="center" textRotation="0" wrapText="true" indent="0" shrinkToFit="false"/>
      <protection locked="true" hidden="false"/>
    </xf>
    <xf numFmtId="164" fontId="8" fillId="2" borderId="0" xfId="0" applyFont="true" applyBorder="false" applyAlignment="false" applyProtection="true">
      <alignment horizontal="general" vertical="bottom" textRotation="0" wrapText="false" indent="0" shrinkToFit="false"/>
      <protection locked="false" hidden="false"/>
    </xf>
    <xf numFmtId="169" fontId="8" fillId="2" borderId="0" xfId="19" applyFont="true" applyBorder="true" applyAlignment="true" applyProtection="true">
      <alignment horizontal="center"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false" hidden="false"/>
    </xf>
    <xf numFmtId="165" fontId="7" fillId="5" borderId="0" xfId="0" applyFont="true" applyBorder="false" applyAlignment="false" applyProtection="true">
      <alignment horizontal="general" vertical="bottom" textRotation="0" wrapText="false" indent="0" shrinkToFit="false"/>
      <protection locked="tru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5" fontId="7" fillId="5" borderId="3" xfId="0" applyFont="true" applyBorder="true" applyAlignment="false" applyProtection="true">
      <alignment horizontal="general" vertical="bottom" textRotation="0" wrapText="false" indent="0" shrinkToFit="false"/>
      <protection locked="true" hidden="false"/>
    </xf>
    <xf numFmtId="170"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7" fontId="0" fillId="3" borderId="4" xfId="0" applyFont="false" applyBorder="true" applyAlignment="true" applyProtection="true">
      <alignment horizontal="left" vertical="center" textRotation="0" wrapText="true" indent="0" shrinkToFit="false"/>
      <protection locked="true" hidden="false"/>
    </xf>
    <xf numFmtId="166" fontId="0" fillId="0" borderId="1" xfId="0" applyFont="false" applyBorder="true" applyAlignment="true" applyProtection="true">
      <alignment horizontal="center" vertical="center" textRotation="0" wrapText="false" indent="0" shrinkToFit="false"/>
      <protection locked="true" hidden="false"/>
    </xf>
    <xf numFmtId="167" fontId="0" fillId="4" borderId="1" xfId="0" applyFont="false" applyBorder="true" applyAlignment="true" applyProtection="true">
      <alignment horizontal="center" vertical="center" textRotation="0" wrapText="false" indent="0" shrinkToFit="false"/>
      <protection locked="true" hidden="false"/>
    </xf>
    <xf numFmtId="165" fontId="0" fillId="4" borderId="0" xfId="0" applyFont="false" applyBorder="false" applyAlignment="false" applyProtection="true">
      <alignment horizontal="general" vertical="bottom" textRotation="0" wrapText="false" indent="0" shrinkToFit="false"/>
      <protection locked="true" hidden="false"/>
    </xf>
    <xf numFmtId="167" fontId="0" fillId="0" borderId="0" xfId="0" applyFont="false" applyBorder="true" applyAlignment="true" applyProtection="true">
      <alignment horizontal="left" vertical="bottom" textRotation="0" wrapText="false" indent="0" shrinkToFit="false"/>
      <protection locked="true" hidden="false"/>
    </xf>
    <xf numFmtId="171" fontId="4" fillId="2" borderId="0" xfId="0" applyFont="true" applyBorder="false" applyAlignment="false" applyProtection="true">
      <alignment horizontal="general" vertical="bottom" textRotation="0" wrapText="false" indent="0" shrinkToFit="false"/>
      <protection locked="false" hidden="false"/>
    </xf>
    <xf numFmtId="171" fontId="0" fillId="4" borderId="0" xfId="0" applyFont="fals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left"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68" fontId="4" fillId="2" borderId="0" xfId="19" applyFont="true" applyBorder="true" applyAlignment="true" applyProtection="true">
      <alignment horizontal="general"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false" applyProtection="true">
      <alignment horizontal="general" vertical="bottom" textRotation="0" wrapText="false" indent="0" shrinkToFit="false"/>
      <protection locked="true" hidden="false"/>
    </xf>
    <xf numFmtId="171" fontId="0" fillId="4" borderId="5" xfId="0" applyFont="false" applyBorder="true" applyAlignment="false" applyProtection="true">
      <alignment horizontal="general" vertical="bottom" textRotation="0" wrapText="false" indent="0" shrinkToFit="false"/>
      <protection locked="true" hidden="false"/>
    </xf>
    <xf numFmtId="171" fontId="0" fillId="4" borderId="6" xfId="0" applyFont="false" applyBorder="true" applyAlignment="false" applyProtection="true">
      <alignment horizontal="general" vertical="bottom" textRotation="0" wrapText="false" indent="0" shrinkToFit="false"/>
      <protection locked="true" hidden="false"/>
    </xf>
    <xf numFmtId="171" fontId="0" fillId="4" borderId="3" xfId="0" applyFont="fals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center" vertical="center" textRotation="0" wrapText="true" indent="0" shrinkToFit="false"/>
      <protection locked="true" hidden="false"/>
    </xf>
    <xf numFmtId="166" fontId="11" fillId="0" borderId="1" xfId="0" applyFont="true" applyBorder="true" applyAlignment="true" applyProtection="true">
      <alignment horizontal="center" vertical="center" textRotation="0" wrapText="true" indent="0" shrinkToFit="false"/>
      <protection locked="true" hidden="false"/>
    </xf>
    <xf numFmtId="167" fontId="11" fillId="4" borderId="1" xfId="0" applyFont="true" applyBorder="true" applyAlignment="true" applyProtection="true">
      <alignment horizontal="center" vertical="center" textRotation="0" wrapText="true" indent="0" shrinkToFit="false"/>
      <protection locked="true" hidden="false"/>
    </xf>
    <xf numFmtId="165"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0" fillId="5"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true" applyAlignment="false" applyProtection="true">
      <alignment horizontal="general" vertical="bottom" textRotation="0" wrapText="false" indent="0" shrinkToFit="false"/>
      <protection locked="true" hidden="false"/>
    </xf>
    <xf numFmtId="171" fontId="0" fillId="5" borderId="0" xfId="0" applyFont="false" applyBorder="false" applyAlignment="false" applyProtection="true">
      <alignment horizontal="general"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5" fontId="0" fillId="5" borderId="0" xfId="0" applyFont="false" applyBorder="true" applyAlignment="false" applyProtection="true">
      <alignment horizontal="general" vertical="bottom" textRotation="0" wrapText="false" indent="0" shrinkToFit="false"/>
      <protection locked="true" hidden="false"/>
    </xf>
    <xf numFmtId="171" fontId="0" fillId="5" borderId="6" xfId="0" applyFont="false" applyBorder="true" applyAlignment="false" applyProtection="true">
      <alignment horizontal="general"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71" fontId="0" fillId="5" borderId="0" xfId="0" applyFont="true" applyBorder="false" applyAlignment="true" applyProtection="true">
      <alignment horizontal="center" vertical="bottom" textRotation="0" wrapText="false" indent="0" shrinkToFit="false"/>
      <protection locked="true" hidden="false"/>
    </xf>
    <xf numFmtId="171" fontId="7" fillId="0" borderId="0" xfId="0" applyFont="true" applyBorder="false" applyAlignment="false" applyProtection="true">
      <alignment horizontal="general" vertical="bottom" textRotation="0" wrapText="false" indent="0" shrinkToFit="false"/>
      <protection locked="true" hidden="false"/>
    </xf>
    <xf numFmtId="171" fontId="8" fillId="0" borderId="0" xfId="0" applyFont="true" applyBorder="false" applyAlignment="false" applyProtection="true">
      <alignment horizontal="general" vertical="bottom" textRotation="0" wrapText="false" indent="0" shrinkToFit="false"/>
      <protection locked="true" hidden="false"/>
    </xf>
    <xf numFmtId="171" fontId="8" fillId="2" borderId="0" xfId="0" applyFont="true" applyBorder="false" applyAlignment="false" applyProtection="true">
      <alignment horizontal="general" vertical="bottom" textRotation="0" wrapText="false" indent="0" shrinkToFit="false"/>
      <protection locked="false" hidden="false"/>
    </xf>
    <xf numFmtId="171" fontId="7" fillId="5" borderId="0" xfId="0" applyFont="true" applyBorder="false" applyAlignment="false" applyProtection="true">
      <alignment horizontal="general" vertical="bottom" textRotation="0" wrapText="false" indent="0" shrinkToFit="false"/>
      <protection locked="true" hidden="false"/>
    </xf>
    <xf numFmtId="171" fontId="0" fillId="5" borderId="0" xfId="0" applyFont="false" applyBorder="true" applyAlignment="false" applyProtection="true">
      <alignment horizontal="general" vertical="bottom" textRotation="0" wrapText="false" indent="0" shrinkToFit="false"/>
      <protection locked="true" hidden="false"/>
    </xf>
    <xf numFmtId="171" fontId="0"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6" fillId="0" borderId="0" xfId="20" applyFont="true" applyBorder="true" applyAlignment="true" applyProtection="true">
      <alignment horizontal="center" vertical="center" textRotation="0" wrapText="tru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true" hidden="false"/>
    </xf>
    <xf numFmtId="167" fontId="0" fillId="0" borderId="1" xfId="0" applyFont="fals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false" hidden="false"/>
    </xf>
    <xf numFmtId="165" fontId="8" fillId="2" borderId="0" xfId="0" applyFont="true" applyBorder="false" applyAlignment="false" applyProtection="true">
      <alignment horizontal="general" vertical="bottom" textRotation="0" wrapText="false" indent="0" shrinkToFit="false"/>
      <protection locked="false" hidden="false"/>
    </xf>
    <xf numFmtId="164" fontId="13" fillId="2" borderId="0" xfId="0" applyFont="true" applyBorder="false" applyAlignment="false" applyProtection="true">
      <alignment horizontal="general" vertical="bottom" textRotation="0" wrapText="false" indent="0" shrinkToFit="false"/>
      <protection locked="false" hidden="false"/>
    </xf>
    <xf numFmtId="164" fontId="13" fillId="2" borderId="0" xfId="0" applyFont="true" applyBorder="false" applyAlignment="true" applyProtection="true">
      <alignment horizontal="center" vertical="bottom" textRotation="0" wrapText="false" indent="0" shrinkToFit="false"/>
      <protection locked="false" hidden="false"/>
    </xf>
    <xf numFmtId="165" fontId="13" fillId="2"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9" fontId="8"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0" fillId="0" borderId="3" xfId="0" applyFont="false" applyBorder="true" applyAlignment="false" applyProtection="true">
      <alignment horizontal="general" vertical="bottom" textRotation="0" wrapText="false" indent="0" shrinkToFit="false"/>
      <protection locked="true" hidden="false"/>
    </xf>
    <xf numFmtId="169" fontId="0" fillId="0" borderId="0" xfId="0" applyFont="false" applyBorder="fals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9" fontId="8" fillId="0" borderId="0" xfId="0" applyFont="true" applyBorder="false" applyAlignment="fals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false" applyProtection="true">
      <alignment horizontal="general" vertical="bottom" textRotation="0" wrapText="false" indent="0" shrinkToFit="false"/>
      <protection locked="true" hidden="false"/>
    </xf>
    <xf numFmtId="169"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9" fontId="14" fillId="5" borderId="0" xfId="0" applyFont="true" applyBorder="false" applyAlignment="false" applyProtection="true">
      <alignment horizontal="general" vertical="bottom" textRotation="0" wrapText="false" indent="0" shrinkToFit="false"/>
      <protection locked="true" hidden="false"/>
    </xf>
    <xf numFmtId="164" fontId="0" fillId="5" borderId="0" xfId="0" applyFont="false" applyBorder="false" applyAlignment="false" applyProtection="true">
      <alignment horizontal="general" vertical="bottom" textRotation="0" wrapText="false" indent="0" shrinkToFit="false"/>
      <protection locked="true" hidden="false"/>
    </xf>
    <xf numFmtId="169" fontId="0" fillId="5" borderId="0" xfId="0" applyFont="false" applyBorder="false" applyAlignment="false" applyProtection="true">
      <alignment horizontal="general" vertical="bottom" textRotation="0" wrapText="false" indent="0" shrinkToFit="false"/>
      <protection locked="true" hidden="false"/>
    </xf>
    <xf numFmtId="171" fontId="0" fillId="0" borderId="3" xfId="0" applyFont="false" applyBorder="true" applyAlignment="false" applyProtection="true">
      <alignment horizontal="general" vertical="bottom" textRotation="0" wrapText="false" indent="0" shrinkToFit="false"/>
      <protection locked="true" hidden="false"/>
    </xf>
    <xf numFmtId="171" fontId="0" fillId="0" borderId="7" xfId="0" applyFont="fals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false" hidden="false"/>
    </xf>
    <xf numFmtId="171" fontId="8" fillId="2" borderId="7"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left" vertical="center" textRotation="0" wrapText="true" indent="0" shrinkToFit="false"/>
      <protection locked="true" hidden="false"/>
    </xf>
    <xf numFmtId="171" fontId="8" fillId="0" borderId="0" xfId="0" applyFont="true" applyBorder="false" applyAlignment="true" applyProtection="true">
      <alignment horizontal="center" vertical="center" textRotation="0" wrapText="false" indent="0" shrinkToFit="false"/>
      <protection locked="false" hidden="false"/>
    </xf>
    <xf numFmtId="164" fontId="0" fillId="0" borderId="8" xfId="0" applyFont="true" applyBorder="true" applyAlignment="true" applyProtection="false">
      <alignment horizontal="center" vertical="bottom" textRotation="0" wrapText="false" indent="0" shrinkToFit="false"/>
      <protection locked="true" hidden="false"/>
    </xf>
    <xf numFmtId="166" fontId="0" fillId="0" borderId="1" xfId="0" applyFont="true" applyBorder="true" applyAlignment="true" applyProtection="false">
      <alignment horizontal="left" vertical="bottom" textRotation="45" wrapText="false" indent="0" shrinkToFit="false"/>
      <protection locked="true" hidden="false"/>
    </xf>
    <xf numFmtId="164" fontId="0" fillId="0" borderId="0" xfId="0" applyFont="false" applyBorder="false" applyAlignment="true" applyProtection="false">
      <alignment horizontal="left" vertical="bottom" textRotation="45"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4" fontId="9" fillId="0" borderId="6"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tru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5" fontId="0" fillId="0" borderId="5" xfId="0" applyFont="true" applyBorder="true" applyAlignment="false" applyProtection="true">
      <alignment horizontal="general" vertical="bottom" textRotation="0" wrapText="false" indent="0" shrinkToFit="false"/>
      <protection locked="true" hidden="false"/>
    </xf>
    <xf numFmtId="164" fontId="0" fillId="0" borderId="6" xfId="0" applyFont="true" applyBorder="true" applyAlignment="false" applyProtection="true">
      <alignment horizontal="general" vertical="bottom" textRotation="0" wrapText="false" indent="0" shrinkToFit="false"/>
      <protection locked="true" hidden="false"/>
    </xf>
    <xf numFmtId="164" fontId="0" fillId="3" borderId="4" xfId="0" applyFont="true" applyBorder="true" applyAlignment="true" applyProtection="true">
      <alignment horizontal="center" vertical="center" textRotation="0" wrapText="true" indent="0" shrinkToFit="false"/>
      <protection locked="true" hidden="false"/>
    </xf>
    <xf numFmtId="167" fontId="17" fillId="0" borderId="1" xfId="0" applyFont="true" applyBorder="true" applyAlignment="true" applyProtection="true">
      <alignment horizontal="center" vertical="center" textRotation="0" wrapText="false" indent="0" shrinkToFit="false"/>
      <protection locked="true" hidden="false"/>
    </xf>
    <xf numFmtId="166" fontId="17" fillId="0" borderId="1" xfId="0" applyFont="true" applyBorder="true" applyAlignment="true" applyProtection="true">
      <alignment horizontal="center" vertical="center" textRotation="0" wrapText="false" indent="0" shrinkToFit="false"/>
      <protection locked="true" hidden="false"/>
    </xf>
    <xf numFmtId="166" fontId="18" fillId="0" borderId="1" xfId="0"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true" applyBorder="false" applyAlignment="false" applyProtection="true">
      <alignment horizontal="general" vertical="bottom" textRotation="0" wrapText="false" indent="0" shrinkToFit="false"/>
      <protection locked="true" hidden="false"/>
    </xf>
    <xf numFmtId="172" fontId="0" fillId="0" borderId="0" xfId="19" applyFont="true" applyBorder="true" applyAlignment="true" applyProtection="true">
      <alignment horizontal="center" vertical="bottom" textRotation="0" wrapText="false" indent="0" shrinkToFit="false"/>
      <protection locked="true" hidden="false"/>
    </xf>
    <xf numFmtId="171" fontId="0" fillId="4" borderId="5" xfId="0" applyFont="true" applyBorder="true" applyAlignment="false" applyProtection="true">
      <alignment horizontal="general" vertical="bottom" textRotation="0" wrapText="false" indent="0" shrinkToFit="false"/>
      <protection locked="true" hidden="false"/>
    </xf>
    <xf numFmtId="172" fontId="0" fillId="4" borderId="5" xfId="19" applyFont="true" applyBorder="true" applyAlignment="true" applyProtection="true">
      <alignment horizontal="center" vertical="bottom" textRotation="0" wrapText="false" indent="0" shrinkToFit="false"/>
      <protection locked="true" hidden="false"/>
    </xf>
    <xf numFmtId="171" fontId="0" fillId="4" borderId="0" xfId="0" applyFont="true" applyBorder="false" applyAlignment="false" applyProtection="true">
      <alignment horizontal="general" vertical="bottom" textRotation="0" wrapText="false" indent="0" shrinkToFit="false"/>
      <protection locked="true" hidden="false"/>
    </xf>
    <xf numFmtId="172" fontId="0" fillId="4" borderId="0" xfId="19" applyFont="true" applyBorder="true" applyAlignment="true" applyProtection="true">
      <alignment horizontal="center" vertical="bottom" textRotation="0" wrapText="false" indent="0" shrinkToFit="false"/>
      <protection locked="true" hidden="false"/>
    </xf>
    <xf numFmtId="171" fontId="0" fillId="4" borderId="6" xfId="0" applyFont="true" applyBorder="true" applyAlignment="false" applyProtection="true">
      <alignment horizontal="general" vertical="bottom" textRotation="0" wrapText="false" indent="0" shrinkToFit="false"/>
      <protection locked="true" hidden="false"/>
    </xf>
    <xf numFmtId="172" fontId="0" fillId="4" borderId="6" xfId="19" applyFont="true" applyBorder="true" applyAlignment="true" applyProtection="true">
      <alignment horizontal="center" vertical="bottom" textRotation="0" wrapText="false" indent="0" shrinkToFit="false"/>
      <protection locked="true" hidden="false"/>
    </xf>
    <xf numFmtId="171" fontId="0" fillId="4" borderId="3" xfId="0" applyFont="true" applyBorder="true" applyAlignment="false" applyProtection="true">
      <alignment horizontal="general" vertical="bottom" textRotation="0" wrapText="false" indent="0" shrinkToFit="false"/>
      <protection locked="true" hidden="false"/>
    </xf>
    <xf numFmtId="172" fontId="0" fillId="4" borderId="3" xfId="19" applyFont="true" applyBorder="true" applyAlignment="true" applyProtection="true">
      <alignment horizontal="center" vertical="bottom" textRotation="0" wrapText="false" indent="0" shrinkToFit="false"/>
      <protection locked="true" hidden="false"/>
    </xf>
    <xf numFmtId="172"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5" xfId="0" applyFont="false" applyBorder="true" applyAlignment="true" applyProtection="true">
      <alignment horizontal="righ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73" fontId="4" fillId="2" borderId="0" xfId="19" applyFont="true" applyBorder="true" applyAlignment="true" applyProtection="true">
      <alignment horizontal="general" vertical="bottom" textRotation="0" wrapText="false" indent="0" shrinkToFit="false"/>
      <protection locked="true" hidden="false"/>
    </xf>
    <xf numFmtId="165" fontId="4" fillId="2" borderId="0" xfId="19" applyFont="true" applyBorder="true" applyAlignment="true" applyProtection="true">
      <alignment horizontal="general" vertical="bottom" textRotation="0" wrapText="false" indent="0" shrinkToFit="false"/>
      <protection locked="true" hidden="false"/>
    </xf>
    <xf numFmtId="165" fontId="4" fillId="0" borderId="0" xfId="19" applyFont="true" applyBorder="true" applyAlignment="true" applyProtection="true">
      <alignment horizontal="general" vertical="bottom" textRotation="0" wrapText="false" indent="0" shrinkToFit="false"/>
      <protection locked="true" hidden="false"/>
    </xf>
    <xf numFmtId="165" fontId="0" fillId="0" borderId="5" xfId="0" applyFont="true" applyBorder="true" applyAlignment="fals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8" fontId="7" fillId="0" borderId="0" xfId="19" applyFont="true" applyBorder="true" applyAlignment="true" applyProtection="true">
      <alignment horizontal="center" vertical="bottom" textRotation="0" wrapText="false" indent="0" shrinkToFit="false"/>
      <protection locked="true" hidden="false"/>
    </xf>
    <xf numFmtId="168" fontId="7" fillId="3" borderId="0" xfId="19"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74" fontId="0" fillId="0" borderId="0" xfId="19" applyFont="true" applyBorder="true" applyAlignment="true" applyProtection="true">
      <alignment horizontal="general" vertical="bottom" textRotation="0" wrapText="false" indent="0" shrinkToFit="false"/>
      <protection locked="true" hidden="false"/>
    </xf>
    <xf numFmtId="174" fontId="0" fillId="0" borderId="3" xfId="19"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8" fontId="0" fillId="0" borderId="0" xfId="19" applyFont="true" applyBorder="true" applyAlignment="true" applyProtection="true">
      <alignment horizontal="general" vertical="center" textRotation="0" wrapText="false" indent="0" shrinkToFit="false"/>
      <protection locked="true" hidden="false"/>
    </xf>
    <xf numFmtId="168" fontId="0" fillId="0" borderId="3" xfId="19" applyFont="true" applyBorder="true" applyAlignment="true" applyProtection="true">
      <alignment horizontal="general" vertical="center" textRotation="0" wrapText="false" indent="0" shrinkToFit="false"/>
      <protection locked="true" hidden="false"/>
    </xf>
    <xf numFmtId="165" fontId="0" fillId="0" borderId="3" xfId="0" applyFont="false" applyBorder="true" applyAlignment="true" applyProtection="true">
      <alignment horizontal="general" vertical="center" textRotation="0" wrapText="false" indent="0" shrinkToFit="false"/>
      <protection locked="true" hidden="false"/>
    </xf>
    <xf numFmtId="174" fontId="7" fillId="0" borderId="0" xfId="19" applyFont="true" applyBorder="true" applyAlignment="true" applyProtection="true">
      <alignment horizontal="center" vertical="bottom" textRotation="0" wrapText="false" indent="0" shrinkToFit="false"/>
      <protection locked="true" hidden="false"/>
    </xf>
    <xf numFmtId="174" fontId="7" fillId="3" borderId="0" xfId="19" applyFont="true" applyBorder="true" applyAlignment="true" applyProtection="true">
      <alignment horizontal="center" vertical="bottom" textRotation="0" wrapText="false" indent="0" shrinkToFit="false"/>
      <protection locked="true" hidden="false"/>
    </xf>
    <xf numFmtId="169" fontId="8" fillId="6" borderId="0" xfId="19" applyFont="true" applyBorder="true" applyAlignment="true" applyProtection="true">
      <alignment horizontal="center" vertical="bottom" textRotation="0" wrapText="false" indent="0" shrinkToFit="false"/>
      <protection locked="true" hidden="false"/>
    </xf>
    <xf numFmtId="168" fontId="8" fillId="0" borderId="0" xfId="19" applyFont="true" applyBorder="true" applyAlignment="true" applyProtection="true">
      <alignment horizontal="center" vertical="bottom" textRotation="0" wrapText="false" indent="0" shrinkToFit="false"/>
      <protection locked="true" hidden="false"/>
    </xf>
    <xf numFmtId="168" fontId="0" fillId="7" borderId="0" xfId="19" applyFont="true" applyBorder="true" applyAlignment="true" applyProtection="true">
      <alignment horizontal="left" vertical="bottom" textRotation="0" wrapText="false" indent="0" shrinkToFit="false"/>
      <protection locked="true" hidden="false"/>
    </xf>
    <xf numFmtId="168" fontId="0" fillId="7" borderId="0" xfId="19" applyFont="true" applyBorder="true" applyAlignment="true" applyProtection="true">
      <alignment horizontal="center" vertical="bottom" textRotation="0" wrapText="false" indent="0" shrinkToFit="false"/>
      <protection locked="true" hidden="false"/>
    </xf>
    <xf numFmtId="165" fontId="0" fillId="7" borderId="0" xfId="19" applyFont="true" applyBorder="true" applyAlignment="true" applyProtection="true">
      <alignment horizontal="right" vertical="bottom" textRotation="0" wrapText="false" indent="0" shrinkToFit="false"/>
      <protection locked="true" hidden="false"/>
    </xf>
    <xf numFmtId="165" fontId="0" fillId="7" borderId="0" xfId="0" applyFont="false" applyBorder="false" applyAlignment="false" applyProtection="tru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75" fontId="0" fillId="7" borderId="0" xfId="19" applyFont="true" applyBorder="true" applyAlignment="true" applyProtection="true">
      <alignment horizontal="right" vertical="bottom" textRotation="0" wrapText="false" indent="0" shrinkToFit="false"/>
      <protection locked="true" hidden="false"/>
    </xf>
    <xf numFmtId="175" fontId="0" fillId="0" borderId="0" xfId="19"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75" fontId="0" fillId="0" borderId="0" xfId="19" applyFont="true" applyBorder="true" applyAlignment="true" applyProtection="true">
      <alignment horizontal="left" vertical="bottom" textRotation="0" wrapText="false" indent="0" shrinkToFit="false"/>
      <protection locked="true" hidden="false"/>
    </xf>
    <xf numFmtId="176" fontId="0" fillId="0" borderId="0" xfId="0" applyFont="false" applyBorder="false" applyAlignment="false" applyProtection="true">
      <alignment horizontal="general" vertical="bottom" textRotation="0" wrapText="false" indent="0" shrinkToFit="false"/>
      <protection locked="true" hidden="false"/>
    </xf>
    <xf numFmtId="175" fontId="0" fillId="0" borderId="0" xfId="0" applyFont="false" applyBorder="false" applyAlignment="true" applyProtection="true">
      <alignment horizontal="right" vertical="bottom" textRotation="0" wrapText="false" indent="0" shrinkToFit="false"/>
      <protection locked="true" hidden="false"/>
    </xf>
    <xf numFmtId="177"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75" fontId="0" fillId="0" borderId="0" xfId="0" applyFont="false" applyBorder="false" applyAlignment="fals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73" fontId="4" fillId="2" borderId="0" xfId="19" applyFont="true" applyBorder="true" applyAlignment="true" applyProtection="true">
      <alignment horizontal="general" vertical="bottom" textRotation="0" wrapText="false" indent="0" shrinkToFit="false"/>
      <protection locked="false" hidden="false"/>
    </xf>
    <xf numFmtId="165" fontId="4" fillId="2" borderId="0" xfId="19" applyFont="true" applyBorder="true" applyAlignment="true" applyProtection="true">
      <alignment horizontal="general" vertical="bottom" textRotation="0" wrapText="false" indent="0" shrinkToFit="false"/>
      <protection locked="false" hidden="false"/>
    </xf>
    <xf numFmtId="169" fontId="0" fillId="0" borderId="0" xfId="0" applyFont="true" applyBorder="false" applyAlignment="false" applyProtection="true">
      <alignment horizontal="general" vertical="bottom" textRotation="0" wrapText="false" indent="0" shrinkToFit="false"/>
      <protection locked="true" hidden="false"/>
    </xf>
    <xf numFmtId="169" fontId="0" fillId="0" borderId="5" xfId="0" applyFont="true" applyBorder="true" applyAlignment="false" applyProtection="true">
      <alignment horizontal="general" vertical="bottom" textRotation="0" wrapText="false" indent="0" shrinkToFit="false"/>
      <protection locked="true" hidden="false"/>
    </xf>
    <xf numFmtId="169" fontId="0" fillId="0" borderId="0" xfId="0" applyFont="false" applyBorder="true" applyAlignment="false" applyProtection="true">
      <alignment horizontal="general" vertical="bottom" textRotation="0" wrapText="false" indent="0" shrinkToFit="false"/>
      <protection locked="true" hidden="false"/>
    </xf>
    <xf numFmtId="169" fontId="0" fillId="0" borderId="3"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3" borderId="4" xfId="0" applyFont="true" applyBorder="true" applyAlignment="true" applyProtection="true">
      <alignment horizontal="left" vertical="center"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4F81BD"/>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595959"/>
                </a:solidFill>
                <a:latin typeface="Calibri"/>
              </a:defRPr>
            </a:pPr>
            <a:r>
              <a:rPr b="0" lang="de-DE" sz="1400" spc="-1" strike="noStrike">
                <a:solidFill>
                  <a:srgbClr val="595959"/>
                </a:solidFill>
                <a:latin typeface="Calibri"/>
              </a:rPr>
              <a:t>Liquiditätsentwicklung in TEUR</a:t>
            </a:r>
          </a:p>
        </c:rich>
      </c:tx>
      <c:overlay val="0"/>
      <c:spPr>
        <a:noFill/>
        <a:ln w="0">
          <a:noFill/>
        </a:ln>
      </c:spPr>
    </c:title>
    <c:autoTitleDeleted val="0"/>
    <c:plotArea>
      <c:lineChart>
        <c:grouping val="standard"/>
        <c:varyColors val="0"/>
        <c:ser>
          <c:idx val="0"/>
          <c:order val="0"/>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numRef>
              <c:f>'Daten Liquiditätskurve'!$A$2:$AV$2</c:f>
              <c:numCache>
                <c:formatCode>General</c:formatCode>
                <c:ptCount val="48"/>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pt idx="22">
                  <c:v>Nov</c:v>
                </c:pt>
                <c:pt idx="23">
                  <c:v>Dez</c:v>
                </c:pt>
                <c:pt idx="24">
                  <c:v>Jan</c:v>
                </c:pt>
                <c:pt idx="25">
                  <c:v>Feb</c:v>
                </c:pt>
                <c:pt idx="26">
                  <c:v>Mrz</c:v>
                </c:pt>
                <c:pt idx="27">
                  <c:v>Apr</c:v>
                </c:pt>
                <c:pt idx="28">
                  <c:v>Mai</c:v>
                </c:pt>
                <c:pt idx="29">
                  <c:v>Jun</c:v>
                </c:pt>
                <c:pt idx="30">
                  <c:v>Jul</c:v>
                </c:pt>
                <c:pt idx="31">
                  <c:v>Aug</c:v>
                </c:pt>
                <c:pt idx="32">
                  <c:v>Sep</c:v>
                </c:pt>
                <c:pt idx="33">
                  <c:v>Okt</c:v>
                </c:pt>
                <c:pt idx="34">
                  <c:v>Nov</c:v>
                </c:pt>
                <c:pt idx="35">
                  <c:v>Dez</c:v>
                </c:pt>
                <c:pt idx="36">
                  <c:v>Jan</c:v>
                </c:pt>
                <c:pt idx="37">
                  <c:v>Feb</c:v>
                </c:pt>
                <c:pt idx="38">
                  <c:v>Mrz</c:v>
                </c:pt>
                <c:pt idx="39">
                  <c:v>Apr</c:v>
                </c:pt>
                <c:pt idx="40">
                  <c:v>Mai</c:v>
                </c:pt>
                <c:pt idx="41">
                  <c:v>Jun</c:v>
                </c:pt>
                <c:pt idx="42">
                  <c:v>Jul</c:v>
                </c:pt>
                <c:pt idx="43">
                  <c:v>Aug</c:v>
                </c:pt>
                <c:pt idx="44">
                  <c:v>Sep</c:v>
                </c:pt>
                <c:pt idx="45">
                  <c:v>Okt</c:v>
                </c:pt>
                <c:pt idx="46">
                  <c:v>Nov</c:v>
                </c:pt>
                <c:pt idx="47">
                  <c:v>Dez</c:v>
                </c:pt>
              </c:numCache>
            </c:numRef>
          </c:cat>
          <c:val>
            <c:numRef>
              <c:f>'Daten Liquiditätskurve'!$A$3:$AV$3</c:f>
              <c:numCache>
                <c:formatCode>General</c:formatCode>
                <c:ptCount val="48"/>
                <c:pt idx="0">
                  <c:v>-121551.3</c:v>
                </c:pt>
                <c:pt idx="1">
                  <c:v>-194811.3</c:v>
                </c:pt>
                <c:pt idx="2">
                  <c:v>-268071.3</c:v>
                </c:pt>
                <c:pt idx="3">
                  <c:v>-341331.3</c:v>
                </c:pt>
                <c:pt idx="4">
                  <c:v>-389599.3</c:v>
                </c:pt>
                <c:pt idx="5">
                  <c:v>-444370.5</c:v>
                </c:pt>
                <c:pt idx="6">
                  <c:v>-492196.18</c:v>
                </c:pt>
                <c:pt idx="7">
                  <c:v>-530433.132</c:v>
                </c:pt>
                <c:pt idx="8">
                  <c:v>-555421.3648</c:v>
                </c:pt>
                <c:pt idx="9">
                  <c:v>-562089.54072</c:v>
                </c:pt>
                <c:pt idx="10">
                  <c:v>-543406.232008</c:v>
                </c:pt>
                <c:pt idx="11">
                  <c:v>-489616.4183112</c:v>
                </c:pt>
                <c:pt idx="12">
                  <c:v>-324451.66050536</c:v>
                </c:pt>
                <c:pt idx="13">
                  <c:v>51652.097506232</c:v>
                </c:pt>
                <c:pt idx="14">
                  <c:v>298713.750281302</c:v>
                </c:pt>
                <c:pt idx="15">
                  <c:v>829700.343612092</c:v>
                </c:pt>
                <c:pt idx="16">
                  <c:v>1220547.71251012</c:v>
                </c:pt>
                <c:pt idx="17">
                  <c:v>1990897.67021772</c:v>
                </c:pt>
                <c:pt idx="18">
                  <c:v>2584936.85207599</c:v>
                </c:pt>
                <c:pt idx="19">
                  <c:v>3713515.68007396</c:v>
                </c:pt>
                <c:pt idx="20">
                  <c:v>4651554.16436124</c:v>
                </c:pt>
                <c:pt idx="21">
                  <c:v>6334914.90299157</c:v>
                </c:pt>
                <c:pt idx="22">
                  <c:v>7836325.45846789</c:v>
                </c:pt>
                <c:pt idx="23">
                  <c:v>10392399.822861</c:v>
                </c:pt>
                <c:pt idx="24">
                  <c:v>12566559.7438813</c:v>
                </c:pt>
                <c:pt idx="25">
                  <c:v>14958135.6570036</c:v>
                </c:pt>
                <c:pt idx="26">
                  <c:v>17588869.1614381</c:v>
                </c:pt>
                <c:pt idx="27">
                  <c:v>20482676.0163161</c:v>
                </c:pt>
                <c:pt idx="28">
                  <c:v>23665863.5566819</c:v>
                </c:pt>
                <c:pt idx="29">
                  <c:v>27167619.8510843</c:v>
                </c:pt>
                <c:pt idx="30">
                  <c:v>31019576.7749269</c:v>
                </c:pt>
                <c:pt idx="31">
                  <c:v>35256749.3911538</c:v>
                </c:pt>
                <c:pt idx="32">
                  <c:v>39917654.2690033</c:v>
                </c:pt>
                <c:pt idx="33">
                  <c:v>45044659.6346378</c:v>
                </c:pt>
                <c:pt idx="34">
                  <c:v>50684370.5368358</c:v>
                </c:pt>
                <c:pt idx="35">
                  <c:v>56888052.5292535</c:v>
                </c:pt>
                <c:pt idx="36">
                  <c:v>56888052.5292535</c:v>
                </c:pt>
                <c:pt idx="37">
                  <c:v>56888052.5292535</c:v>
                </c:pt>
                <c:pt idx="38">
                  <c:v>56888052.5292535</c:v>
                </c:pt>
                <c:pt idx="39">
                  <c:v>56888052.5292535</c:v>
                </c:pt>
                <c:pt idx="40">
                  <c:v>56888052.5292535</c:v>
                </c:pt>
                <c:pt idx="41">
                  <c:v>56888052.5292535</c:v>
                </c:pt>
                <c:pt idx="42">
                  <c:v>56888052.5292535</c:v>
                </c:pt>
                <c:pt idx="43">
                  <c:v>56888052.5292535</c:v>
                </c:pt>
                <c:pt idx="44">
                  <c:v>56888052.5292535</c:v>
                </c:pt>
                <c:pt idx="45">
                  <c:v>56888052.5292535</c:v>
                </c:pt>
                <c:pt idx="46">
                  <c:v>56888052.5292535</c:v>
                </c:pt>
                <c:pt idx="47">
                  <c:v>56888052.5292535</c:v>
                </c:pt>
              </c:numCache>
            </c:numRef>
          </c:val>
          <c:smooth val="0"/>
        </c:ser>
        <c:hiLowLines>
          <c:spPr>
            <a:ln w="0">
              <a:noFill/>
            </a:ln>
          </c:spPr>
        </c:hiLowLines>
        <c:marker val="0"/>
        <c:axId val="68856037"/>
        <c:axId val="58894125"/>
      </c:lineChart>
      <c:dateAx>
        <c:axId val="68856037"/>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0" sz="900" spc="-1" strike="noStrike">
                <a:solidFill>
                  <a:srgbClr val="595959"/>
                </a:solidFill>
                <a:latin typeface="Calibri"/>
              </a:defRPr>
            </a:pPr>
          </a:p>
        </c:txPr>
        <c:crossAx val="58894125"/>
        <c:crosses val="autoZero"/>
        <c:auto val="1"/>
        <c:lblOffset val="100"/>
        <c:baseTimeUnit val="months"/>
        <c:majorUnit val="3"/>
        <c:majorTimeUnit val="months"/>
        <c:noMultiLvlLbl val="0"/>
      </c:dateAx>
      <c:valAx>
        <c:axId val="58894125"/>
        <c:scaling>
          <c:orientation val="minMax"/>
          <c:max val="100000"/>
          <c:min val="-10000"/>
        </c:scaling>
        <c:delete val="0"/>
        <c:axPos val="l"/>
        <c:majorGridlines>
          <c:spPr>
            <a:ln w="9360">
              <a:solidFill>
                <a:srgbClr val="d9d9d9"/>
              </a:solidFill>
              <a:round/>
            </a:ln>
          </c:spPr>
        </c:majorGridlines>
        <c:numFmt formatCode="#,##0_ ;[RED]\-#,##0\ "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85603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237960</xdr:colOff>
      <xdr:row>13</xdr:row>
      <xdr:rowOff>57240</xdr:rowOff>
    </xdr:from>
    <xdr:to>
      <xdr:col>34</xdr:col>
      <xdr:colOff>263880</xdr:colOff>
      <xdr:row>34</xdr:row>
      <xdr:rowOff>73800</xdr:rowOff>
    </xdr:to>
    <xdr:graphicFrame>
      <xdr:nvGraphicFramePr>
        <xdr:cNvPr id="0" name="Diagramm 2"/>
        <xdr:cNvGraphicFramePr/>
      </xdr:nvGraphicFramePr>
      <xdr:xfrm>
        <a:off x="237960" y="2190960"/>
        <a:ext cx="11317320" cy="321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356760</xdr:colOff>
      <xdr:row>5</xdr:row>
      <xdr:rowOff>147240</xdr:rowOff>
    </xdr:from>
    <xdr:to>
      <xdr:col>6</xdr:col>
      <xdr:colOff>246960</xdr:colOff>
      <xdr:row>9</xdr:row>
      <xdr:rowOff>96480</xdr:rowOff>
    </xdr:to>
    <xdr:sp>
      <xdr:nvSpPr>
        <xdr:cNvPr id="1" name="Gerade Verbindung mit Pfeil 3"/>
        <xdr:cNvSpPr/>
      </xdr:nvSpPr>
      <xdr:spPr>
        <a:xfrm flipH="1" flipV="1">
          <a:off x="356400" y="1070640"/>
          <a:ext cx="1749600" cy="559080"/>
        </a:xfrm>
        <a:custGeom>
          <a:avLst/>
          <a:gdLst/>
          <a:ahLst/>
          <a:rect l="l" t="t" r="r" b="b"/>
          <a:pathLst>
            <a:path w="21600" h="21600">
              <a:moveTo>
                <a:pt x="0" y="0"/>
              </a:moveTo>
              <a:lnTo>
                <a:pt x="21600" y="21600"/>
              </a:lnTo>
            </a:path>
          </a:pathLst>
        </a:custGeom>
        <a:noFill/>
        <a:ln w="0">
          <a:solidFill>
            <a:srgbClr val="000000">
              <a:alpha val="15000"/>
            </a:srgbClr>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18720</xdr:colOff>
      <xdr:row>6</xdr:row>
      <xdr:rowOff>97560</xdr:rowOff>
    </xdr:from>
    <xdr:to>
      <xdr:col>10</xdr:col>
      <xdr:colOff>95040</xdr:colOff>
      <xdr:row>9</xdr:row>
      <xdr:rowOff>76320</xdr:rowOff>
    </xdr:to>
    <xdr:sp>
      <xdr:nvSpPr>
        <xdr:cNvPr id="2" name="Ellipse 4"/>
        <xdr:cNvSpPr/>
      </xdr:nvSpPr>
      <xdr:spPr>
        <a:xfrm>
          <a:off x="3432960" y="1173960"/>
          <a:ext cx="520200" cy="435960"/>
        </a:xfrm>
        <a:prstGeom prst="ellipse">
          <a:avLst/>
        </a:prstGeom>
        <a:solidFill>
          <a:srgbClr val="ffff00">
            <a:alpha val="48000"/>
          </a:srgbClr>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12</xdr:col>
      <xdr:colOff>135360</xdr:colOff>
      <xdr:row>2</xdr:row>
      <xdr:rowOff>10800</xdr:rowOff>
    </xdr:from>
    <xdr:to>
      <xdr:col>12</xdr:col>
      <xdr:colOff>937440</xdr:colOff>
      <xdr:row>4</xdr:row>
      <xdr:rowOff>50040</xdr:rowOff>
    </xdr:to>
    <xdr:sp>
      <xdr:nvSpPr>
        <xdr:cNvPr id="3" name="Textfeld 7"/>
        <xdr:cNvSpPr/>
      </xdr:nvSpPr>
      <xdr:spPr>
        <a:xfrm>
          <a:off x="5384160" y="477360"/>
          <a:ext cx="802080" cy="344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de-DE" sz="800" spc="-1" strike="noStrike">
              <a:solidFill>
                <a:srgbClr val="000000"/>
              </a:solidFill>
              <a:latin typeface="Calibri"/>
            </a:rPr>
            <a:t>USt-Sätze des </a:t>
          </a:r>
          <a:r>
            <a:rPr b="0" lang="de-DE" sz="800" spc="-1" strike="noStrike" u="sng">
              <a:solidFill>
                <a:srgbClr val="000000"/>
              </a:solidFill>
              <a:uFillTx/>
              <a:latin typeface="Calibri"/>
            </a:rPr>
            <a:t>ersten</a:t>
          </a:r>
          <a:r>
            <a:rPr b="0" lang="de-DE" sz="800" spc="-1" strike="noStrike">
              <a:solidFill>
                <a:srgbClr val="000000"/>
              </a:solidFill>
              <a:latin typeface="Calibri"/>
            </a:rPr>
            <a:t> Jahres</a:t>
          </a:r>
          <a:endParaRPr b="0" lang="en-US" sz="800" spc="-1" strike="noStrike">
            <a:latin typeface="Times New Roman"/>
          </a:endParaRPr>
        </a:p>
      </xdr:txBody>
    </xdr:sp>
    <xdr:clientData/>
  </xdr:twoCellAnchor>
  <xdr:twoCellAnchor editAs="twoCell">
    <xdr:from>
      <xdr:col>9</xdr:col>
      <xdr:colOff>32400</xdr:colOff>
      <xdr:row>6</xdr:row>
      <xdr:rowOff>97560</xdr:rowOff>
    </xdr:from>
    <xdr:to>
      <xdr:col>10</xdr:col>
      <xdr:colOff>108720</xdr:colOff>
      <xdr:row>9</xdr:row>
      <xdr:rowOff>76320</xdr:rowOff>
    </xdr:to>
    <xdr:sp>
      <xdr:nvSpPr>
        <xdr:cNvPr id="4" name="Ellipse 8"/>
        <xdr:cNvSpPr/>
      </xdr:nvSpPr>
      <xdr:spPr>
        <a:xfrm>
          <a:off x="3446640" y="1173960"/>
          <a:ext cx="520200" cy="435960"/>
        </a:xfrm>
        <a:prstGeom prst="ellipse">
          <a:avLst/>
        </a:prstGeom>
        <a:solidFill>
          <a:srgbClr val="ffff00">
            <a:alpha val="48000"/>
          </a:srgbClr>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10</xdr:col>
      <xdr:colOff>380880</xdr:colOff>
      <xdr:row>2</xdr:row>
      <xdr:rowOff>5040</xdr:rowOff>
    </xdr:from>
    <xdr:to>
      <xdr:col>11</xdr:col>
      <xdr:colOff>644040</xdr:colOff>
      <xdr:row>4</xdr:row>
      <xdr:rowOff>47520</xdr:rowOff>
    </xdr:to>
    <xdr:sp>
      <xdr:nvSpPr>
        <xdr:cNvPr id="5" name="Textfeld 10"/>
        <xdr:cNvSpPr/>
      </xdr:nvSpPr>
      <xdr:spPr>
        <a:xfrm>
          <a:off x="4239000" y="471600"/>
          <a:ext cx="836640" cy="3474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de-DE" sz="800" spc="-1" strike="noStrike">
              <a:solidFill>
                <a:srgbClr val="000000"/>
              </a:solidFill>
              <a:latin typeface="Calibri"/>
            </a:rPr>
            <a:t>USt-Sätze der </a:t>
          </a:r>
          <a:r>
            <a:rPr b="0" lang="de-DE" sz="800" spc="-1" strike="noStrike" u="sng">
              <a:solidFill>
                <a:srgbClr val="000000"/>
              </a:solidFill>
              <a:uFillTx/>
              <a:latin typeface="Calibri"/>
            </a:rPr>
            <a:t>Folgejahre</a:t>
          </a:r>
          <a:endParaRPr b="0" lang="en-US" sz="800" spc="-1" strike="noStrike">
            <a:latin typeface="Times New Roman"/>
          </a:endParaRPr>
        </a:p>
      </xdr:txBody>
    </xdr:sp>
    <xdr:clientData/>
  </xdr:twoCellAnchor>
  <xdr:twoCellAnchor editAs="twoCell">
    <xdr:from>
      <xdr:col>6</xdr:col>
      <xdr:colOff>497160</xdr:colOff>
      <xdr:row>6</xdr:row>
      <xdr:rowOff>92880</xdr:rowOff>
    </xdr:from>
    <xdr:to>
      <xdr:col>8</xdr:col>
      <xdr:colOff>48600</xdr:colOff>
      <xdr:row>9</xdr:row>
      <xdr:rowOff>71640</xdr:rowOff>
    </xdr:to>
    <xdr:sp>
      <xdr:nvSpPr>
        <xdr:cNvPr id="6" name="Ellipse 11"/>
        <xdr:cNvSpPr/>
      </xdr:nvSpPr>
      <xdr:spPr>
        <a:xfrm>
          <a:off x="2356560" y="1169280"/>
          <a:ext cx="550800" cy="435960"/>
        </a:xfrm>
        <a:prstGeom prst="ellipse">
          <a:avLst/>
        </a:prstGeom>
        <a:solidFill>
          <a:srgbClr val="2dfb11">
            <a:alpha val="48000"/>
          </a:srgbClr>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415080</xdr:colOff>
      <xdr:row>3</xdr:row>
      <xdr:rowOff>64080</xdr:rowOff>
    </xdr:from>
    <xdr:to>
      <xdr:col>10</xdr:col>
      <xdr:colOff>387720</xdr:colOff>
      <xdr:row>7</xdr:row>
      <xdr:rowOff>1080</xdr:rowOff>
    </xdr:to>
    <xdr:sp>
      <xdr:nvSpPr>
        <xdr:cNvPr id="7" name="Gerade Verbindung mit Pfeil 12"/>
        <xdr:cNvSpPr/>
      </xdr:nvSpPr>
      <xdr:spPr>
        <a:xfrm flipV="1">
          <a:off x="2829960" y="682920"/>
          <a:ext cx="1415880" cy="546480"/>
        </a:xfrm>
        <a:custGeom>
          <a:avLst/>
          <a:gdLst/>
          <a:ahLst/>
          <a:rect l="l" t="t" r="r" b="b"/>
          <a:pathLst>
            <a:path w="21600" h="21600">
              <a:moveTo>
                <a:pt x="0" y="0"/>
              </a:moveTo>
              <a:lnTo>
                <a:pt x="21600" y="21600"/>
              </a:lnTo>
            </a:path>
          </a:pathLst>
        </a:custGeom>
        <a:noFill/>
        <a:ln w="0">
          <a:solidFill>
            <a:srgbClr val="4a7ebb"/>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43200</xdr:colOff>
      <xdr:row>3</xdr:row>
      <xdr:rowOff>30600</xdr:rowOff>
    </xdr:from>
    <xdr:to>
      <xdr:col>12</xdr:col>
      <xdr:colOff>132840</xdr:colOff>
      <xdr:row>6</xdr:row>
      <xdr:rowOff>150120</xdr:rowOff>
    </xdr:to>
    <xdr:sp>
      <xdr:nvSpPr>
        <xdr:cNvPr id="8" name="Gerade Verbindung mit Pfeil 6"/>
        <xdr:cNvSpPr/>
      </xdr:nvSpPr>
      <xdr:spPr>
        <a:xfrm flipV="1">
          <a:off x="3901320" y="649440"/>
          <a:ext cx="1480320" cy="576720"/>
        </a:xfrm>
        <a:custGeom>
          <a:avLst/>
          <a:gdLst/>
          <a:ahLst/>
          <a:rect l="l" t="t" r="r" b="b"/>
          <a:pathLst>
            <a:path w="21600" h="21600">
              <a:moveTo>
                <a:pt x="0" y="0"/>
              </a:moveTo>
              <a:lnTo>
                <a:pt x="21600" y="21600"/>
              </a:lnTo>
            </a:path>
          </a:pathLst>
        </a:custGeom>
        <a:noFill/>
        <a:ln w="0">
          <a:solidFill>
            <a:srgbClr val="4a7ebb"/>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361800</xdr:colOff>
      <xdr:row>5</xdr:row>
      <xdr:rowOff>132480</xdr:rowOff>
    </xdr:from>
    <xdr:to>
      <xdr:col>8</xdr:col>
      <xdr:colOff>257040</xdr:colOff>
      <xdr:row>9</xdr:row>
      <xdr:rowOff>111600</xdr:rowOff>
    </xdr:to>
    <xdr:sp>
      <xdr:nvSpPr>
        <xdr:cNvPr id="9" name="Gerade Verbindung mit Pfeil 21"/>
        <xdr:cNvSpPr/>
      </xdr:nvSpPr>
      <xdr:spPr>
        <a:xfrm flipH="1" flipV="1">
          <a:off x="1145880" y="1056240"/>
          <a:ext cx="1969920" cy="588960"/>
        </a:xfrm>
        <a:custGeom>
          <a:avLst/>
          <a:gdLst/>
          <a:ahLst/>
          <a:rect l="l" t="t" r="r" b="b"/>
          <a:pathLst>
            <a:path w="21600" h="21600">
              <a:moveTo>
                <a:pt x="0" y="0"/>
              </a:moveTo>
              <a:lnTo>
                <a:pt x="21600" y="21600"/>
              </a:lnTo>
            </a:path>
          </a:pathLst>
        </a:custGeom>
        <a:noFill/>
        <a:ln w="0">
          <a:solidFill>
            <a:srgbClr val="000000">
              <a:alpha val="15000"/>
            </a:srgbClr>
          </a:solidFill>
          <a:tailEnd len="med" type="triangle" w="med"/>
        </a:ln>
      </xdr:spPr>
      <xdr:style>
        <a:lnRef idx="1">
          <a:schemeClr val="accent1"/>
        </a:lnRef>
        <a:fillRef idx="0">
          <a:schemeClr val="accent1"/>
        </a:fillRef>
        <a:effectRef idx="0">
          <a:schemeClr val="accent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gruendungstool@koeln.ihk.de" TargetMode="External"/><Relationship Id="rId3"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8.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9.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xml"/><Relationship Id="rId3" Type="http://schemas.openxmlformats.org/officeDocument/2006/relationships/vmlDrawing" Target="../drawings/vmlDrawing10.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1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bundesfinanzministerium.de/Content/DE/Standardartikel/Themen/Steuern/Weitere_Steuerthemen/Betriebspruefung/AfA-Tabellen/Ergaenzende-AfA-Tabellen/AfA-Tabelle_AV.pdf?__blob=publicationFile&amp;v=3" TargetMode="External"/><Relationship Id="rId3"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30"/>
  <sheetViews>
    <sheetView showFormulas="false" showGridLines="fals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78515625" defaultRowHeight="12" zeroHeight="false" outlineLevelRow="0" outlineLevelCol="0"/>
  <cols>
    <col collapsed="false" customWidth="true" hidden="false" outlineLevel="0" max="2" min="2" style="1" width="56.88"/>
    <col collapsed="false" customWidth="true" hidden="false" outlineLevel="0" max="3" min="3" style="0" width="50.29"/>
  </cols>
  <sheetData>
    <row r="1" customFormat="false" ht="12" hidden="false" customHeight="false" outlineLevel="0" collapsed="false">
      <c r="A1" s="0" t="s">
        <v>0</v>
      </c>
    </row>
    <row r="3" customFormat="false" ht="12" hidden="false" customHeight="false" outlineLevel="0" collapsed="false">
      <c r="A3" s="0" t="s">
        <v>1</v>
      </c>
    </row>
    <row r="4" customFormat="false" ht="51.75" hidden="false" customHeight="true" outlineLevel="0" collapsed="false">
      <c r="A4" s="2" t="s">
        <v>2</v>
      </c>
      <c r="B4" s="2"/>
      <c r="C4" s="2"/>
    </row>
    <row r="5" customFormat="false" ht="12" hidden="false" customHeight="false" outlineLevel="0" collapsed="false">
      <c r="A5" s="3"/>
      <c r="B5" s="3"/>
    </row>
    <row r="6" customFormat="false" ht="12.75" hidden="false" customHeight="true" outlineLevel="0" collapsed="false">
      <c r="A6" s="4"/>
      <c r="B6" s="1" t="s">
        <v>3</v>
      </c>
    </row>
    <row r="7" customFormat="false" ht="12.75" hidden="false" customHeight="true" outlineLevel="0" collapsed="false"/>
    <row r="8" customFormat="false" ht="50.25" hidden="false" customHeight="false" outlineLevel="0" collapsed="false">
      <c r="A8" s="5"/>
      <c r="B8" s="6" t="s">
        <v>4</v>
      </c>
      <c r="C8" s="7"/>
    </row>
    <row r="10" customFormat="false" ht="12" hidden="false" customHeight="false" outlineLevel="0" collapsed="false">
      <c r="A10" s="0" t="s">
        <v>5</v>
      </c>
    </row>
    <row r="11" customFormat="false" ht="25.5" hidden="false" customHeight="true" outlineLevel="0" collapsed="false">
      <c r="A11" s="8" t="n">
        <v>1</v>
      </c>
      <c r="B11" s="2" t="s">
        <v>6</v>
      </c>
      <c r="C11" s="2"/>
    </row>
    <row r="12" s="11" customFormat="true" ht="4.5" hidden="false" customHeight="true" outlineLevel="0" collapsed="false">
      <c r="A12" s="9"/>
      <c r="B12" s="10"/>
      <c r="C12" s="10"/>
    </row>
    <row r="13" customFormat="false" ht="12" hidden="false" customHeight="false" outlineLevel="0" collapsed="false">
      <c r="A13" s="12" t="n">
        <v>2024</v>
      </c>
      <c r="B13" s="3" t="s">
        <v>7</v>
      </c>
      <c r="C13" s="3"/>
    </row>
    <row r="14" customFormat="false" ht="12" hidden="false" customHeight="false" outlineLevel="0" collapsed="false">
      <c r="A14" s="13"/>
    </row>
    <row r="15" customFormat="false" ht="24.75" hidden="false" customHeight="true" outlineLevel="0" collapsed="false">
      <c r="A15" s="12"/>
      <c r="B15" s="14" t="s">
        <v>8</v>
      </c>
      <c r="C15" s="14"/>
    </row>
    <row r="16" customFormat="false" ht="12.75" hidden="false" customHeight="true" outlineLevel="0" collapsed="false"/>
    <row r="17" customFormat="false" ht="25.5" hidden="false" customHeight="true" outlineLevel="0" collapsed="false">
      <c r="A17" s="12"/>
      <c r="B17" s="2" t="s">
        <v>9</v>
      </c>
      <c r="C17" s="2"/>
    </row>
    <row r="19" customFormat="false" ht="25.5" hidden="false" customHeight="true" outlineLevel="0" collapsed="false">
      <c r="A19" s="12" t="s">
        <v>10</v>
      </c>
      <c r="B19" s="14" t="s">
        <v>11</v>
      </c>
      <c r="C19" s="14"/>
    </row>
    <row r="21" customFormat="false" ht="12" hidden="false" customHeight="false" outlineLevel="0" collapsed="false">
      <c r="A21" s="15" t="s">
        <v>12</v>
      </c>
      <c r="B21" s="15"/>
      <c r="C21" s="15"/>
    </row>
    <row r="22" customFormat="false" ht="12" hidden="false" customHeight="false" outlineLevel="0" collapsed="false">
      <c r="A22" s="15" t="s">
        <v>13</v>
      </c>
      <c r="B22" s="15"/>
      <c r="C22" s="15"/>
    </row>
    <row r="23" customFormat="false" ht="12" hidden="false" customHeight="false" outlineLevel="0" collapsed="false">
      <c r="A23" s="15" t="s">
        <v>14</v>
      </c>
      <c r="B23" s="15"/>
      <c r="C23" s="15"/>
    </row>
    <row r="24" customFormat="false" ht="25.5" hidden="false" customHeight="true" outlineLevel="0" collapsed="false">
      <c r="A24" s="16" t="s">
        <v>15</v>
      </c>
      <c r="B24" s="16"/>
      <c r="C24" s="16"/>
    </row>
    <row r="25" customFormat="false" ht="12" hidden="false" customHeight="false" outlineLevel="0" collapsed="false">
      <c r="A25" s="17" t="s">
        <v>16</v>
      </c>
      <c r="B25" s="10"/>
      <c r="C25" s="10"/>
    </row>
    <row r="26" customFormat="false" ht="25.5" hidden="false" customHeight="true" outlineLevel="0" collapsed="false">
      <c r="A26" s="18" t="s">
        <v>17</v>
      </c>
      <c r="B26" s="19"/>
      <c r="C26" s="18"/>
    </row>
    <row r="27" customFormat="false" ht="12" hidden="false" customHeight="false" outlineLevel="0" collapsed="false">
      <c r="A27" s="18"/>
      <c r="B27" s="19"/>
    </row>
    <row r="28" customFormat="false" ht="12" hidden="false" customHeight="false" outlineLevel="0" collapsed="false">
      <c r="A28" s="18" t="s">
        <v>18</v>
      </c>
      <c r="B28" s="19"/>
      <c r="C28" s="18"/>
    </row>
    <row r="29" customFormat="false" ht="12" hidden="false" customHeight="false" outlineLevel="0" collapsed="false">
      <c r="A29" s="18" t="s">
        <v>19</v>
      </c>
      <c r="B29" s="19"/>
      <c r="C29" s="18"/>
    </row>
    <row r="30" customFormat="false" ht="12" hidden="false" customHeight="false" outlineLevel="0" collapsed="false">
      <c r="B30" s="19"/>
      <c r="C30" s="18"/>
    </row>
  </sheetData>
  <sheetProtection algorithmName="SHA-512" hashValue="ZCebP/YmCt1Wfq5TMdTfXi23yulFIc0XhnwAG9KrnoV94Dgj9VlTqzNyWA2MyKUotuWoXvVXzArptW/KS3ctFQ==" saltValue="YL1RbnF24NxjitnKzKey2Q==" spinCount="100000" sheet="true" objects="true" scenarios="true" formatColumns="false"/>
  <mergeCells count="9">
    <mergeCell ref="A4:C4"/>
    <mergeCell ref="B11:C11"/>
    <mergeCell ref="B15:C15"/>
    <mergeCell ref="B17:C17"/>
    <mergeCell ref="B19:C19"/>
    <mergeCell ref="A21:C21"/>
    <mergeCell ref="A22:C22"/>
    <mergeCell ref="A23:C23"/>
    <mergeCell ref="A24:C24"/>
  </mergeCells>
  <hyperlinks>
    <hyperlink ref="A25" r:id="rId2" display="finanztool@koeln.ihk.de"/>
  </hyperlinks>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4" activeCellId="0" sqref="C4"/>
    </sheetView>
  </sheetViews>
  <sheetFormatPr defaultColWidth="11.42578125" defaultRowHeight="12" zeroHeight="false" outlineLevelRow="0" outlineLevelCol="0"/>
  <cols>
    <col collapsed="false" customWidth="false" hidden="false" outlineLevel="0" max="1" min="1" style="18" width="11.41"/>
    <col collapsed="false" customWidth="true" hidden="false" outlineLevel="0" max="2" min="2" style="18" width="40.59"/>
    <col collapsed="false" customWidth="false" hidden="false" outlineLevel="0" max="1024" min="3" style="18" width="11.41"/>
  </cols>
  <sheetData>
    <row r="1" customFormat="false" ht="25.5" hidden="false" customHeight="true" outlineLevel="0" collapsed="false">
      <c r="C1" s="117" t="n">
        <f aca="false">+Rentabilitätsvorschau!P1</f>
        <v>2024</v>
      </c>
      <c r="D1" s="117" t="n">
        <f aca="false">+Rentabilitätsvorschau!AC1</f>
        <v>2025</v>
      </c>
      <c r="E1" s="117" t="n">
        <f aca="false">+Rentabilitätsvorschau!AP1</f>
        <v>2026</v>
      </c>
      <c r="F1" s="117" t="n">
        <f aca="false">+Rentabilitätsvorschau!BC1</f>
        <v>2027</v>
      </c>
    </row>
    <row r="2" customFormat="false" ht="11.25" hidden="false" customHeight="true" outlineLevel="0" collapsed="false">
      <c r="C2" s="117" t="s">
        <v>157</v>
      </c>
      <c r="D2" s="117" t="s">
        <v>157</v>
      </c>
      <c r="E2" s="117" t="s">
        <v>157</v>
      </c>
      <c r="F2" s="117" t="s">
        <v>157</v>
      </c>
    </row>
    <row r="3" customFormat="false" ht="24" hidden="false" customHeight="true" outlineLevel="0" collapsed="false">
      <c r="A3" s="118" t="s">
        <v>158</v>
      </c>
      <c r="B3" s="118"/>
      <c r="C3" s="36"/>
      <c r="D3" s="36"/>
      <c r="E3" s="36"/>
      <c r="F3" s="36"/>
    </row>
    <row r="4" customFormat="false" ht="12" hidden="false" customHeight="false" outlineLevel="0" collapsed="false">
      <c r="A4" s="18" t="s">
        <v>159</v>
      </c>
      <c r="C4" s="28"/>
      <c r="D4" s="28"/>
      <c r="E4" s="28"/>
      <c r="F4" s="28"/>
    </row>
    <row r="5" customFormat="false" ht="12" hidden="false" customHeight="false" outlineLevel="0" collapsed="false">
      <c r="A5" s="18" t="s">
        <v>160</v>
      </c>
      <c r="C5" s="28"/>
      <c r="D5" s="28"/>
      <c r="E5" s="28"/>
      <c r="F5" s="28"/>
    </row>
    <row r="6" customFormat="false" ht="12" hidden="false" customHeight="false" outlineLevel="0" collapsed="false">
      <c r="A6" s="18" t="s">
        <v>161</v>
      </c>
      <c r="C6" s="28"/>
      <c r="D6" s="28"/>
      <c r="E6" s="28"/>
      <c r="F6" s="28"/>
    </row>
    <row r="7" customFormat="false" ht="12" hidden="false" customHeight="false" outlineLevel="0" collapsed="false">
      <c r="A7" s="18" t="s">
        <v>162</v>
      </c>
      <c r="C7" s="28"/>
      <c r="D7" s="28"/>
      <c r="E7" s="28"/>
      <c r="F7" s="28"/>
    </row>
    <row r="8" customFormat="false" ht="12" hidden="false" customHeight="false" outlineLevel="0" collapsed="false">
      <c r="A8" s="18" t="s">
        <v>163</v>
      </c>
      <c r="C8" s="28"/>
      <c r="D8" s="28"/>
      <c r="E8" s="28"/>
      <c r="F8" s="28"/>
    </row>
    <row r="9" customFormat="false" ht="12" hidden="false" customHeight="false" outlineLevel="0" collapsed="false">
      <c r="A9" s="18" t="s">
        <v>164</v>
      </c>
      <c r="C9" s="28"/>
      <c r="D9" s="28"/>
      <c r="E9" s="28"/>
      <c r="F9" s="28"/>
    </row>
    <row r="10" customFormat="false" ht="12" hidden="false" customHeight="false" outlineLevel="0" collapsed="false">
      <c r="A10" s="18" t="s">
        <v>165</v>
      </c>
      <c r="C10" s="28"/>
      <c r="D10" s="28"/>
      <c r="E10" s="28"/>
      <c r="F10" s="28"/>
    </row>
    <row r="11" customFormat="false" ht="12" hidden="false" customHeight="false" outlineLevel="0" collapsed="false">
      <c r="A11" s="28" t="str">
        <f aca="false">IF(kapges=0,"","Gründungszuschuss/Einstiegsgeld")</f>
        <v>Gründungszuschuss/Einstiegsgeld</v>
      </c>
      <c r="B11" s="28"/>
      <c r="C11" s="28"/>
      <c r="D11" s="28"/>
      <c r="E11" s="28"/>
      <c r="F11" s="28"/>
    </row>
    <row r="12" customFormat="false" ht="12" hidden="false" customHeight="false" outlineLevel="0" collapsed="false">
      <c r="A12" s="28" t="str">
        <f aca="false">IF(kapges=0,"","Gründungszuschuss/Einstiegsgeld")</f>
        <v>Gründungszuschuss/Einstiegsgeld</v>
      </c>
      <c r="B12" s="28"/>
      <c r="C12" s="28"/>
      <c r="D12" s="28"/>
      <c r="E12" s="28"/>
      <c r="F12" s="28"/>
    </row>
    <row r="13" customFormat="false" ht="12" hidden="false" customHeight="false" outlineLevel="0" collapsed="false">
      <c r="A13" s="28" t="str">
        <f aca="false">IF(kapges=0,"","Gründungszuschuss/Einstiegsgeld")</f>
        <v>Gründungszuschuss/Einstiegsgeld</v>
      </c>
      <c r="B13" s="28"/>
      <c r="C13" s="28"/>
      <c r="D13" s="28"/>
      <c r="E13" s="28"/>
      <c r="F13" s="28"/>
    </row>
    <row r="14" customFormat="false" ht="12" hidden="false" customHeight="false" outlineLevel="0" collapsed="false">
      <c r="A14" s="28" t="str">
        <f aca="false">IF(kapges=0,"","Gründungszuschuss/Einstiegsgeld")</f>
        <v>Gründungszuschuss/Einstiegsgeld</v>
      </c>
      <c r="B14" s="28"/>
      <c r="C14" s="28"/>
      <c r="D14" s="28"/>
      <c r="E14" s="28"/>
      <c r="F14" s="28"/>
    </row>
    <row r="15" customFormat="false" ht="12" hidden="false" customHeight="false" outlineLevel="0" collapsed="false">
      <c r="A15" s="18" t="str">
        <f aca="false">IF(kapges=0,"","Gründungszuschuss/Einstiegsgeld")</f>
        <v>Gründungszuschuss/Einstiegsgeld</v>
      </c>
      <c r="C15" s="28"/>
      <c r="D15" s="28"/>
      <c r="E15" s="28"/>
      <c r="F15" s="28"/>
    </row>
    <row r="16" customFormat="false" ht="12" hidden="false" customHeight="false" outlineLevel="0" collapsed="false">
      <c r="A16" s="18" t="s">
        <v>166</v>
      </c>
      <c r="C16" s="119" t="n">
        <f aca="false">SUM(C4:C15)</f>
        <v>0</v>
      </c>
      <c r="D16" s="119" t="n">
        <f aca="false">SUM(D4:D15)</f>
        <v>0</v>
      </c>
      <c r="E16" s="119" t="n">
        <f aca="false">SUM(E4:E15)</f>
        <v>0</v>
      </c>
      <c r="F16" s="119" t="n">
        <f aca="false">SUM(F4:F15)</f>
        <v>0</v>
      </c>
    </row>
    <row r="17" customFormat="false" ht="24" hidden="false" customHeight="true" outlineLevel="0" collapsed="false">
      <c r="A17" s="118" t="s">
        <v>167</v>
      </c>
      <c r="B17" s="118"/>
      <c r="C17" s="36"/>
      <c r="D17" s="36"/>
      <c r="E17" s="36"/>
      <c r="F17" s="36"/>
    </row>
    <row r="18" customFormat="false" ht="12" hidden="false" customHeight="false" outlineLevel="0" collapsed="false">
      <c r="A18" s="18" t="s">
        <v>168</v>
      </c>
      <c r="C18" s="28"/>
      <c r="D18" s="28"/>
      <c r="E18" s="28"/>
      <c r="F18" s="28"/>
    </row>
    <row r="19" customFormat="false" ht="12" hidden="false" customHeight="false" outlineLevel="0" collapsed="false">
      <c r="A19" s="18" t="s">
        <v>169</v>
      </c>
      <c r="C19" s="28"/>
      <c r="D19" s="28"/>
      <c r="E19" s="28"/>
      <c r="F19" s="28"/>
    </row>
    <row r="20" customFormat="false" ht="12" hidden="false" customHeight="false" outlineLevel="0" collapsed="false">
      <c r="A20" s="18" t="s">
        <v>170</v>
      </c>
      <c r="C20" s="28"/>
      <c r="D20" s="28"/>
      <c r="E20" s="28"/>
      <c r="F20" s="28"/>
    </row>
    <row r="21" customFormat="false" ht="12" hidden="false" customHeight="false" outlineLevel="0" collapsed="false">
      <c r="A21" s="18" t="s">
        <v>171</v>
      </c>
      <c r="C21" s="28"/>
      <c r="D21" s="28"/>
      <c r="E21" s="28"/>
      <c r="F21" s="28"/>
    </row>
    <row r="22" customFormat="false" ht="12" hidden="false" customHeight="false" outlineLevel="0" collapsed="false">
      <c r="A22" s="18" t="s">
        <v>172</v>
      </c>
      <c r="C22" s="28"/>
      <c r="D22" s="28"/>
      <c r="E22" s="28"/>
      <c r="F22" s="28"/>
    </row>
    <row r="23" customFormat="false" ht="12" hidden="false" customHeight="false" outlineLevel="0" collapsed="false">
      <c r="A23" s="18" t="s">
        <v>173</v>
      </c>
      <c r="C23" s="28"/>
      <c r="D23" s="28"/>
      <c r="E23" s="28"/>
      <c r="F23" s="28"/>
    </row>
    <row r="24" customFormat="false" ht="12" hidden="false" customHeight="false" outlineLevel="0" collapsed="false">
      <c r="A24" s="18" t="s">
        <v>174</v>
      </c>
      <c r="C24" s="28"/>
      <c r="D24" s="28"/>
      <c r="E24" s="28"/>
      <c r="F24" s="28"/>
    </row>
    <row r="25" customFormat="false" ht="12" hidden="false" customHeight="false" outlineLevel="0" collapsed="false">
      <c r="A25" s="18" t="s">
        <v>175</v>
      </c>
      <c r="C25" s="28"/>
      <c r="D25" s="28"/>
      <c r="E25" s="28"/>
      <c r="F25" s="28"/>
    </row>
    <row r="26" customFormat="false" ht="14.25" hidden="false" customHeight="false" outlineLevel="0" collapsed="false">
      <c r="A26" s="18" t="s">
        <v>176</v>
      </c>
      <c r="C26" s="28"/>
      <c r="D26" s="28"/>
      <c r="E26" s="28"/>
      <c r="F26" s="28"/>
    </row>
    <row r="27" customFormat="false" ht="12" hidden="false" customHeight="false" outlineLevel="0" collapsed="false">
      <c r="A27" s="18" t="s">
        <v>177</v>
      </c>
      <c r="C27" s="119" t="n">
        <f aca="false">SUM(C18:C26)</f>
        <v>0</v>
      </c>
      <c r="D27" s="119" t="n">
        <f aca="false">SUM(D18:D26)</f>
        <v>0</v>
      </c>
      <c r="E27" s="119" t="n">
        <f aca="false">SUM(E18:E26)</f>
        <v>0</v>
      </c>
      <c r="F27" s="119" t="n">
        <f aca="false">SUM(F18:F26)</f>
        <v>0</v>
      </c>
    </row>
    <row r="28" customFormat="false" ht="3.75" hidden="false" customHeight="true" outlineLevel="0" collapsed="false">
      <c r="C28" s="36"/>
      <c r="D28" s="36"/>
      <c r="E28" s="36"/>
      <c r="F28" s="36"/>
    </row>
    <row r="29" customFormat="false" ht="12.75" hidden="false" customHeight="false" outlineLevel="0" collapsed="false">
      <c r="A29" s="18" t="s">
        <v>178</v>
      </c>
      <c r="C29" s="94" t="n">
        <f aca="false">-C16+C27</f>
        <v>0</v>
      </c>
      <c r="D29" s="94" t="n">
        <f aca="false">-D16+D27</f>
        <v>0</v>
      </c>
      <c r="E29" s="94" t="n">
        <f aca="false">-E16+E27</f>
        <v>0</v>
      </c>
      <c r="F29" s="94" t="n">
        <f aca="false">-F16+F27</f>
        <v>0</v>
      </c>
    </row>
    <row r="30" customFormat="false" ht="12.75" hidden="false" customHeight="false" outlineLevel="0" collapsed="false"/>
    <row r="31" customFormat="false" ht="14.25" hidden="false" customHeight="false" outlineLevel="0" collapsed="false">
      <c r="A31" s="120" t="s">
        <v>179</v>
      </c>
      <c r="B31" s="120"/>
      <c r="C31" s="120"/>
      <c r="D31" s="120"/>
      <c r="E31" s="120"/>
      <c r="F31" s="120"/>
    </row>
    <row r="32" customFormat="false" ht="12" hidden="false" customHeight="false" outlineLevel="0" collapsed="false">
      <c r="A32" s="121" t="s">
        <v>180</v>
      </c>
      <c r="B32" s="18" t="s">
        <v>181</v>
      </c>
    </row>
    <row r="33" customFormat="false" ht="12" hidden="false" customHeight="false" outlineLevel="0" collapsed="false">
      <c r="A33" s="121" t="s">
        <v>182</v>
      </c>
      <c r="B33" s="18" t="s">
        <v>183</v>
      </c>
    </row>
    <row r="34" customFormat="false" ht="12" hidden="false" customHeight="false" outlineLevel="0" collapsed="false">
      <c r="A34" s="121" t="s">
        <v>184</v>
      </c>
      <c r="B34" s="18" t="s">
        <v>185</v>
      </c>
    </row>
    <row r="36" customFormat="false" ht="12" hidden="false" customHeight="false" outlineLevel="0" collapsed="false">
      <c r="A36" s="122" t="str">
        <f aca="false">IF('Infos vor dem Start'!A19=0,"Ein eventueller Gründungszuschuss oder Einstiegsgeld wird nicht hier, sondern in der Liquiditätsplanung eingetragen.","")</f>
        <v/>
      </c>
      <c r="B36" s="122"/>
      <c r="C36" s="122"/>
      <c r="D36" s="122"/>
      <c r="E36" s="122"/>
      <c r="F36" s="122"/>
    </row>
  </sheetData>
  <mergeCells count="1">
    <mergeCell ref="A36:F36"/>
  </mergeCells>
  <printOptions headings="false" gridLines="false" gridLinesSet="true" horizontalCentered="false" verticalCentered="false"/>
  <pageMargins left="0.708333333333333" right="0.708333333333333" top="1.1812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&amp;L&amp;Z&amp;F\&amp;F\&amp;A\&amp;D\&amp;T</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2" topLeftCell="A3" activePane="bottomLeft" state="frozen"/>
      <selection pane="topLeft" activeCell="A1" activeCellId="0" sqref="A1"/>
      <selection pane="bottomLeft" activeCell="A32" activeCellId="0" sqref="A32"/>
    </sheetView>
  </sheetViews>
  <sheetFormatPr defaultColWidth="11.42578125" defaultRowHeight="12" zeroHeight="false" outlineLevelRow="0" outlineLevelCol="0"/>
  <cols>
    <col collapsed="false" customWidth="false" hidden="false" outlineLevel="0" max="1" min="1" style="18" width="11.41"/>
    <col collapsed="false" customWidth="true" hidden="false" outlineLevel="0" max="2" min="2" style="18" width="40.59"/>
    <col collapsed="false" customWidth="false" hidden="false" outlineLevel="0" max="1024" min="3" style="18" width="11.41"/>
  </cols>
  <sheetData>
    <row r="1" customFormat="false" ht="25.5" hidden="false" customHeight="true" outlineLevel="0" collapsed="false">
      <c r="A1" s="36" t="n">
        <f aca="false">+'Privater Finanzbedarf'!C4+'Priv. Finanzb. 2. Gründ.'!C4+'Priv. Finanzb. 3. Gründ'!C4</f>
        <v>0</v>
      </c>
      <c r="C1" s="117" t="n">
        <f aca="false">+Rentabilitätsvorschau!P1</f>
        <v>2024</v>
      </c>
      <c r="D1" s="117" t="n">
        <f aca="false">+Rentabilitätsvorschau!AC1</f>
        <v>2025</v>
      </c>
      <c r="E1" s="117" t="n">
        <f aca="false">+Rentabilitätsvorschau!AP1</f>
        <v>2026</v>
      </c>
      <c r="F1" s="117" t="n">
        <f aca="false">+Rentabilitätsvorschau!BC1</f>
        <v>2027</v>
      </c>
    </row>
    <row r="2" customFormat="false" ht="11.25" hidden="false" customHeight="true" outlineLevel="0" collapsed="false">
      <c r="C2" s="117" t="s">
        <v>157</v>
      </c>
      <c r="D2" s="117" t="s">
        <v>157</v>
      </c>
      <c r="E2" s="117" t="s">
        <v>157</v>
      </c>
      <c r="F2" s="117" t="s">
        <v>157</v>
      </c>
    </row>
    <row r="3" customFormat="false" ht="24" hidden="false" customHeight="true" outlineLevel="0" collapsed="false">
      <c r="A3" s="118" t="s">
        <v>158</v>
      </c>
      <c r="C3" s="123"/>
      <c r="D3" s="123"/>
      <c r="E3" s="123"/>
      <c r="F3" s="123"/>
    </row>
    <row r="4" customFormat="false" ht="12" hidden="false" customHeight="false" outlineLevel="0" collapsed="false">
      <c r="A4" s="18" t="s">
        <v>159</v>
      </c>
      <c r="C4" s="124" t="n">
        <f aca="false">+'Privater Finanzbedarf'!C4+'Priv. Finanzb. 2. Gründ.'!C4+'Priv. Finanzb. 3. Gründ'!C4</f>
        <v>0</v>
      </c>
      <c r="D4" s="124" t="n">
        <f aca="false">+'Privater Finanzbedarf'!D4+'Priv. Finanzb. 2. Gründ.'!D4+'Priv. Finanzb. 3. Gründ'!D4</f>
        <v>0</v>
      </c>
      <c r="E4" s="124" t="n">
        <f aca="false">+'Privater Finanzbedarf'!E4+'Priv. Finanzb. 2. Gründ.'!E4+'Priv. Finanzb. 3. Gründ'!E4</f>
        <v>0</v>
      </c>
      <c r="F4" s="124" t="n">
        <f aca="false">+'Privater Finanzbedarf'!F4+'Priv. Finanzb. 2. Gründ.'!F4+'Priv. Finanzb. 3. Gründ'!F4</f>
        <v>0</v>
      </c>
    </row>
    <row r="5" customFormat="false" ht="12" hidden="false" customHeight="false" outlineLevel="0" collapsed="false">
      <c r="A5" s="18" t="s">
        <v>160</v>
      </c>
      <c r="C5" s="124" t="n">
        <f aca="false">+'Privater Finanzbedarf'!C5+'Priv. Finanzb. 2. Gründ.'!C5+'Priv. Finanzb. 3. Gründ'!C5</f>
        <v>0</v>
      </c>
      <c r="D5" s="124" t="n">
        <f aca="false">+'Privater Finanzbedarf'!D5+'Priv. Finanzb. 2. Gründ.'!D5+'Priv. Finanzb. 3. Gründ'!D5</f>
        <v>0</v>
      </c>
      <c r="E5" s="124" t="n">
        <f aca="false">+'Privater Finanzbedarf'!E5+'Priv. Finanzb. 2. Gründ.'!E5+'Priv. Finanzb. 3. Gründ'!E5</f>
        <v>0</v>
      </c>
      <c r="F5" s="124" t="n">
        <f aca="false">+'Privater Finanzbedarf'!F5+'Priv. Finanzb. 2. Gründ.'!F5+'Priv. Finanzb. 3. Gründ'!F5</f>
        <v>0</v>
      </c>
    </row>
    <row r="6" customFormat="false" ht="12" hidden="false" customHeight="false" outlineLevel="0" collapsed="false">
      <c r="A6" s="18" t="s">
        <v>161</v>
      </c>
      <c r="C6" s="124" t="n">
        <f aca="false">+'Privater Finanzbedarf'!C6+'Priv. Finanzb. 2. Gründ.'!C6+'Priv. Finanzb. 3. Gründ'!C6</f>
        <v>0</v>
      </c>
      <c r="D6" s="124" t="n">
        <f aca="false">+'Privater Finanzbedarf'!D6+'Priv. Finanzb. 2. Gründ.'!D6+'Priv. Finanzb. 3. Gründ'!D6</f>
        <v>0</v>
      </c>
      <c r="E6" s="124" t="n">
        <f aca="false">+'Privater Finanzbedarf'!E6+'Priv. Finanzb. 2. Gründ.'!E6+'Priv. Finanzb. 3. Gründ'!E6</f>
        <v>0</v>
      </c>
      <c r="F6" s="124" t="n">
        <f aca="false">+'Privater Finanzbedarf'!F6+'Priv. Finanzb. 2. Gründ.'!F6+'Priv. Finanzb. 3. Gründ'!F6</f>
        <v>0</v>
      </c>
    </row>
    <row r="7" customFormat="false" ht="12" hidden="false" customHeight="false" outlineLevel="0" collapsed="false">
      <c r="A7" s="18" t="s">
        <v>162</v>
      </c>
      <c r="C7" s="124" t="n">
        <f aca="false">+'Privater Finanzbedarf'!C7+'Priv. Finanzb. 2. Gründ.'!C7+'Priv. Finanzb. 3. Gründ'!C7</f>
        <v>0</v>
      </c>
      <c r="D7" s="124" t="n">
        <f aca="false">+'Privater Finanzbedarf'!D7+'Priv. Finanzb. 2. Gründ.'!D7+'Priv. Finanzb. 3. Gründ'!D7</f>
        <v>0</v>
      </c>
      <c r="E7" s="124" t="n">
        <f aca="false">+'Privater Finanzbedarf'!E7+'Priv. Finanzb. 2. Gründ.'!E7+'Priv. Finanzb. 3. Gründ'!E7</f>
        <v>0</v>
      </c>
      <c r="F7" s="124" t="n">
        <f aca="false">+'Privater Finanzbedarf'!F7+'Priv. Finanzb. 2. Gründ.'!F7+'Priv. Finanzb. 3. Gründ'!F7</f>
        <v>0</v>
      </c>
    </row>
    <row r="8" customFormat="false" ht="12" hidden="false" customHeight="false" outlineLevel="0" collapsed="false">
      <c r="A8" s="18" t="s">
        <v>163</v>
      </c>
      <c r="C8" s="124" t="n">
        <f aca="false">+'Privater Finanzbedarf'!C8+'Priv. Finanzb. 2. Gründ.'!C8+'Priv. Finanzb. 3. Gründ'!C8</f>
        <v>0</v>
      </c>
      <c r="D8" s="124" t="n">
        <f aca="false">+'Privater Finanzbedarf'!D8+'Priv. Finanzb. 2. Gründ.'!D8+'Priv. Finanzb. 3. Gründ'!D8</f>
        <v>0</v>
      </c>
      <c r="E8" s="124" t="n">
        <f aca="false">+'Privater Finanzbedarf'!E8+'Priv. Finanzb. 2. Gründ.'!E8+'Priv. Finanzb. 3. Gründ'!E8</f>
        <v>0</v>
      </c>
      <c r="F8" s="124" t="n">
        <f aca="false">+'Privater Finanzbedarf'!F8+'Priv. Finanzb. 2. Gründ.'!F8+'Priv. Finanzb. 3. Gründ'!F8</f>
        <v>0</v>
      </c>
    </row>
    <row r="9" customFormat="false" ht="12" hidden="false" customHeight="false" outlineLevel="0" collapsed="false">
      <c r="A9" s="18" t="s">
        <v>164</v>
      </c>
      <c r="C9" s="124" t="n">
        <f aca="false">+'Privater Finanzbedarf'!C9+'Priv. Finanzb. 2. Gründ.'!C9+'Priv. Finanzb. 3. Gründ'!C9</f>
        <v>0</v>
      </c>
      <c r="D9" s="124" t="n">
        <f aca="false">+'Privater Finanzbedarf'!D9+'Priv. Finanzb. 2. Gründ.'!D9+'Priv. Finanzb. 3. Gründ'!D9</f>
        <v>0</v>
      </c>
      <c r="E9" s="124" t="n">
        <f aca="false">+'Privater Finanzbedarf'!E9+'Priv. Finanzb. 2. Gründ.'!E9+'Priv. Finanzb. 3. Gründ'!E9</f>
        <v>0</v>
      </c>
      <c r="F9" s="124" t="n">
        <f aca="false">+'Privater Finanzbedarf'!F9+'Priv. Finanzb. 2. Gründ.'!F9+'Priv. Finanzb. 3. Gründ'!F9</f>
        <v>0</v>
      </c>
    </row>
    <row r="10" customFormat="false" ht="12" hidden="false" customHeight="false" outlineLevel="0" collapsed="false">
      <c r="A10" s="18" t="s">
        <v>165</v>
      </c>
      <c r="C10" s="124" t="n">
        <f aca="false">+'Privater Finanzbedarf'!C10+'Priv. Finanzb. 2. Gründ.'!C10+'Priv. Finanzb. 3. Gründ'!C10</f>
        <v>0</v>
      </c>
      <c r="D10" s="124" t="n">
        <f aca="false">+'Privater Finanzbedarf'!D10+'Priv. Finanzb. 2. Gründ.'!D10+'Priv. Finanzb. 3. Gründ'!D10</f>
        <v>0</v>
      </c>
      <c r="E10" s="124" t="n">
        <f aca="false">+'Privater Finanzbedarf'!E10+'Priv. Finanzb. 2. Gründ.'!E10+'Priv. Finanzb. 3. Gründ'!E10</f>
        <v>0</v>
      </c>
      <c r="F10" s="124" t="n">
        <f aca="false">+'Privater Finanzbedarf'!F10+'Priv. Finanzb. 2. Gründ.'!F10+'Priv. Finanzb. 3. Gründ'!F10</f>
        <v>0</v>
      </c>
    </row>
    <row r="11" customFormat="false" ht="12" hidden="false" customHeight="false" outlineLevel="0" collapsed="false">
      <c r="A11" s="18" t="s">
        <v>186</v>
      </c>
      <c r="C11" s="124" t="n">
        <f aca="false">+'Privater Finanzbedarf'!C11+'Priv. Finanzb. 2. Gründ.'!C11+'Priv. Finanzb. 3. Gründ'!C11</f>
        <v>0</v>
      </c>
      <c r="D11" s="124" t="n">
        <f aca="false">+'Privater Finanzbedarf'!D11+'Priv. Finanzb. 2. Gründ.'!D11+'Priv. Finanzb. 3. Gründ'!D11</f>
        <v>0</v>
      </c>
      <c r="E11" s="124" t="n">
        <f aca="false">+'Privater Finanzbedarf'!E11+'Priv. Finanzb. 2. Gründ.'!E11+'Priv. Finanzb. 3. Gründ'!E11</f>
        <v>0</v>
      </c>
      <c r="F11" s="124" t="n">
        <f aca="false">+'Privater Finanzbedarf'!F11+'Priv. Finanzb. 2. Gründ.'!F11+'Priv. Finanzb. 3. Gründ'!F11</f>
        <v>0</v>
      </c>
    </row>
    <row r="12" customFormat="false" ht="12" hidden="false" customHeight="false" outlineLevel="0" collapsed="false">
      <c r="A12" s="18" t="s">
        <v>186</v>
      </c>
      <c r="C12" s="124" t="n">
        <f aca="false">+'Privater Finanzbedarf'!C12+'Priv. Finanzb. 2. Gründ.'!C12+'Priv. Finanzb. 3. Gründ'!C12</f>
        <v>0</v>
      </c>
      <c r="D12" s="124" t="n">
        <f aca="false">+'Privater Finanzbedarf'!D12+'Priv. Finanzb. 2. Gründ.'!D12+'Priv. Finanzb. 3. Gründ'!D12</f>
        <v>0</v>
      </c>
      <c r="E12" s="124" t="n">
        <f aca="false">+'Privater Finanzbedarf'!E12+'Priv. Finanzb. 2. Gründ.'!E12+'Priv. Finanzb. 3. Gründ'!E12</f>
        <v>0</v>
      </c>
      <c r="F12" s="124" t="n">
        <f aca="false">+'Privater Finanzbedarf'!F12+'Priv. Finanzb. 2. Gründ.'!F12+'Priv. Finanzb. 3. Gründ'!F12</f>
        <v>0</v>
      </c>
    </row>
    <row r="13" customFormat="false" ht="12" hidden="false" customHeight="false" outlineLevel="0" collapsed="false">
      <c r="A13" s="18" t="s">
        <v>186</v>
      </c>
      <c r="C13" s="124" t="n">
        <f aca="false">+'Privater Finanzbedarf'!C13+'Priv. Finanzb. 2. Gründ.'!C13+'Priv. Finanzb. 3. Gründ'!C13</f>
        <v>0</v>
      </c>
      <c r="D13" s="124" t="n">
        <f aca="false">+'Privater Finanzbedarf'!D13+'Priv. Finanzb. 2. Gründ.'!D13+'Priv. Finanzb. 3. Gründ'!D13</f>
        <v>0</v>
      </c>
      <c r="E13" s="124" t="n">
        <f aca="false">+'Privater Finanzbedarf'!E13+'Priv. Finanzb. 2. Gründ.'!E13+'Priv. Finanzb. 3. Gründ'!E13</f>
        <v>0</v>
      </c>
      <c r="F13" s="124" t="n">
        <f aca="false">+'Privater Finanzbedarf'!F13+'Priv. Finanzb. 2. Gründ.'!F13+'Priv. Finanzb. 3. Gründ'!F13</f>
        <v>0</v>
      </c>
    </row>
    <row r="14" customFormat="false" ht="12" hidden="false" customHeight="false" outlineLevel="0" collapsed="false">
      <c r="A14" s="18" t="s">
        <v>186</v>
      </c>
      <c r="C14" s="124" t="n">
        <f aca="false">+'Privater Finanzbedarf'!C14+'Priv. Finanzb. 2. Gründ.'!C14+'Priv. Finanzb. 3. Gründ'!C14</f>
        <v>0</v>
      </c>
      <c r="D14" s="124" t="n">
        <f aca="false">+'Privater Finanzbedarf'!D14+'Priv. Finanzb. 2. Gründ.'!D14+'Priv. Finanzb. 3. Gründ'!D14</f>
        <v>0</v>
      </c>
      <c r="E14" s="124" t="n">
        <f aca="false">+'Privater Finanzbedarf'!E14+'Priv. Finanzb. 2. Gründ.'!E14+'Priv. Finanzb. 3. Gründ'!E14</f>
        <v>0</v>
      </c>
      <c r="F14" s="124" t="n">
        <f aca="false">+'Privater Finanzbedarf'!F14+'Priv. Finanzb. 2. Gründ.'!F14+'Priv. Finanzb. 3. Gründ'!F14</f>
        <v>0</v>
      </c>
    </row>
    <row r="15" customFormat="false" ht="12" hidden="false" customHeight="false" outlineLevel="0" collapsed="false">
      <c r="A15" s="18" t="s">
        <v>186</v>
      </c>
      <c r="C15" s="124" t="n">
        <f aca="false">+'Privater Finanzbedarf'!C15+'Priv. Finanzb. 2. Gründ.'!C15+'Priv. Finanzb. 3. Gründ'!C15</f>
        <v>0</v>
      </c>
      <c r="D15" s="124" t="n">
        <f aca="false">+'Privater Finanzbedarf'!D15+'Priv. Finanzb. 2. Gründ.'!D15+'Priv. Finanzb. 3. Gründ'!D15</f>
        <v>0</v>
      </c>
      <c r="E15" s="124" t="n">
        <f aca="false">+'Privater Finanzbedarf'!E15+'Priv. Finanzb. 2. Gründ.'!E15+'Priv. Finanzb. 3. Gründ'!E15</f>
        <v>0</v>
      </c>
      <c r="F15" s="124" t="n">
        <f aca="false">+'Privater Finanzbedarf'!F15+'Priv. Finanzb. 2. Gründ.'!F15+'Priv. Finanzb. 3. Gründ'!F15</f>
        <v>0</v>
      </c>
    </row>
    <row r="16" customFormat="false" ht="12" hidden="false" customHeight="false" outlineLevel="0" collapsed="false">
      <c r="A16" s="18" t="s">
        <v>166</v>
      </c>
      <c r="C16" s="125" t="n">
        <f aca="false">SUM(C4:C15)</f>
        <v>0</v>
      </c>
      <c r="D16" s="125" t="n">
        <f aca="false">SUM(D4:D15)</f>
        <v>0</v>
      </c>
      <c r="E16" s="125" t="n">
        <f aca="false">SUM(E4:E15)</f>
        <v>0</v>
      </c>
      <c r="F16" s="125" t="n">
        <f aca="false">SUM(F4:F15)</f>
        <v>0</v>
      </c>
    </row>
    <row r="17" customFormat="false" ht="24" hidden="false" customHeight="true" outlineLevel="0" collapsed="false">
      <c r="A17" s="118" t="s">
        <v>167</v>
      </c>
      <c r="C17" s="123"/>
      <c r="D17" s="123"/>
      <c r="E17" s="123"/>
      <c r="F17" s="123"/>
    </row>
    <row r="18" customFormat="false" ht="12" hidden="false" customHeight="false" outlineLevel="0" collapsed="false">
      <c r="A18" s="18" t="s">
        <v>168</v>
      </c>
      <c r="C18" s="124" t="n">
        <f aca="false">+'Privater Finanzbedarf'!C18+'Priv. Finanzb. 2. Gründ.'!C18+'Priv. Finanzb. 3. Gründ'!C18</f>
        <v>1000</v>
      </c>
      <c r="D18" s="124" t="n">
        <f aca="false">+'Privater Finanzbedarf'!D18+'Priv. Finanzb. 2. Gründ.'!D18+'Priv. Finanzb. 3. Gründ'!D18</f>
        <v>0</v>
      </c>
      <c r="E18" s="124" t="n">
        <f aca="false">+'Privater Finanzbedarf'!E18+'Priv. Finanzb. 2. Gründ.'!E18+'Priv. Finanzb. 3. Gründ'!E18</f>
        <v>0</v>
      </c>
      <c r="F18" s="124" t="n">
        <f aca="false">+'Privater Finanzbedarf'!F18+'Priv. Finanzb. 2. Gründ.'!F18+'Priv. Finanzb. 3. Gründ'!F18</f>
        <v>0</v>
      </c>
    </row>
    <row r="19" customFormat="false" ht="12" hidden="false" customHeight="false" outlineLevel="0" collapsed="false">
      <c r="A19" s="18" t="s">
        <v>169</v>
      </c>
      <c r="C19" s="124" t="n">
        <f aca="false">+'Privater Finanzbedarf'!C19+'Priv. Finanzb. 2. Gründ.'!C19+'Priv. Finanzb. 3. Gründ'!C19</f>
        <v>250</v>
      </c>
      <c r="D19" s="124" t="n">
        <f aca="false">+'Privater Finanzbedarf'!D19+'Priv. Finanzb. 2. Gründ.'!D19+'Priv. Finanzb. 3. Gründ'!D19</f>
        <v>0</v>
      </c>
      <c r="E19" s="124" t="n">
        <f aca="false">+'Privater Finanzbedarf'!E19+'Priv. Finanzb. 2. Gründ.'!E19+'Priv. Finanzb. 3. Gründ'!E19</f>
        <v>0</v>
      </c>
      <c r="F19" s="124" t="n">
        <f aca="false">+'Privater Finanzbedarf'!F19+'Priv. Finanzb. 2. Gründ.'!F19+'Priv. Finanzb. 3. Gründ'!F19</f>
        <v>0</v>
      </c>
    </row>
    <row r="20" customFormat="false" ht="12" hidden="false" customHeight="false" outlineLevel="0" collapsed="false">
      <c r="A20" s="18" t="s">
        <v>170</v>
      </c>
      <c r="C20" s="124" t="n">
        <f aca="false">+'Privater Finanzbedarf'!C20+'Priv. Finanzb. 2. Gründ.'!C20+'Priv. Finanzb. 3. Gründ'!C20</f>
        <v>100</v>
      </c>
      <c r="D20" s="124" t="n">
        <f aca="false">+'Privater Finanzbedarf'!D20+'Priv. Finanzb. 2. Gründ.'!D20+'Priv. Finanzb. 3. Gründ'!D20</f>
        <v>0</v>
      </c>
      <c r="E20" s="124" t="n">
        <f aca="false">+'Privater Finanzbedarf'!E20+'Priv. Finanzb. 2. Gründ.'!E20+'Priv. Finanzb. 3. Gründ'!E20</f>
        <v>0</v>
      </c>
      <c r="F20" s="124" t="n">
        <f aca="false">+'Privater Finanzbedarf'!F20+'Priv. Finanzb. 2. Gründ.'!F20+'Priv. Finanzb. 3. Gründ'!F20</f>
        <v>0</v>
      </c>
    </row>
    <row r="21" customFormat="false" ht="12" hidden="false" customHeight="false" outlineLevel="0" collapsed="false">
      <c r="A21" s="18" t="s">
        <v>171</v>
      </c>
      <c r="C21" s="124" t="n">
        <f aca="false">+'Privater Finanzbedarf'!C21+'Priv. Finanzb. 2. Gründ.'!C21+'Priv. Finanzb. 3. Gründ'!C21</f>
        <v>0</v>
      </c>
      <c r="D21" s="124" t="n">
        <f aca="false">+'Privater Finanzbedarf'!D21+'Priv. Finanzb. 2. Gründ.'!D21+'Priv. Finanzb. 3. Gründ'!D21</f>
        <v>0</v>
      </c>
      <c r="E21" s="124" t="n">
        <f aca="false">+'Privater Finanzbedarf'!E21+'Priv. Finanzb. 2. Gründ.'!E21+'Priv. Finanzb. 3. Gründ'!E21</f>
        <v>0</v>
      </c>
      <c r="F21" s="124" t="n">
        <f aca="false">+'Privater Finanzbedarf'!F21+'Priv. Finanzb. 2. Gründ.'!F21+'Priv. Finanzb. 3. Gründ'!F21</f>
        <v>0</v>
      </c>
    </row>
    <row r="22" customFormat="false" ht="12" hidden="false" customHeight="false" outlineLevel="0" collapsed="false">
      <c r="A22" s="18" t="s">
        <v>172</v>
      </c>
      <c r="C22" s="124" t="n">
        <f aca="false">+'Privater Finanzbedarf'!C22+'Priv. Finanzb. 2. Gründ.'!C22+'Priv. Finanzb. 3. Gründ'!C22</f>
        <v>0</v>
      </c>
      <c r="D22" s="124" t="n">
        <f aca="false">+'Privater Finanzbedarf'!D22+'Priv. Finanzb. 2. Gründ.'!D22+'Priv. Finanzb. 3. Gründ'!D22</f>
        <v>0</v>
      </c>
      <c r="E22" s="124" t="n">
        <f aca="false">+'Privater Finanzbedarf'!E22+'Priv. Finanzb. 2. Gründ.'!E22+'Priv. Finanzb. 3. Gründ'!E22</f>
        <v>0</v>
      </c>
      <c r="F22" s="124" t="n">
        <f aca="false">+'Privater Finanzbedarf'!F22+'Priv. Finanzb. 2. Gründ.'!F22+'Priv. Finanzb. 3. Gründ'!F22</f>
        <v>0</v>
      </c>
    </row>
    <row r="23" customFormat="false" ht="12" hidden="false" customHeight="false" outlineLevel="0" collapsed="false">
      <c r="A23" s="18" t="s">
        <v>173</v>
      </c>
      <c r="C23" s="124" t="n">
        <f aca="false">+'Privater Finanzbedarf'!C23+'Priv. Finanzb. 2. Gründ.'!C23+'Priv. Finanzb. 3. Gründ'!C23</f>
        <v>0</v>
      </c>
      <c r="D23" s="124" t="n">
        <f aca="false">+'Privater Finanzbedarf'!D23+'Priv. Finanzb. 2. Gründ.'!D23+'Priv. Finanzb. 3. Gründ'!D23</f>
        <v>0</v>
      </c>
      <c r="E23" s="124" t="n">
        <f aca="false">+'Privater Finanzbedarf'!E23+'Priv. Finanzb. 2. Gründ.'!E23+'Priv. Finanzb. 3. Gründ'!E23</f>
        <v>0</v>
      </c>
      <c r="F23" s="124" t="n">
        <f aca="false">+'Privater Finanzbedarf'!F23+'Priv. Finanzb. 2. Gründ.'!F23+'Priv. Finanzb. 3. Gründ'!F23</f>
        <v>0</v>
      </c>
    </row>
    <row r="24" customFormat="false" ht="12" hidden="false" customHeight="false" outlineLevel="0" collapsed="false">
      <c r="A24" s="18" t="s">
        <v>174</v>
      </c>
      <c r="C24" s="124" t="n">
        <f aca="false">+'Privater Finanzbedarf'!C24+'Priv. Finanzb. 2. Gründ.'!C24+'Priv. Finanzb. 3. Gründ'!C24</f>
        <v>0</v>
      </c>
      <c r="D24" s="124" t="n">
        <f aca="false">+'Privater Finanzbedarf'!D24+'Priv. Finanzb. 2. Gründ.'!D24+'Priv. Finanzb. 3. Gründ'!D24</f>
        <v>0</v>
      </c>
      <c r="E24" s="124" t="n">
        <f aca="false">+'Privater Finanzbedarf'!E24+'Priv. Finanzb. 2. Gründ.'!E24+'Priv. Finanzb. 3. Gründ'!E24</f>
        <v>0</v>
      </c>
      <c r="F24" s="124" t="n">
        <f aca="false">+'Privater Finanzbedarf'!F24+'Priv. Finanzb. 2. Gründ.'!F24+'Priv. Finanzb. 3. Gründ'!F24</f>
        <v>0</v>
      </c>
    </row>
    <row r="25" customFormat="false" ht="12" hidden="false" customHeight="false" outlineLevel="0" collapsed="false">
      <c r="A25" s="18" t="s">
        <v>175</v>
      </c>
      <c r="C25" s="124" t="n">
        <f aca="false">+'Privater Finanzbedarf'!C25+'Priv. Finanzb. 2. Gründ.'!C25+'Priv. Finanzb. 3. Gründ'!C25</f>
        <v>0</v>
      </c>
      <c r="D25" s="124" t="n">
        <f aca="false">+'Privater Finanzbedarf'!D25+'Priv. Finanzb. 2. Gründ.'!D25+'Priv. Finanzb. 3. Gründ'!D25</f>
        <v>0</v>
      </c>
      <c r="E25" s="124" t="n">
        <f aca="false">+'Privater Finanzbedarf'!E25+'Priv. Finanzb. 2. Gründ.'!E25+'Priv. Finanzb. 3. Gründ'!E25</f>
        <v>0</v>
      </c>
      <c r="F25" s="124" t="n">
        <f aca="false">+'Privater Finanzbedarf'!F25+'Priv. Finanzb. 2. Gründ.'!F25+'Priv. Finanzb. 3. Gründ'!F25</f>
        <v>0</v>
      </c>
    </row>
    <row r="26" customFormat="false" ht="14.25" hidden="false" customHeight="false" outlineLevel="0" collapsed="false">
      <c r="A26" s="18" t="s">
        <v>176</v>
      </c>
      <c r="C26" s="124" t="n">
        <f aca="false">+'Privater Finanzbedarf'!C26+'Priv. Finanzb. 2. Gründ.'!C26+'Priv. Finanzb. 3. Gründ'!C26</f>
        <v>0</v>
      </c>
      <c r="D26" s="124" t="n">
        <f aca="false">+'Privater Finanzbedarf'!D26+'Priv. Finanzb. 2. Gründ.'!D26+'Priv. Finanzb. 3. Gründ'!D26</f>
        <v>0</v>
      </c>
      <c r="E26" s="124" t="n">
        <f aca="false">+'Privater Finanzbedarf'!E26+'Priv. Finanzb. 2. Gründ.'!E26+'Priv. Finanzb. 3. Gründ'!E26</f>
        <v>0</v>
      </c>
      <c r="F26" s="124" t="n">
        <f aca="false">+'Privater Finanzbedarf'!F26+'Priv. Finanzb. 2. Gründ.'!F26+'Priv. Finanzb. 3. Gründ'!F26</f>
        <v>0</v>
      </c>
    </row>
    <row r="27" customFormat="false" ht="12" hidden="false" customHeight="false" outlineLevel="0" collapsed="false">
      <c r="A27" s="18" t="s">
        <v>177</v>
      </c>
      <c r="C27" s="125" t="n">
        <f aca="false">SUM(C18:C26)</f>
        <v>1350</v>
      </c>
      <c r="D27" s="125" t="n">
        <f aca="false">SUM(D18:D26)</f>
        <v>0</v>
      </c>
      <c r="E27" s="125" t="n">
        <f aca="false">SUM(E18:E26)</f>
        <v>0</v>
      </c>
      <c r="F27" s="125" t="n">
        <f aca="false">SUM(F18:F26)</f>
        <v>0</v>
      </c>
    </row>
    <row r="28" customFormat="false" ht="3.75" hidden="false" customHeight="true" outlineLevel="0" collapsed="false">
      <c r="C28" s="36"/>
      <c r="D28" s="36"/>
      <c r="E28" s="36"/>
      <c r="F28" s="36"/>
    </row>
    <row r="29" customFormat="false" ht="12.75" hidden="false" customHeight="false" outlineLevel="0" collapsed="false">
      <c r="A29" s="18" t="s">
        <v>178</v>
      </c>
      <c r="C29" s="94" t="n">
        <f aca="false">-C16+C27</f>
        <v>1350</v>
      </c>
      <c r="D29" s="94" t="n">
        <f aca="false">-D16+D27</f>
        <v>0</v>
      </c>
      <c r="E29" s="94" t="n">
        <f aca="false">-E16+E27</f>
        <v>0</v>
      </c>
      <c r="F29" s="94" t="n">
        <f aca="false">-F16+F27</f>
        <v>0</v>
      </c>
    </row>
    <row r="30" customFormat="false" ht="12.75" hidden="false" customHeight="false" outlineLevel="0" collapsed="false"/>
    <row r="31" customFormat="false" ht="12" hidden="false" customHeight="false" outlineLevel="0" collapsed="false">
      <c r="A31" s="126" t="s">
        <v>187</v>
      </c>
      <c r="B31" s="126"/>
      <c r="C31" s="126"/>
      <c r="D31" s="126"/>
      <c r="E31" s="126"/>
      <c r="F31" s="126"/>
    </row>
    <row r="32" customFormat="false" ht="12" hidden="false" customHeight="false" outlineLevel="0" collapsed="false">
      <c r="A32" s="61" t="s">
        <v>188</v>
      </c>
    </row>
    <row r="33" customFormat="false" ht="12" hidden="false" customHeight="false" outlineLevel="0" collapsed="false">
      <c r="A33" s="121"/>
    </row>
    <row r="34" customFormat="false" ht="12" hidden="false" customHeight="false" outlineLevel="0" collapsed="false">
      <c r="A34" s="121"/>
    </row>
    <row r="36" customFormat="false" ht="12" hidden="false" customHeight="false" outlineLevel="0" collapsed="false">
      <c r="A36" s="19"/>
      <c r="B36" s="19"/>
      <c r="C36" s="19"/>
      <c r="D36" s="19"/>
      <c r="E36" s="19"/>
      <c r="F36" s="19"/>
    </row>
  </sheetData>
  <printOptions headings="false" gridLines="false" gridLinesSet="true" horizontalCentered="false" verticalCentered="false"/>
  <pageMargins left="0.708333333333333" right="0.708333333333333" top="1.1812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&amp;L&amp;Z&amp;F\&amp;F\&amp;A\&amp;D\&amp;T</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5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2" topLeftCell="A30" activePane="bottomLeft" state="frozen"/>
      <selection pane="topLeft" activeCell="A1" activeCellId="0" sqref="A1"/>
      <selection pane="bottomLeft" activeCell="D50" activeCellId="0" sqref="D50"/>
    </sheetView>
  </sheetViews>
  <sheetFormatPr defaultColWidth="11.42578125" defaultRowHeight="12" zeroHeight="false" outlineLevelRow="0" outlineLevelCol="1"/>
  <cols>
    <col collapsed="false" customWidth="true" hidden="false" outlineLevel="0" max="2" min="1" style="18" width="2.41"/>
    <col collapsed="false" customWidth="true" hidden="false" outlineLevel="0" max="3" min="3" style="18" width="43"/>
    <col collapsed="false" customWidth="false" hidden="false" outlineLevel="0" max="5" min="4" style="18" width="11.41"/>
    <col collapsed="false" customWidth="false" hidden="true" outlineLevel="1" max="8" min="6" style="18" width="11.41"/>
    <col collapsed="false" customWidth="false" hidden="false" outlineLevel="0" max="11" min="9" style="18" width="11.41"/>
    <col collapsed="false" customWidth="false" hidden="true" outlineLevel="1" max="14" min="12" style="18" width="11.41"/>
    <col collapsed="false" customWidth="false" hidden="false" outlineLevel="0" max="17" min="15" style="18" width="11.41"/>
    <col collapsed="false" customWidth="false" hidden="true" outlineLevel="1" max="20" min="18" style="18" width="11.41"/>
    <col collapsed="false" customWidth="false" hidden="false" outlineLevel="0" max="23" min="21" style="18" width="11.41"/>
    <col collapsed="false" customWidth="false" hidden="true" outlineLevel="1" max="26" min="24" style="18" width="11.41"/>
    <col collapsed="false" customWidth="false" hidden="false" outlineLevel="0" max="1024" min="27" style="18" width="11.41"/>
  </cols>
  <sheetData>
    <row r="1" customFormat="false" ht="27" hidden="false" customHeight="true" outlineLevel="0" collapsed="false">
      <c r="A1" s="127" t="s">
        <v>189</v>
      </c>
      <c r="B1" s="127"/>
      <c r="C1" s="127"/>
      <c r="D1" s="128" t="n">
        <f aca="false">+gj</f>
        <v>2024</v>
      </c>
      <c r="E1" s="128"/>
      <c r="F1" s="128"/>
      <c r="G1" s="128"/>
      <c r="H1" s="128"/>
      <c r="I1" s="128" t="n">
        <f aca="false">+gj+1</f>
        <v>2025</v>
      </c>
      <c r="J1" s="128"/>
      <c r="K1" s="128"/>
      <c r="L1" s="128"/>
      <c r="M1" s="128"/>
      <c r="N1" s="128"/>
      <c r="O1" s="128" t="n">
        <f aca="false">+gj+2</f>
        <v>2026</v>
      </c>
      <c r="P1" s="128"/>
      <c r="Q1" s="128"/>
      <c r="R1" s="128"/>
      <c r="S1" s="128"/>
      <c r="T1" s="128"/>
      <c r="U1" s="128" t="n">
        <f aca="false">+gj+3</f>
        <v>2027</v>
      </c>
      <c r="V1" s="128"/>
      <c r="W1" s="128"/>
      <c r="X1" s="128"/>
      <c r="Y1" s="128"/>
      <c r="Z1" s="128"/>
    </row>
    <row r="2" customFormat="false" ht="25.5" hidden="false" customHeight="true" outlineLevel="0" collapsed="false">
      <c r="A2" s="127"/>
      <c r="B2" s="127"/>
      <c r="C2" s="127"/>
      <c r="D2" s="129" t="s">
        <v>190</v>
      </c>
      <c r="E2" s="129"/>
      <c r="F2" s="129" t="s">
        <v>191</v>
      </c>
      <c r="G2" s="129"/>
      <c r="H2" s="129"/>
      <c r="I2" s="129" t="s">
        <v>190</v>
      </c>
      <c r="J2" s="129"/>
      <c r="K2" s="129"/>
      <c r="L2" s="129" t="s">
        <v>191</v>
      </c>
      <c r="M2" s="129"/>
      <c r="N2" s="129"/>
      <c r="O2" s="129" t="s">
        <v>190</v>
      </c>
      <c r="P2" s="129"/>
      <c r="Q2" s="129"/>
      <c r="R2" s="129" t="s">
        <v>191</v>
      </c>
      <c r="S2" s="129"/>
      <c r="T2" s="129"/>
      <c r="U2" s="129" t="s">
        <v>190</v>
      </c>
      <c r="V2" s="129"/>
      <c r="W2" s="129"/>
      <c r="X2" s="129" t="s">
        <v>191</v>
      </c>
      <c r="Y2" s="129"/>
      <c r="Z2" s="129"/>
    </row>
    <row r="3" customFormat="false" ht="49.5" hidden="false" customHeight="true" outlineLevel="0" collapsed="false">
      <c r="A3" s="127"/>
      <c r="B3" s="127"/>
      <c r="C3" s="127"/>
      <c r="D3" s="38" t="s">
        <v>125</v>
      </c>
      <c r="E3" s="130" t="s">
        <v>192</v>
      </c>
      <c r="F3" s="130" t="s">
        <v>125</v>
      </c>
      <c r="G3" s="130" t="s">
        <v>193</v>
      </c>
      <c r="H3" s="130" t="s">
        <v>194</v>
      </c>
      <c r="I3" s="38" t="str">
        <f aca="false">+D3</f>
        <v>EUR</v>
      </c>
      <c r="J3" s="130" t="str">
        <f aca="false">+E3</f>
        <v>Anteil an Gesamt-leistung
in %</v>
      </c>
      <c r="K3" s="130" t="s">
        <v>195</v>
      </c>
      <c r="L3" s="130" t="s">
        <v>125</v>
      </c>
      <c r="M3" s="130" t="s">
        <v>193</v>
      </c>
      <c r="N3" s="130" t="s">
        <v>194</v>
      </c>
      <c r="O3" s="38" t="str">
        <f aca="false">+D3</f>
        <v>EUR</v>
      </c>
      <c r="P3" s="130" t="str">
        <f aca="false">+E3</f>
        <v>Anteil an Gesamt-leistung
in %</v>
      </c>
      <c r="Q3" s="130" t="str">
        <f aca="false">+K3</f>
        <v>Veränderung gegenüber Vorjahr in %</v>
      </c>
      <c r="R3" s="130" t="s">
        <v>125</v>
      </c>
      <c r="S3" s="130" t="s">
        <v>193</v>
      </c>
      <c r="T3" s="130" t="s">
        <v>194</v>
      </c>
      <c r="U3" s="38" t="str">
        <f aca="false">+D3</f>
        <v>EUR</v>
      </c>
      <c r="V3" s="130" t="str">
        <f aca="false">+E3</f>
        <v>Anteil an Gesamt-leistung
in %</v>
      </c>
      <c r="W3" s="130" t="str">
        <f aca="false">+K3</f>
        <v>Veränderung gegenüber Vorjahr in %</v>
      </c>
      <c r="X3" s="130" t="s">
        <v>125</v>
      </c>
      <c r="Y3" s="130" t="s">
        <v>193</v>
      </c>
      <c r="Z3" s="130" t="s">
        <v>194</v>
      </c>
    </row>
    <row r="4" customFormat="false" ht="23.25" hidden="false" customHeight="true" outlineLevel="0" collapsed="false">
      <c r="A4" s="18" t="str">
        <f aca="false">+Rentabilitätsvorschau!A2</f>
        <v>Umsatz Handel/Produktion</v>
      </c>
      <c r="E4" s="131"/>
      <c r="H4" s="131"/>
      <c r="J4" s="131"/>
      <c r="P4" s="131"/>
      <c r="V4" s="131"/>
    </row>
    <row r="5" customFormat="false" ht="12" hidden="false" customHeight="false" outlineLevel="0" collapsed="false">
      <c r="B5" s="18" t="str">
        <f aca="false">+Rentabilitätsvorschau!B3</f>
        <v>Umsatz</v>
      </c>
      <c r="D5" s="132" t="n">
        <f aca="false">+Rentabilitätsvorschau!P3</f>
        <v>0</v>
      </c>
      <c r="E5" s="133" t="n">
        <f aca="false">(IF(D$9=0,"-",+D5/D$9))</f>
        <v>0</v>
      </c>
      <c r="F5" s="42"/>
      <c r="G5" s="132" t="n">
        <f aca="false">IF(+F5-D5=0,0,+F5-D5)</f>
        <v>0</v>
      </c>
      <c r="H5" s="133" t="str">
        <f aca="false">IF(+D5=0,"-",+G5/D5)</f>
        <v>-</v>
      </c>
      <c r="I5" s="132" t="n">
        <f aca="false">+Rentabilitätsvorschau!AC3</f>
        <v>0</v>
      </c>
      <c r="J5" s="133" t="n">
        <f aca="false">(IF(I$9=0,"",+I5/I$9))</f>
        <v>0</v>
      </c>
      <c r="K5" s="133" t="str">
        <f aca="false">IF(D5=0,"",(I5-D5)/D5)</f>
        <v/>
      </c>
      <c r="L5" s="42"/>
      <c r="M5" s="132" t="n">
        <f aca="false">IF(+L5-I5=0,0,+L5-I5)</f>
        <v>0</v>
      </c>
      <c r="N5" s="133" t="str">
        <f aca="false">IF(+I5=0,"-",+M5/I5)</f>
        <v>-</v>
      </c>
      <c r="O5" s="132" t="n">
        <f aca="false">+Rentabilitätsvorschau!AP3</f>
        <v>0</v>
      </c>
      <c r="P5" s="133" t="n">
        <f aca="false">(IF(O$9=0,"",+O5/O$9))</f>
        <v>0</v>
      </c>
      <c r="Q5" s="133" t="str">
        <f aca="false">IF(I5=0,"",(O5-I5)/I5)</f>
        <v/>
      </c>
      <c r="R5" s="42"/>
      <c r="S5" s="132" t="n">
        <f aca="false">IF(+R5-O5=0,0,+R5-O5)</f>
        <v>0</v>
      </c>
      <c r="T5" s="133" t="str">
        <f aca="false">IF(+O5=0,"-",+S5/O5)</f>
        <v>-</v>
      </c>
      <c r="U5" s="132" t="n">
        <f aca="false">+Rentabilitätsvorschau!BC3</f>
        <v>0</v>
      </c>
      <c r="V5" s="133" t="str">
        <f aca="false">(IF(U$9=0,"",+U5/U$9))</f>
        <v/>
      </c>
      <c r="W5" s="133" t="str">
        <f aca="false">IF(O5=0,"",(U5-O5)/O5)</f>
        <v/>
      </c>
      <c r="X5" s="42"/>
      <c r="Y5" s="132" t="n">
        <f aca="false">IF(+X5-U5=0,0,+X5-U5)</f>
        <v>0</v>
      </c>
      <c r="Z5" s="133" t="str">
        <f aca="false">IF(+U5=0,"-",+Y5/U5)</f>
        <v>-</v>
      </c>
    </row>
    <row r="6" customFormat="false" ht="12" hidden="false" customHeight="false" outlineLevel="0" collapsed="false">
      <c r="B6" s="18" t="str">
        <f aca="false">+Rentabilitätsvorschau!B4</f>
        <v>Umsatz</v>
      </c>
      <c r="D6" s="132" t="n">
        <f aca="false">+Rentabilitätsvorschau!P4</f>
        <v>0</v>
      </c>
      <c r="E6" s="133" t="n">
        <f aca="false">(IF(D$9=0,"-",+D6/D$9))</f>
        <v>0</v>
      </c>
      <c r="F6" s="42"/>
      <c r="G6" s="132" t="n">
        <f aca="false">IF(+F6-D6=0,0,+F6-D6)</f>
        <v>0</v>
      </c>
      <c r="H6" s="133" t="str">
        <f aca="false">IF(+D6=0,"-",+G6/D6)</f>
        <v>-</v>
      </c>
      <c r="I6" s="132" t="n">
        <f aca="false">+Rentabilitätsvorschau!AC4</f>
        <v>0</v>
      </c>
      <c r="J6" s="133" t="n">
        <f aca="false">(IF(I$9=0,"",+I6/I$9))</f>
        <v>0</v>
      </c>
      <c r="K6" s="133" t="str">
        <f aca="false">IF(D6=0,"",(I6-D6)/D6)</f>
        <v/>
      </c>
      <c r="L6" s="42"/>
      <c r="M6" s="132" t="n">
        <f aca="false">IF(+L6-I6=0,0,+L6-I6)</f>
        <v>0</v>
      </c>
      <c r="N6" s="133" t="str">
        <f aca="false">IF(+I6=0,"-",+M6/I6)</f>
        <v>-</v>
      </c>
      <c r="O6" s="132" t="n">
        <f aca="false">+Rentabilitätsvorschau!AP4</f>
        <v>0</v>
      </c>
      <c r="P6" s="133" t="n">
        <f aca="false">(IF(O$9=0,"",+O6/O$9))</f>
        <v>0</v>
      </c>
      <c r="Q6" s="133" t="str">
        <f aca="false">IF(I6=0,"",(O6-I6)/I6)</f>
        <v/>
      </c>
      <c r="R6" s="42"/>
      <c r="S6" s="132" t="n">
        <f aca="false">IF(+R6-O6=0,0,+R6-O6)</f>
        <v>0</v>
      </c>
      <c r="T6" s="133" t="str">
        <f aca="false">IF(+O6=0,"-",+S6/O6)</f>
        <v>-</v>
      </c>
      <c r="U6" s="132" t="n">
        <f aca="false">+Rentabilitätsvorschau!BC4</f>
        <v>0</v>
      </c>
      <c r="V6" s="133" t="str">
        <f aca="false">(IF(U$9=0,"",+U6/U$9))</f>
        <v/>
      </c>
      <c r="W6" s="133" t="str">
        <f aca="false">IF(O6=0,"",(U6-O6)/O6)</f>
        <v/>
      </c>
      <c r="X6" s="42"/>
      <c r="Y6" s="132" t="n">
        <f aca="false">IF(+X6-U6=0,0,+X6-U6)</f>
        <v>0</v>
      </c>
      <c r="Z6" s="133" t="str">
        <f aca="false">IF(+U6=0,"-",+Y6/U6)</f>
        <v>-</v>
      </c>
    </row>
    <row r="7" customFormat="false" ht="12" hidden="false" customHeight="false" outlineLevel="0" collapsed="false">
      <c r="A7" s="18" t="str">
        <f aca="false">+Rentabilitätsvorschau!A5</f>
        <v>Umsatz Dienstleistungen</v>
      </c>
      <c r="D7" s="132" t="n">
        <f aca="false">+Rentabilitätsvorschau!P5</f>
        <v>437794.8816888</v>
      </c>
      <c r="E7" s="133" t="n">
        <f aca="false">(IF(D$9=0,"-",+D7/D$9))</f>
        <v>1</v>
      </c>
      <c r="F7" s="42"/>
      <c r="G7" s="132" t="n">
        <f aca="false">IF(+F7-D7=0,0,+F7-D7)</f>
        <v>-437794.8816888</v>
      </c>
      <c r="H7" s="133" t="n">
        <f aca="false">IF(+D7=0,"-",+G7/D7)</f>
        <v>-1</v>
      </c>
      <c r="I7" s="132" t="n">
        <f aca="false">+Rentabilitätsvorschau!AC5</f>
        <v>10882016.2411722</v>
      </c>
      <c r="J7" s="133" t="n">
        <f aca="false">(IF(I$9=0,"",+I7/I$9))</f>
        <v>1</v>
      </c>
      <c r="K7" s="133" t="n">
        <f aca="false">IF(D7=0,"",(I7-D7)/D7)</f>
        <v>23.8564263684278</v>
      </c>
      <c r="L7" s="42"/>
      <c r="M7" s="132" t="n">
        <f aca="false">IF(+L7-I7=0,0,+L7-I7)</f>
        <v>-10882016.2411722</v>
      </c>
      <c r="N7" s="133" t="n">
        <f aca="false">IF(+I7=0,"-",+M7/I7)</f>
        <v>-1</v>
      </c>
      <c r="O7" s="132" t="n">
        <f aca="false">+Rentabilitätsvorschau!AP5</f>
        <v>46495652.7063925</v>
      </c>
      <c r="P7" s="133" t="n">
        <f aca="false">(IF(O$9=0,"",+O7/O$9))</f>
        <v>1</v>
      </c>
      <c r="Q7" s="133" t="n">
        <f aca="false">IF(I7=0,"",(O7-I7)/I7)</f>
        <v>3.27270568945447</v>
      </c>
      <c r="R7" s="42"/>
      <c r="S7" s="132" t="n">
        <f aca="false">IF(+R7-O7=0,0,+R7-O7)</f>
        <v>-46495652.7063925</v>
      </c>
      <c r="T7" s="133" t="n">
        <f aca="false">IF(+O7=0,"-",+S7/O7)</f>
        <v>-1</v>
      </c>
      <c r="U7" s="132" t="n">
        <f aca="false">+Rentabilitätsvorschau!BC5</f>
        <v>0</v>
      </c>
      <c r="V7" s="133" t="str">
        <f aca="false">(IF(U$9=0,"",+U7/U$9))</f>
        <v/>
      </c>
      <c r="W7" s="133" t="n">
        <f aca="false">IF(O7=0,"",(U7-O7)/O7)</f>
        <v>-1</v>
      </c>
      <c r="X7" s="42"/>
      <c r="Y7" s="132" t="n">
        <f aca="false">IF(+X7-U7=0,0,+X7-U7)</f>
        <v>0</v>
      </c>
      <c r="Z7" s="133" t="str">
        <f aca="false">IF(+U7=0,"-",+Y7/U7)</f>
        <v>-</v>
      </c>
    </row>
    <row r="8" customFormat="false" ht="12" hidden="false" customHeight="false" outlineLevel="0" collapsed="false">
      <c r="A8" s="18" t="str">
        <f aca="false">+Rentabilitätsvorschau!C6</f>
        <v>Erlösschmälerungen (Skonto)</v>
      </c>
      <c r="D8" s="132" t="n">
        <f aca="false">+Rentabilitätsvorschau!P6</f>
        <v>0</v>
      </c>
      <c r="E8" s="133" t="n">
        <f aca="false">(IF(D$9=0,"-",+D8/D$9))</f>
        <v>0</v>
      </c>
      <c r="F8" s="42"/>
      <c r="G8" s="132" t="n">
        <f aca="false">IF(+F8-D8=0,0,+F8-D8)</f>
        <v>0</v>
      </c>
      <c r="H8" s="133" t="str">
        <f aca="false">IF(+D8=0,"-",+G8/D8)</f>
        <v>-</v>
      </c>
      <c r="I8" s="132" t="n">
        <f aca="false">+Rentabilitätsvorschau!AC6</f>
        <v>0</v>
      </c>
      <c r="J8" s="133" t="n">
        <f aca="false">(IF(I$9=0,"",+I8/I$9))</f>
        <v>0</v>
      </c>
      <c r="K8" s="133" t="str">
        <f aca="false">IF(D8=0,"",(I8-D8)/D8)</f>
        <v/>
      </c>
      <c r="L8" s="42"/>
      <c r="M8" s="132" t="n">
        <f aca="false">IF(+L8-I8=0,0,+L8-I8)</f>
        <v>0</v>
      </c>
      <c r="N8" s="133" t="str">
        <f aca="false">IF(+I8=0,"-",+M8/I8)</f>
        <v>-</v>
      </c>
      <c r="O8" s="132" t="n">
        <f aca="false">+Rentabilitätsvorschau!AP6</f>
        <v>0</v>
      </c>
      <c r="P8" s="133" t="n">
        <f aca="false">(IF(O$9=0,"",+O8/O$9))</f>
        <v>0</v>
      </c>
      <c r="Q8" s="133" t="str">
        <f aca="false">IF(I8=0,"",(O8-I8)/I8)</f>
        <v/>
      </c>
      <c r="R8" s="42"/>
      <c r="S8" s="132" t="n">
        <f aca="false">IF(+R8-O8=0,0,+R8-O8)</f>
        <v>0</v>
      </c>
      <c r="T8" s="133" t="str">
        <f aca="false">IF(+O8=0,"-",+S8/O8)</f>
        <v>-</v>
      </c>
      <c r="U8" s="132" t="n">
        <f aca="false">+Rentabilitätsvorschau!BC6</f>
        <v>0</v>
      </c>
      <c r="V8" s="133" t="str">
        <f aca="false">(IF(U$9=0,"",+U8/U$9))</f>
        <v/>
      </c>
      <c r="W8" s="133" t="str">
        <f aca="false">IF(O8=0,"",(U8-O8)/O8)</f>
        <v/>
      </c>
      <c r="X8" s="42"/>
      <c r="Y8" s="132" t="n">
        <f aca="false">IF(+X8-U8=0,0,+X8-U8)</f>
        <v>0</v>
      </c>
      <c r="Z8" s="133" t="str">
        <f aca="false">IF(+U8=0,"-",+Y8/U8)</f>
        <v>-</v>
      </c>
    </row>
    <row r="9" customFormat="false" ht="12" hidden="false" customHeight="false" outlineLevel="0" collapsed="false">
      <c r="A9" s="18" t="s">
        <v>196</v>
      </c>
      <c r="D9" s="134" t="n">
        <f aca="false">+D5+D6+D7-D8</f>
        <v>437794.8816888</v>
      </c>
      <c r="E9" s="135" t="n">
        <f aca="false">(IF(D$9=0,"",+D9/D$9))</f>
        <v>1</v>
      </c>
      <c r="F9" s="134" t="n">
        <f aca="false">+F5+F6+F7-F8</f>
        <v>0</v>
      </c>
      <c r="G9" s="134" t="n">
        <f aca="false">+G5+G6+G7-G8</f>
        <v>-437794.8816888</v>
      </c>
      <c r="H9" s="135" t="n">
        <f aca="false">IF(+D9=0,"-",+G9/D9)</f>
        <v>-1</v>
      </c>
      <c r="I9" s="134" t="n">
        <f aca="false">+I5+I6+I7-I8</f>
        <v>10882016.2411722</v>
      </c>
      <c r="J9" s="135" t="n">
        <f aca="false">(IF(I$9=0,"",+I9/I$9))</f>
        <v>1</v>
      </c>
      <c r="K9" s="135" t="n">
        <f aca="false">IF(D9=0,"",(I9-D9)/D9)</f>
        <v>23.8564263684278</v>
      </c>
      <c r="L9" s="134" t="n">
        <f aca="false">+L5+L6+L7-L8</f>
        <v>0</v>
      </c>
      <c r="M9" s="134" t="n">
        <f aca="false">+M5+M6+M7-M8</f>
        <v>-10882016.2411722</v>
      </c>
      <c r="N9" s="135" t="n">
        <f aca="false">IF(+I9=0,"-",+M9/I9)</f>
        <v>-1</v>
      </c>
      <c r="O9" s="134" t="n">
        <f aca="false">+O5+O6+O7-O8</f>
        <v>46495652.7063925</v>
      </c>
      <c r="P9" s="135" t="n">
        <f aca="false">(IF(O$9=0,"",+O9/O$9))</f>
        <v>1</v>
      </c>
      <c r="Q9" s="135" t="n">
        <f aca="false">IF(I9=0,"",(O9-I9)/I9)</f>
        <v>3.27270568945447</v>
      </c>
      <c r="R9" s="134" t="n">
        <f aca="false">+R5+R6+R7-R8</f>
        <v>0</v>
      </c>
      <c r="S9" s="134" t="n">
        <f aca="false">+S5+S6+S7-S8</f>
        <v>-46495652.7063925</v>
      </c>
      <c r="T9" s="135" t="n">
        <f aca="false">IF(+O9=0,"-",+S9/O9)</f>
        <v>-1</v>
      </c>
      <c r="U9" s="134" t="n">
        <f aca="false">+U5+U6+U7-U8</f>
        <v>0</v>
      </c>
      <c r="V9" s="135" t="str">
        <f aca="false">(IF(U$9=0,"",+U9/U$9))</f>
        <v/>
      </c>
      <c r="W9" s="135" t="n">
        <f aca="false">IF(O9=0,"",(U9-O9)/O9)</f>
        <v>-1</v>
      </c>
      <c r="X9" s="134" t="n">
        <f aca="false">+X5+X6+X7-X8</f>
        <v>0</v>
      </c>
      <c r="Y9" s="134" t="n">
        <f aca="false">+Y5+Y6+Y7-Y8</f>
        <v>0</v>
      </c>
      <c r="Z9" s="135" t="str">
        <f aca="false">IF(+U9=0,"-",+Y9/U9)</f>
        <v>-</v>
      </c>
    </row>
    <row r="10" customFormat="false" ht="19.5" hidden="false" customHeight="true" outlineLevel="0" collapsed="false">
      <c r="A10" s="18" t="str">
        <f aca="false">+Rentabilitätsvorschau!A7</f>
        <v>sonstige betriebliche Erträge</v>
      </c>
      <c r="D10" s="132" t="n">
        <f aca="false">+Rentabilitätsvorschau!P7</f>
        <v>0</v>
      </c>
      <c r="E10" s="133" t="n">
        <f aca="false">(IF(D$9=0,"",+D10/D$9))</f>
        <v>0</v>
      </c>
      <c r="F10" s="42"/>
      <c r="G10" s="132" t="n">
        <f aca="false">IF(+F10-D10=0,0,+F10-D10)</f>
        <v>0</v>
      </c>
      <c r="H10" s="133" t="str">
        <f aca="false">IF(+D10=0,"-",+G10/D10)</f>
        <v>-</v>
      </c>
      <c r="I10" s="132" t="n">
        <f aca="false">+Rentabilitätsvorschau!AC7</f>
        <v>0</v>
      </c>
      <c r="J10" s="133" t="n">
        <f aca="false">(IF(I$9=0,"",+I10/I$9))</f>
        <v>0</v>
      </c>
      <c r="K10" s="133" t="str">
        <f aca="false">IF(D10=0,"",(I10-D10)/D10)</f>
        <v/>
      </c>
      <c r="L10" s="42"/>
      <c r="M10" s="132" t="n">
        <f aca="false">IF(+L10-I10=0,0,+L10-I10)</f>
        <v>0</v>
      </c>
      <c r="N10" s="133" t="str">
        <f aca="false">IF(+I10=0,"-",+M10/I10)</f>
        <v>-</v>
      </c>
      <c r="O10" s="132" t="n">
        <f aca="false">+Rentabilitätsvorschau!AP7</f>
        <v>0</v>
      </c>
      <c r="P10" s="133" t="n">
        <f aca="false">(IF(O$9=0,"",+O10/O$9))</f>
        <v>0</v>
      </c>
      <c r="Q10" s="133" t="str">
        <f aca="false">IF(I10=0,"",(O10-I10)/I10)</f>
        <v/>
      </c>
      <c r="R10" s="42"/>
      <c r="S10" s="132" t="n">
        <f aca="false">IF(+R10-O10=0,0,+R10-O10)</f>
        <v>0</v>
      </c>
      <c r="T10" s="133" t="str">
        <f aca="false">IF(+O10=0,"-",+S10/O10)</f>
        <v>-</v>
      </c>
      <c r="U10" s="132" t="n">
        <f aca="false">+Rentabilitätsvorschau!BC7</f>
        <v>0</v>
      </c>
      <c r="V10" s="133" t="str">
        <f aca="false">(IF(U$9=0,"",+U10/U$9))</f>
        <v/>
      </c>
      <c r="W10" s="133" t="str">
        <f aca="false">IF(O10=0,"",(U10-O10)/O10)</f>
        <v/>
      </c>
      <c r="X10" s="42"/>
      <c r="Y10" s="132" t="n">
        <f aca="false">IF(+X10-U10=0,0,+X10-U10)</f>
        <v>0</v>
      </c>
      <c r="Z10" s="133" t="str">
        <f aca="false">IF(+U10=0,"-",+Y10/U10)</f>
        <v>-</v>
      </c>
    </row>
    <row r="11" customFormat="false" ht="12" hidden="false" customHeight="false" outlineLevel="0" collapsed="false">
      <c r="A11" s="18" t="str">
        <f aca="false">+Rentabilitätsvorschau!A8</f>
        <v>Wareneinkauf/Materialaufwand</v>
      </c>
      <c r="D11" s="132"/>
      <c r="E11" s="133"/>
      <c r="F11" s="132"/>
      <c r="G11" s="132"/>
      <c r="H11" s="133"/>
      <c r="I11" s="132"/>
      <c r="J11" s="133"/>
      <c r="K11" s="133"/>
      <c r="L11" s="132"/>
      <c r="M11" s="132"/>
      <c r="N11" s="133"/>
      <c r="O11" s="132"/>
      <c r="P11" s="133"/>
      <c r="Q11" s="133"/>
      <c r="R11" s="132"/>
      <c r="S11" s="132"/>
      <c r="T11" s="133"/>
      <c r="U11" s="132"/>
      <c r="V11" s="133"/>
      <c r="W11" s="133"/>
      <c r="X11" s="132"/>
      <c r="Y11" s="132"/>
      <c r="Z11" s="133"/>
    </row>
    <row r="12" customFormat="false" ht="12" hidden="false" customHeight="false" outlineLevel="0" collapsed="false">
      <c r="B12" s="18" t="str">
        <f aca="false">+Rentabilitätsvorschau!C9</f>
        <v>pauschaler Wareneinsatz</v>
      </c>
      <c r="D12" s="132" t="n">
        <f aca="false">+Rentabilitätsvorschau!P9</f>
        <v>0</v>
      </c>
      <c r="E12" s="133" t="n">
        <f aca="false">(IF(D$9=0,"",+D12/D$9))</f>
        <v>0</v>
      </c>
      <c r="F12" s="42"/>
      <c r="G12" s="132" t="n">
        <f aca="false">IF(+F12-D12=0,0,+F12-D12)</f>
        <v>0</v>
      </c>
      <c r="H12" s="133" t="str">
        <f aca="false">IF(+D12=0,"-",+G12/D12)</f>
        <v>-</v>
      </c>
      <c r="I12" s="132" t="n">
        <f aca="false">+Rentabilitätsvorschau!AC9</f>
        <v>0</v>
      </c>
      <c r="J12" s="133" t="n">
        <f aca="false">(IF(I$9=0,"",+I12/I$9))</f>
        <v>0</v>
      </c>
      <c r="K12" s="133" t="str">
        <f aca="false">IF(D12=0,"",(I12-D12)/D12)</f>
        <v/>
      </c>
      <c r="L12" s="42"/>
      <c r="M12" s="132" t="n">
        <f aca="false">IF(+L12-I12=0,0,+L12-I12)</f>
        <v>0</v>
      </c>
      <c r="N12" s="133" t="str">
        <f aca="false">IF(+I12=0,"-",+M12/I12)</f>
        <v>-</v>
      </c>
      <c r="O12" s="132" t="n">
        <f aca="false">+Rentabilitätsvorschau!AP9</f>
        <v>0</v>
      </c>
      <c r="P12" s="133" t="n">
        <f aca="false">(IF(O$9=0,"",+O12/O$9))</f>
        <v>0</v>
      </c>
      <c r="Q12" s="133" t="str">
        <f aca="false">IF(I12=0,"",(O12-I12)/I12)</f>
        <v/>
      </c>
      <c r="R12" s="42"/>
      <c r="S12" s="132" t="n">
        <f aca="false">IF(+R12-O12=0,0,+R12-O12)</f>
        <v>0</v>
      </c>
      <c r="T12" s="133" t="str">
        <f aca="false">IF(+O12=0,"-",+S12/O12)</f>
        <v>-</v>
      </c>
      <c r="U12" s="132" t="n">
        <f aca="false">+Rentabilitätsvorschau!BC9</f>
        <v>0</v>
      </c>
      <c r="V12" s="133" t="str">
        <f aca="false">(IF(U$9=0,"",+U12/U$9))</f>
        <v/>
      </c>
      <c r="W12" s="133" t="str">
        <f aca="false">IF(O12=0,"",(U12-O12)/O12)</f>
        <v/>
      </c>
      <c r="X12" s="42"/>
      <c r="Y12" s="132" t="n">
        <f aca="false">IF(+X12-U12=0,0,+X12-U12)</f>
        <v>0</v>
      </c>
      <c r="Z12" s="133" t="str">
        <f aca="false">IF(+U12=0,"-",+Y12/U12)</f>
        <v>-</v>
      </c>
    </row>
    <row r="13" customFormat="false" ht="12" hidden="false" customHeight="false" outlineLevel="0" collapsed="false">
      <c r="B13" s="18" t="str">
        <f aca="false">+Rentabilitätsvorschau!B10</f>
        <v>Fremdleistungen</v>
      </c>
      <c r="D13" s="132" t="n">
        <f aca="false">+Rentabilitätsvorschau!P10</f>
        <v>0</v>
      </c>
      <c r="E13" s="133" t="n">
        <f aca="false">(IF(D$9=0,"",+D13/D$9))</f>
        <v>0</v>
      </c>
      <c r="F13" s="42"/>
      <c r="G13" s="132" t="n">
        <f aca="false">IF(+F13-D13=0,0,+F13-D13)</f>
        <v>0</v>
      </c>
      <c r="H13" s="133" t="str">
        <f aca="false">IF(+D13=0,"-",+G13/D13)</f>
        <v>-</v>
      </c>
      <c r="I13" s="132" t="n">
        <f aca="false">+Rentabilitätsvorschau!AC10</f>
        <v>0</v>
      </c>
      <c r="J13" s="133" t="n">
        <f aca="false">(IF(I$9=0,"",+I13/I$9))</f>
        <v>0</v>
      </c>
      <c r="K13" s="133" t="str">
        <f aca="false">IF(D13=0,"",(I13-D13)/D13)</f>
        <v/>
      </c>
      <c r="L13" s="42"/>
      <c r="M13" s="132" t="n">
        <f aca="false">IF(+L13-I13=0,0,+L13-I13)</f>
        <v>0</v>
      </c>
      <c r="N13" s="133" t="str">
        <f aca="false">IF(+I13=0,"-",+M13/I13)</f>
        <v>-</v>
      </c>
      <c r="O13" s="132" t="n">
        <f aca="false">+Rentabilitätsvorschau!AP10</f>
        <v>0</v>
      </c>
      <c r="P13" s="133" t="n">
        <f aca="false">(IF(O$9=0,"",+O13/O$9))</f>
        <v>0</v>
      </c>
      <c r="Q13" s="133" t="str">
        <f aca="false">IF(I13=0,"",(O13-I13)/I13)</f>
        <v/>
      </c>
      <c r="R13" s="42"/>
      <c r="S13" s="132" t="n">
        <f aca="false">IF(+R13-O13=0,0,+R13-O13)</f>
        <v>0</v>
      </c>
      <c r="T13" s="133" t="str">
        <f aca="false">IF(+O13=0,"-",+S13/O13)</f>
        <v>-</v>
      </c>
      <c r="U13" s="132" t="n">
        <f aca="false">+Rentabilitätsvorschau!BC10</f>
        <v>0</v>
      </c>
      <c r="V13" s="133" t="str">
        <f aca="false">(IF(U$9=0,"",+U13/U$9))</f>
        <v/>
      </c>
      <c r="W13" s="133" t="str">
        <f aca="false">IF(O13=0,"",(U13-O13)/O13)</f>
        <v/>
      </c>
      <c r="X13" s="42"/>
      <c r="Y13" s="132" t="n">
        <f aca="false">IF(+X13-U13=0,0,+X13-U13)</f>
        <v>0</v>
      </c>
      <c r="Z13" s="133" t="str">
        <f aca="false">IF(+U13=0,"-",+Y13/U13)</f>
        <v>-</v>
      </c>
    </row>
    <row r="14" customFormat="false" ht="12" hidden="false" customHeight="false" outlineLevel="0" collapsed="false">
      <c r="B14" s="18" t="str">
        <f aca="false">+Rentabilitätsvorschau!B11</f>
        <v>Wareneinkauf Saisongeschäft</v>
      </c>
      <c r="D14" s="132" t="n">
        <f aca="false">+Rentabilitätsvorschau!P11</f>
        <v>0</v>
      </c>
      <c r="E14" s="133" t="n">
        <f aca="false">(IF(D$9=0,"",+D14/D$9))</f>
        <v>0</v>
      </c>
      <c r="F14" s="42"/>
      <c r="G14" s="132" t="n">
        <f aca="false">IF(+F14-D14=0,0,+F14-D14)</f>
        <v>0</v>
      </c>
      <c r="H14" s="133" t="str">
        <f aca="false">IF(+D14=0,"-",+G14/D14)</f>
        <v>-</v>
      </c>
      <c r="I14" s="132" t="n">
        <f aca="false">+Rentabilitätsvorschau!AC11</f>
        <v>0</v>
      </c>
      <c r="J14" s="133" t="n">
        <f aca="false">(IF(I$9=0,"",+I14/I$9))</f>
        <v>0</v>
      </c>
      <c r="K14" s="133" t="str">
        <f aca="false">IF(D14=0,"",(I14-D14)/D14)</f>
        <v/>
      </c>
      <c r="L14" s="42"/>
      <c r="M14" s="132" t="n">
        <f aca="false">IF(+L14-I14=0,0,+L14-I14)</f>
        <v>0</v>
      </c>
      <c r="N14" s="133" t="str">
        <f aca="false">IF(+I14=0,"-",+M14/I14)</f>
        <v>-</v>
      </c>
      <c r="O14" s="132" t="n">
        <f aca="false">+Rentabilitätsvorschau!AP11</f>
        <v>0</v>
      </c>
      <c r="P14" s="133" t="n">
        <f aca="false">(IF(O$9=0,"",+O14/O$9))</f>
        <v>0</v>
      </c>
      <c r="Q14" s="133" t="str">
        <f aca="false">IF(I14=0,"",(O14-I14)/I14)</f>
        <v/>
      </c>
      <c r="R14" s="42"/>
      <c r="S14" s="132" t="n">
        <f aca="false">IF(+R14-O14=0,0,+R14-O14)</f>
        <v>0</v>
      </c>
      <c r="T14" s="133" t="str">
        <f aca="false">IF(+O14=0,"-",+S14/O14)</f>
        <v>-</v>
      </c>
      <c r="U14" s="132" t="n">
        <f aca="false">+Rentabilitätsvorschau!BC11</f>
        <v>0</v>
      </c>
      <c r="V14" s="133" t="str">
        <f aca="false">(IF(U$9=0,"",+U14/U$9))</f>
        <v/>
      </c>
      <c r="W14" s="133" t="str">
        <f aca="false">IF(O14=0,"",(U14-O14)/O14)</f>
        <v/>
      </c>
      <c r="X14" s="42"/>
      <c r="Y14" s="132" t="n">
        <f aca="false">IF(+X14-U14=0,0,+X14-U14)</f>
        <v>0</v>
      </c>
      <c r="Z14" s="133" t="str">
        <f aca="false">IF(+U14=0,"-",+Y14/U14)</f>
        <v>-</v>
      </c>
    </row>
    <row r="15" customFormat="false" ht="12" hidden="false" customHeight="false" outlineLevel="0" collapsed="false">
      <c r="A15" s="18" t="str">
        <f aca="false">+Rentabilitätsvorschau!A12</f>
        <v>Rohergebnis</v>
      </c>
      <c r="D15" s="134" t="n">
        <f aca="false">D9+D10-D12-D13-D14</f>
        <v>437794.8816888</v>
      </c>
      <c r="E15" s="135" t="n">
        <f aca="false">(IF(D$9=0,"",+D15/D$9))</f>
        <v>1</v>
      </c>
      <c r="F15" s="134" t="n">
        <f aca="false">F9+F10-F12-F13-F14</f>
        <v>0</v>
      </c>
      <c r="G15" s="134" t="n">
        <f aca="false">IF(+F15-D15=0,0,+F15-D15)</f>
        <v>-437794.8816888</v>
      </c>
      <c r="H15" s="135" t="n">
        <f aca="false">IF(+D15=0,"-",+G15/D15)</f>
        <v>-1</v>
      </c>
      <c r="I15" s="134" t="n">
        <f aca="false">+I5+I6+I7-I8+I10-I12-I13-I14</f>
        <v>10882016.2411722</v>
      </c>
      <c r="J15" s="135" t="n">
        <f aca="false">(IF(I$9=0,"",+I15/I$9))</f>
        <v>1</v>
      </c>
      <c r="K15" s="135" t="n">
        <f aca="false">IF(D15=0,"",(I15-D15)/D15)</f>
        <v>23.8564263684278</v>
      </c>
      <c r="L15" s="134" t="n">
        <f aca="false">L9+L10-L12-L13-L14</f>
        <v>0</v>
      </c>
      <c r="M15" s="134" t="n">
        <f aca="false">IF(+L15-I15=0,0,+L15-I15)</f>
        <v>-10882016.2411722</v>
      </c>
      <c r="N15" s="135" t="n">
        <f aca="false">IF(+I15=0,"-",+M15/I15)</f>
        <v>-1</v>
      </c>
      <c r="O15" s="134" t="n">
        <f aca="false">+O5+O6+O7-O8+O10-O12-O13-O14</f>
        <v>46495652.7063925</v>
      </c>
      <c r="P15" s="135" t="n">
        <f aca="false">(IF(O$9=0,"",+O15/O$9))</f>
        <v>1</v>
      </c>
      <c r="Q15" s="135" t="n">
        <f aca="false">IF(I15=0,"",(O15-I15)/I15)</f>
        <v>3.27270568945447</v>
      </c>
      <c r="R15" s="134" t="n">
        <f aca="false">R9+R10-R12-R13-R14</f>
        <v>0</v>
      </c>
      <c r="S15" s="134" t="n">
        <f aca="false">IF(+R15-O15=0,0,+R15-O15)</f>
        <v>-46495652.7063925</v>
      </c>
      <c r="T15" s="135" t="n">
        <f aca="false">IF(+O15=0,"-",+S15/O15)</f>
        <v>-1</v>
      </c>
      <c r="U15" s="134" t="n">
        <f aca="false">+U5+U6+U7-U8+U10-U12-U13-U14</f>
        <v>0</v>
      </c>
      <c r="V15" s="135" t="str">
        <f aca="false">(IF(U$9=0,"",+U15/U$9))</f>
        <v/>
      </c>
      <c r="W15" s="135" t="n">
        <f aca="false">IF(O15=0,"",(U15-O15)/O15)</f>
        <v>-1</v>
      </c>
      <c r="X15" s="134" t="n">
        <f aca="false">X9+X10-X12-X13-X14</f>
        <v>0</v>
      </c>
      <c r="Y15" s="134" t="n">
        <f aca="false">IF(+X15-U15=0,0,+X15-U15)</f>
        <v>0</v>
      </c>
      <c r="Z15" s="135" t="str">
        <f aca="false">IF(+U15=0,"-",+Y15/U15)</f>
        <v>-</v>
      </c>
    </row>
    <row r="16" customFormat="false" ht="20.25" hidden="false" customHeight="true" outlineLevel="0" collapsed="false">
      <c r="A16" s="18" t="str">
        <f aca="false">+Rentabilitätsvorschau!A13</f>
        <v>Personalaufwand incl. Sozialabgaben (ca. 22%)</v>
      </c>
      <c r="D16" s="132" t="n">
        <f aca="false">+Rentabilitätsvorschau!P13</f>
        <v>0</v>
      </c>
      <c r="E16" s="133" t="n">
        <f aca="false">(IF(D$9=0,"",+D16/D$9))</f>
        <v>0</v>
      </c>
      <c r="F16" s="42"/>
      <c r="G16" s="132" t="n">
        <f aca="false">IF(+F16-D16=0,0,+F16-D16)</f>
        <v>0</v>
      </c>
      <c r="H16" s="133" t="str">
        <f aca="false">IF(+D16=0,"-",+G16/D16)</f>
        <v>-</v>
      </c>
      <c r="I16" s="132" t="n">
        <f aca="false">+Rentabilitätsvorschau!AC13</f>
        <v>0</v>
      </c>
      <c r="J16" s="133" t="n">
        <f aca="false">(IF(I$9=0,"",+I16/I$9))</f>
        <v>0</v>
      </c>
      <c r="K16" s="133" t="str">
        <f aca="false">IF(D16=0,"",(I16-D16)/D16)</f>
        <v/>
      </c>
      <c r="L16" s="42"/>
      <c r="M16" s="132" t="n">
        <f aca="false">IF(+L16-I16=0,0,+L16-I16)</f>
        <v>0</v>
      </c>
      <c r="N16" s="133" t="str">
        <f aca="false">IF(+I16=0,"-",+M16/I16)</f>
        <v>-</v>
      </c>
      <c r="O16" s="132" t="n">
        <f aca="false">+Rentabilitätsvorschau!AP13</f>
        <v>0</v>
      </c>
      <c r="P16" s="133" t="n">
        <f aca="false">(IF(O$9=0,"",+O16/O$9))</f>
        <v>0</v>
      </c>
      <c r="Q16" s="133" t="str">
        <f aca="false">IF(I16=0,"",(O16-I16)/I16)</f>
        <v/>
      </c>
      <c r="R16" s="42"/>
      <c r="S16" s="132" t="n">
        <f aca="false">IF(+R16-O16=0,0,+R16-O16)</f>
        <v>0</v>
      </c>
      <c r="T16" s="133" t="str">
        <f aca="false">IF(+O16=0,"-",+S16/O16)</f>
        <v>-</v>
      </c>
      <c r="U16" s="132" t="n">
        <f aca="false">+Rentabilitätsvorschau!BC13</f>
        <v>0</v>
      </c>
      <c r="V16" s="133" t="str">
        <f aca="false">(IF(U$9=0,"",+U16/U$9))</f>
        <v/>
      </c>
      <c r="W16" s="133" t="str">
        <f aca="false">IF(O16=0,"",(U16-O16)/O16)</f>
        <v/>
      </c>
      <c r="X16" s="42"/>
      <c r="Y16" s="132" t="n">
        <f aca="false">IF(+X16-U16=0,0,+X16-U16)</f>
        <v>0</v>
      </c>
      <c r="Z16" s="133" t="str">
        <f aca="false">IF(+U16=0,"-",+Y16/U16)</f>
        <v>-</v>
      </c>
    </row>
    <row r="17" customFormat="false" ht="12" hidden="false" customHeight="false" outlineLevel="0" collapsed="false">
      <c r="A17" s="18" t="str">
        <f aca="false">+Rentabilitätsvorschau!A14</f>
        <v>Abschreibungen</v>
      </c>
      <c r="D17" s="132" t="n">
        <f aca="false">+Rentabilitätsvorschau!P14</f>
        <v>8796</v>
      </c>
      <c r="E17" s="133" t="n">
        <f aca="false">(IF(D$9=0,"",+D17/D$9))</f>
        <v>0.0200916008110221</v>
      </c>
      <c r="F17" s="42"/>
      <c r="G17" s="132" t="n">
        <f aca="false">IF(+F17-D17=0,0,+F17-D17)</f>
        <v>-8796</v>
      </c>
      <c r="H17" s="133" t="n">
        <f aca="false">IF(+D17=0,"-",+G17/D17)</f>
        <v>-1</v>
      </c>
      <c r="I17" s="132" t="n">
        <f aca="false">+Rentabilitätsvorschau!AC14</f>
        <v>6684</v>
      </c>
      <c r="J17" s="133" t="n">
        <f aca="false">(IF(I$9=0,"",+I17/I$9))</f>
        <v>0.000614224409508877</v>
      </c>
      <c r="K17" s="133" t="n">
        <f aca="false">IF(D17=0,"",(I17-D17)/D17)</f>
        <v>-0.240109140518417</v>
      </c>
      <c r="L17" s="42"/>
      <c r="M17" s="132" t="n">
        <f aca="false">IF(+L17-I17=0,0,+L17-I17)</f>
        <v>-6684</v>
      </c>
      <c r="N17" s="133" t="n">
        <f aca="false">IF(+I17=0,"-",+M17/I17)</f>
        <v>-1</v>
      </c>
      <c r="O17" s="132" t="n">
        <f aca="false">+Rentabilitätsvorschau!AP14</f>
        <v>6684</v>
      </c>
      <c r="P17" s="133" t="n">
        <f aca="false">(IF(O$9=0,"",+O17/O$9))</f>
        <v>0.000143755375200509</v>
      </c>
      <c r="Q17" s="133" t="n">
        <f aca="false">IF(I17=0,"",(O17-I17)/I17)</f>
        <v>0</v>
      </c>
      <c r="R17" s="42"/>
      <c r="S17" s="132" t="n">
        <f aca="false">IF(+R17-O17=0,0,+R17-O17)</f>
        <v>-6684</v>
      </c>
      <c r="T17" s="133" t="n">
        <f aca="false">IF(+O17=0,"-",+S17/O17)</f>
        <v>-1</v>
      </c>
      <c r="U17" s="132" t="n">
        <f aca="false">+Rentabilitätsvorschau!BC14</f>
        <v>6684</v>
      </c>
      <c r="V17" s="133" t="str">
        <f aca="false">(IF(U$9=0,"",+U17/U$9))</f>
        <v/>
      </c>
      <c r="W17" s="133" t="n">
        <f aca="false">IF(O17=0,"",(U17-O17)/O17)</f>
        <v>0</v>
      </c>
      <c r="X17" s="42"/>
      <c r="Y17" s="132" t="n">
        <f aca="false">IF(+X17-U17=0,0,+X17-U17)</f>
        <v>-6684</v>
      </c>
      <c r="Z17" s="133" t="n">
        <f aca="false">IF(+U17=0,"-",+Y17/U17)</f>
        <v>-1</v>
      </c>
    </row>
    <row r="18" customFormat="false" ht="12" hidden="false" customHeight="false" outlineLevel="0" collapsed="false">
      <c r="A18" s="18" t="str">
        <f aca="false">+Rentabilitätsvorschau!A15</f>
        <v>Sonstige betriebliche Aufwendungen</v>
      </c>
      <c r="D18" s="132"/>
      <c r="E18" s="133"/>
      <c r="F18" s="132"/>
      <c r="G18" s="132"/>
      <c r="H18" s="133"/>
      <c r="I18" s="132"/>
      <c r="J18" s="133"/>
      <c r="K18" s="133"/>
      <c r="L18" s="132"/>
      <c r="M18" s="132"/>
      <c r="N18" s="133"/>
      <c r="O18" s="132"/>
      <c r="P18" s="133"/>
      <c r="Q18" s="133"/>
      <c r="R18" s="132"/>
      <c r="S18" s="132"/>
      <c r="T18" s="133"/>
      <c r="U18" s="132"/>
      <c r="V18" s="133"/>
      <c r="W18" s="133"/>
      <c r="X18" s="132"/>
      <c r="Y18" s="132"/>
      <c r="Z18" s="133"/>
    </row>
    <row r="19" customFormat="false" ht="12" hidden="false" customHeight="false" outlineLevel="0" collapsed="false">
      <c r="B19" s="18" t="str">
        <f aca="false">+Rentabilitätsvorschau!B16</f>
        <v>Raumkosten (Miete, Nebenkosten, Reinigung etc.)</v>
      </c>
      <c r="D19" s="132"/>
      <c r="E19" s="133"/>
      <c r="F19" s="132"/>
      <c r="G19" s="132"/>
      <c r="H19" s="133"/>
      <c r="I19" s="132"/>
      <c r="J19" s="133"/>
      <c r="K19" s="133"/>
      <c r="L19" s="132"/>
      <c r="M19" s="132"/>
      <c r="N19" s="133"/>
      <c r="O19" s="132"/>
      <c r="P19" s="133"/>
      <c r="Q19" s="133"/>
      <c r="R19" s="132"/>
      <c r="S19" s="132"/>
      <c r="T19" s="133"/>
      <c r="U19" s="132"/>
      <c r="V19" s="133"/>
      <c r="W19" s="133"/>
      <c r="X19" s="132"/>
      <c r="Y19" s="132"/>
      <c r="Z19" s="133"/>
    </row>
    <row r="20" customFormat="false" ht="12" hidden="false" customHeight="false" outlineLevel="0" collapsed="false">
      <c r="C20" s="18" t="str">
        <f aca="false">+Rentabilitätsvorschau!C17</f>
        <v>Miete und Nebenkosten</v>
      </c>
      <c r="D20" s="132" t="n">
        <f aca="false">+Rentabilitätsvorschau!P17</f>
        <v>60000</v>
      </c>
      <c r="E20" s="133" t="n">
        <f aca="false">(IF(D$9=0,"",+D20/D$9))</f>
        <v>0.137050483021979</v>
      </c>
      <c r="F20" s="42"/>
      <c r="G20" s="132" t="n">
        <f aca="false">IF(+F20-D20=0,0,+F20-D20)</f>
        <v>-60000</v>
      </c>
      <c r="H20" s="133" t="n">
        <f aca="false">IF(+D20=0,"-",+G20/D20)</f>
        <v>-1</v>
      </c>
      <c r="I20" s="132" t="n">
        <f aca="false">+Rentabilitätsvorschau!AC17</f>
        <v>0</v>
      </c>
      <c r="J20" s="133" t="n">
        <f aca="false">(IF(I$9=0,"",+I20/I$9))</f>
        <v>0</v>
      </c>
      <c r="K20" s="133" t="n">
        <f aca="false">IF(D20=0,"",(I20-D20)/D20)</f>
        <v>-1</v>
      </c>
      <c r="L20" s="42"/>
      <c r="M20" s="132" t="n">
        <f aca="false">IF(+L20-I20=0,0,+L20-I20)</f>
        <v>0</v>
      </c>
      <c r="N20" s="133" t="str">
        <f aca="false">IF(+I20=0,"-",+M20/I20)</f>
        <v>-</v>
      </c>
      <c r="O20" s="132" t="n">
        <f aca="false">+Rentabilitätsvorschau!AP17</f>
        <v>0</v>
      </c>
      <c r="P20" s="133" t="n">
        <f aca="false">(IF(O$9=0,"",+O20/O$9))</f>
        <v>0</v>
      </c>
      <c r="Q20" s="133" t="str">
        <f aca="false">IF(I20=0,"",(O20-I20)/I20)</f>
        <v/>
      </c>
      <c r="R20" s="42"/>
      <c r="S20" s="132" t="n">
        <f aca="false">IF(+R20-O20=0,0,+R20-O20)</f>
        <v>0</v>
      </c>
      <c r="T20" s="133" t="str">
        <f aca="false">IF(+O20=0,"-",+S20/O20)</f>
        <v>-</v>
      </c>
      <c r="U20" s="132" t="n">
        <f aca="false">+Rentabilitätsvorschau!BC17</f>
        <v>0</v>
      </c>
      <c r="V20" s="133" t="str">
        <f aca="false">(IF(U$9=0,"",+U20/U$9))</f>
        <v/>
      </c>
      <c r="W20" s="133" t="str">
        <f aca="false">IF(O20=0,"",(U20-O20)/O20)</f>
        <v/>
      </c>
      <c r="X20" s="42"/>
      <c r="Y20" s="132" t="n">
        <f aca="false">IF(+X20-U20=0,0,+X20-U20)</f>
        <v>0</v>
      </c>
      <c r="Z20" s="133" t="str">
        <f aca="false">IF(+U20=0,"-",+Y20/U20)</f>
        <v>-</v>
      </c>
    </row>
    <row r="21" customFormat="false" ht="12" hidden="false" customHeight="false" outlineLevel="0" collapsed="false">
      <c r="C21" s="18" t="str">
        <f aca="false">+Rentabilitätsvorschau!C18</f>
        <v>Instandhaltung</v>
      </c>
      <c r="D21" s="132" t="n">
        <f aca="false">+Rentabilitätsvorschau!P18</f>
        <v>0</v>
      </c>
      <c r="E21" s="133" t="n">
        <f aca="false">(IF(D$9=0,"",+D21/D$9))</f>
        <v>0</v>
      </c>
      <c r="F21" s="42"/>
      <c r="G21" s="132" t="n">
        <f aca="false">IF(+F21-D21=0,0,+F21-D21)</f>
        <v>0</v>
      </c>
      <c r="H21" s="133" t="str">
        <f aca="false">IF(+D21=0,"-",+G21/D21)</f>
        <v>-</v>
      </c>
      <c r="I21" s="132" t="n">
        <f aca="false">+Rentabilitätsvorschau!AC18</f>
        <v>0</v>
      </c>
      <c r="J21" s="133" t="n">
        <f aca="false">(IF(I$9=0,"",+I21/I$9))</f>
        <v>0</v>
      </c>
      <c r="K21" s="133" t="str">
        <f aca="false">IF(D21=0,"",(I21-D21)/D21)</f>
        <v/>
      </c>
      <c r="L21" s="42"/>
      <c r="M21" s="132" t="n">
        <f aca="false">IF(+L21-I21=0,0,+L21-I21)</f>
        <v>0</v>
      </c>
      <c r="N21" s="133" t="str">
        <f aca="false">IF(+I21=0,"-",+M21/I21)</f>
        <v>-</v>
      </c>
      <c r="O21" s="132" t="n">
        <f aca="false">+Rentabilitätsvorschau!AP18</f>
        <v>0</v>
      </c>
      <c r="P21" s="133" t="n">
        <f aca="false">(IF(O$9=0,"",+O21/O$9))</f>
        <v>0</v>
      </c>
      <c r="Q21" s="133" t="str">
        <f aca="false">IF(I21=0,"",(O21-I21)/I21)</f>
        <v/>
      </c>
      <c r="R21" s="42"/>
      <c r="S21" s="132" t="n">
        <f aca="false">IF(+R21-O21=0,0,+R21-O21)</f>
        <v>0</v>
      </c>
      <c r="T21" s="133" t="str">
        <f aca="false">IF(+O21=0,"-",+S21/O21)</f>
        <v>-</v>
      </c>
      <c r="U21" s="132" t="n">
        <f aca="false">+Rentabilitätsvorschau!BC18</f>
        <v>0</v>
      </c>
      <c r="V21" s="133" t="str">
        <f aca="false">(IF(U$9=0,"",+U21/U$9))</f>
        <v/>
      </c>
      <c r="W21" s="133" t="str">
        <f aca="false">IF(O21=0,"",(U21-O21)/O21)</f>
        <v/>
      </c>
      <c r="X21" s="42"/>
      <c r="Y21" s="132" t="n">
        <f aca="false">IF(+X21-U21=0,0,+X21-U21)</f>
        <v>0</v>
      </c>
      <c r="Z21" s="133" t="str">
        <f aca="false">IF(+U21=0,"-",+Y21/U21)</f>
        <v>-</v>
      </c>
    </row>
    <row r="22" customFormat="false" ht="12" hidden="false" customHeight="false" outlineLevel="0" collapsed="false">
      <c r="B22" s="18" t="str">
        <f aca="false">+Rentabilitätsvorschau!B19</f>
        <v>Telefon, Fax</v>
      </c>
      <c r="D22" s="132" t="n">
        <f aca="false">+Rentabilitätsvorschau!P19</f>
        <v>480</v>
      </c>
      <c r="E22" s="133" t="n">
        <f aca="false">(IF(D$9=0,"",+D22/D$9))</f>
        <v>0.00109640386417583</v>
      </c>
      <c r="F22" s="42"/>
      <c r="G22" s="132" t="n">
        <f aca="false">IF(+F22-D22=0,0,+F22-D22)</f>
        <v>-480</v>
      </c>
      <c r="H22" s="133" t="n">
        <f aca="false">IF(+D22=0,"-",+G22/D22)</f>
        <v>-1</v>
      </c>
      <c r="I22" s="132" t="n">
        <f aca="false">+Rentabilitätsvorschau!AC19</f>
        <v>0</v>
      </c>
      <c r="J22" s="133" t="n">
        <f aca="false">(IF(I$9=0,"",+I22/I$9))</f>
        <v>0</v>
      </c>
      <c r="K22" s="133" t="n">
        <f aca="false">IF(D22=0,"",(I22-D22)/D22)</f>
        <v>-1</v>
      </c>
      <c r="L22" s="42"/>
      <c r="M22" s="132" t="n">
        <f aca="false">IF(+L22-I22=0,0,+L22-I22)</f>
        <v>0</v>
      </c>
      <c r="N22" s="133" t="str">
        <f aca="false">IF(+I22=0,"-",+M22/I22)</f>
        <v>-</v>
      </c>
      <c r="O22" s="132" t="n">
        <f aca="false">+Rentabilitätsvorschau!AP19</f>
        <v>0</v>
      </c>
      <c r="P22" s="133" t="n">
        <f aca="false">(IF(O$9=0,"",+O22/O$9))</f>
        <v>0</v>
      </c>
      <c r="Q22" s="133" t="str">
        <f aca="false">IF(I22=0,"",(O22-I22)/I22)</f>
        <v/>
      </c>
      <c r="R22" s="42"/>
      <c r="S22" s="132" t="n">
        <f aca="false">IF(+R22-O22=0,0,+R22-O22)</f>
        <v>0</v>
      </c>
      <c r="T22" s="133" t="str">
        <f aca="false">IF(+O22=0,"-",+S22/O22)</f>
        <v>-</v>
      </c>
      <c r="U22" s="132" t="n">
        <f aca="false">+Rentabilitätsvorschau!BC19</f>
        <v>0</v>
      </c>
      <c r="V22" s="133" t="str">
        <f aca="false">(IF(U$9=0,"",+U22/U$9))</f>
        <v/>
      </c>
      <c r="W22" s="133" t="str">
        <f aca="false">IF(O22=0,"",(U22-O22)/O22)</f>
        <v/>
      </c>
      <c r="X22" s="42"/>
      <c r="Y22" s="132" t="n">
        <f aca="false">IF(+X22-U22=0,0,+X22-U22)</f>
        <v>0</v>
      </c>
      <c r="Z22" s="133" t="str">
        <f aca="false">IF(+U22=0,"-",+Y22/U22)</f>
        <v>-</v>
      </c>
    </row>
    <row r="23" customFormat="false" ht="12" hidden="false" customHeight="false" outlineLevel="0" collapsed="false">
      <c r="B23" s="18" t="str">
        <f aca="false">+Rentabilitätsvorschau!B20</f>
        <v>Kfz-Kosten</v>
      </c>
      <c r="D23" s="132"/>
      <c r="E23" s="133"/>
      <c r="F23" s="132"/>
      <c r="G23" s="132"/>
      <c r="H23" s="133"/>
      <c r="I23" s="132"/>
      <c r="J23" s="133"/>
      <c r="K23" s="133"/>
      <c r="L23" s="132"/>
      <c r="M23" s="132"/>
      <c r="N23" s="133"/>
      <c r="O23" s="132"/>
      <c r="P23" s="133"/>
      <c r="Q23" s="133"/>
      <c r="R23" s="132"/>
      <c r="S23" s="132"/>
      <c r="T23" s="133"/>
      <c r="U23" s="132"/>
      <c r="V23" s="133"/>
      <c r="W23" s="133"/>
      <c r="X23" s="132"/>
      <c r="Y23" s="132"/>
      <c r="Z23" s="133"/>
    </row>
    <row r="24" customFormat="false" ht="12" hidden="false" customHeight="false" outlineLevel="0" collapsed="false">
      <c r="C24" s="18" t="str">
        <f aca="false">+Rentabilitätsvorschau!C21</f>
        <v>Kfz-Versicherungen</v>
      </c>
      <c r="D24" s="132" t="n">
        <f aca="false">+Rentabilitätsvorschau!P21</f>
        <v>0</v>
      </c>
      <c r="E24" s="133" t="n">
        <f aca="false">(IF(D$9=0,"",+D24/D$9))</f>
        <v>0</v>
      </c>
      <c r="F24" s="42"/>
      <c r="G24" s="132" t="n">
        <f aca="false">IF(+F24-D24=0,0,+F24-D24)</f>
        <v>0</v>
      </c>
      <c r="H24" s="133" t="str">
        <f aca="false">IF(+D24=0,"-",+G24/D24)</f>
        <v>-</v>
      </c>
      <c r="I24" s="132" t="n">
        <f aca="false">+Rentabilitätsvorschau!AC21</f>
        <v>0</v>
      </c>
      <c r="J24" s="133" t="n">
        <f aca="false">(IF(I$9=0,"",+I24/I$9))</f>
        <v>0</v>
      </c>
      <c r="K24" s="133" t="str">
        <f aca="false">IF(D24=0,"",(I24-D24)/D24)</f>
        <v/>
      </c>
      <c r="L24" s="42"/>
      <c r="M24" s="132" t="n">
        <f aca="false">IF(+L24-I24=0,0,+L24-I24)</f>
        <v>0</v>
      </c>
      <c r="N24" s="133" t="str">
        <f aca="false">IF(+I24=0,"-",+M24/I24)</f>
        <v>-</v>
      </c>
      <c r="O24" s="132" t="n">
        <f aca="false">+Rentabilitätsvorschau!AP21</f>
        <v>0</v>
      </c>
      <c r="P24" s="133" t="n">
        <f aca="false">(IF(O$9=0,"",+O24/O$9))</f>
        <v>0</v>
      </c>
      <c r="Q24" s="133" t="str">
        <f aca="false">IF(I24=0,"",(O24-I24)/I24)</f>
        <v/>
      </c>
      <c r="R24" s="42"/>
      <c r="S24" s="132" t="n">
        <f aca="false">IF(+R24-O24=0,0,+R24-O24)</f>
        <v>0</v>
      </c>
      <c r="T24" s="133" t="str">
        <f aca="false">IF(+O24=0,"-",+S24/O24)</f>
        <v>-</v>
      </c>
      <c r="U24" s="132" t="n">
        <f aca="false">+Rentabilitätsvorschau!BC21</f>
        <v>0</v>
      </c>
      <c r="V24" s="133" t="str">
        <f aca="false">(IF(U$9=0,"",+U24/U$9))</f>
        <v/>
      </c>
      <c r="W24" s="133" t="str">
        <f aca="false">IF(O24=0,"",(U24-O24)/O24)</f>
        <v/>
      </c>
      <c r="X24" s="42"/>
      <c r="Y24" s="132" t="n">
        <f aca="false">IF(+X24-U24=0,0,+X24-U24)</f>
        <v>0</v>
      </c>
      <c r="Z24" s="133" t="str">
        <f aca="false">IF(+U24=0,"-",+Y24/U24)</f>
        <v>-</v>
      </c>
    </row>
    <row r="25" customFormat="false" ht="12" hidden="false" customHeight="false" outlineLevel="0" collapsed="false">
      <c r="C25" s="18" t="str">
        <f aca="false">+Rentabilitätsvorschau!C22</f>
        <v>Wartung und Reparatur</v>
      </c>
      <c r="D25" s="132" t="n">
        <f aca="false">+Rentabilitätsvorschau!P22</f>
        <v>0</v>
      </c>
      <c r="E25" s="133" t="n">
        <f aca="false">(IF(D$9=0,"",+D25/D$9))</f>
        <v>0</v>
      </c>
      <c r="F25" s="42"/>
      <c r="G25" s="132" t="n">
        <f aca="false">IF(+F25-D25=0,0,+F25-D25)</f>
        <v>0</v>
      </c>
      <c r="H25" s="133" t="str">
        <f aca="false">IF(+D25=0,"-",+G25/D25)</f>
        <v>-</v>
      </c>
      <c r="I25" s="132" t="n">
        <f aca="false">+Rentabilitätsvorschau!AC22</f>
        <v>0</v>
      </c>
      <c r="J25" s="133" t="n">
        <f aca="false">(IF(I$9=0,"",+I25/I$9))</f>
        <v>0</v>
      </c>
      <c r="K25" s="133" t="str">
        <f aca="false">IF(D25=0,"",(I25-D25)/D25)</f>
        <v/>
      </c>
      <c r="L25" s="42"/>
      <c r="M25" s="132" t="n">
        <f aca="false">IF(+L25-I25=0,0,+L25-I25)</f>
        <v>0</v>
      </c>
      <c r="N25" s="133" t="str">
        <f aca="false">IF(+I25=0,"-",+M25/I25)</f>
        <v>-</v>
      </c>
      <c r="O25" s="132" t="n">
        <f aca="false">+Rentabilitätsvorschau!AP22</f>
        <v>0</v>
      </c>
      <c r="P25" s="133" t="n">
        <f aca="false">(IF(O$9=0,"",+O25/O$9))</f>
        <v>0</v>
      </c>
      <c r="Q25" s="133" t="str">
        <f aca="false">IF(I25=0,"",(O25-I25)/I25)</f>
        <v/>
      </c>
      <c r="R25" s="42"/>
      <c r="S25" s="132" t="n">
        <f aca="false">IF(+R25-O25=0,0,+R25-O25)</f>
        <v>0</v>
      </c>
      <c r="T25" s="133" t="str">
        <f aca="false">IF(+O25=0,"-",+S25/O25)</f>
        <v>-</v>
      </c>
      <c r="U25" s="132" t="n">
        <f aca="false">+Rentabilitätsvorschau!BC22</f>
        <v>0</v>
      </c>
      <c r="V25" s="133" t="str">
        <f aca="false">(IF(U$9=0,"",+U25/U$9))</f>
        <v/>
      </c>
      <c r="W25" s="133" t="str">
        <f aca="false">IF(O25=0,"",(U25-O25)/O25)</f>
        <v/>
      </c>
      <c r="X25" s="42"/>
      <c r="Y25" s="132" t="n">
        <f aca="false">IF(+X25-U25=0,0,+X25-U25)</f>
        <v>0</v>
      </c>
      <c r="Z25" s="133" t="str">
        <f aca="false">IF(+U25=0,"-",+Y25/U25)</f>
        <v>-</v>
      </c>
    </row>
    <row r="26" customFormat="false" ht="12" hidden="false" customHeight="false" outlineLevel="0" collapsed="false">
      <c r="C26" s="18" t="str">
        <f aca="false">+Rentabilitätsvorschau!C23</f>
        <v>Leasing (nur Kfz)</v>
      </c>
      <c r="D26" s="132" t="n">
        <f aca="false">+Rentabilitätsvorschau!P23</f>
        <v>0</v>
      </c>
      <c r="E26" s="133" t="n">
        <f aca="false">(IF(D$9=0,"",+D26/D$9))</f>
        <v>0</v>
      </c>
      <c r="F26" s="42"/>
      <c r="G26" s="132" t="n">
        <f aca="false">IF(+F26-D26=0,0,+F26-D26)</f>
        <v>0</v>
      </c>
      <c r="H26" s="133" t="str">
        <f aca="false">IF(+D26=0,"-",+G26/D26)</f>
        <v>-</v>
      </c>
      <c r="I26" s="132" t="n">
        <f aca="false">+Rentabilitätsvorschau!AC23</f>
        <v>0</v>
      </c>
      <c r="J26" s="133" t="n">
        <f aca="false">(IF(I$9=0,"",+I26/I$9))</f>
        <v>0</v>
      </c>
      <c r="K26" s="133" t="str">
        <f aca="false">IF(D26=0,"",(I26-D26)/D26)</f>
        <v/>
      </c>
      <c r="L26" s="42"/>
      <c r="M26" s="132" t="n">
        <f aca="false">IF(+L26-I26=0,0,+L26-I26)</f>
        <v>0</v>
      </c>
      <c r="N26" s="133" t="str">
        <f aca="false">IF(+I26=0,"-",+M26/I26)</f>
        <v>-</v>
      </c>
      <c r="O26" s="132" t="n">
        <f aca="false">+Rentabilitätsvorschau!AP23</f>
        <v>0</v>
      </c>
      <c r="P26" s="133" t="n">
        <f aca="false">(IF(O$9=0,"",+O26/O$9))</f>
        <v>0</v>
      </c>
      <c r="Q26" s="133" t="str">
        <f aca="false">IF(I26=0,"",(O26-I26)/I26)</f>
        <v/>
      </c>
      <c r="R26" s="42"/>
      <c r="S26" s="132" t="n">
        <f aca="false">IF(+R26-O26=0,0,+R26-O26)</f>
        <v>0</v>
      </c>
      <c r="T26" s="133" t="str">
        <f aca="false">IF(+O26=0,"-",+S26/O26)</f>
        <v>-</v>
      </c>
      <c r="U26" s="132" t="n">
        <f aca="false">+Rentabilitätsvorschau!BC23</f>
        <v>0</v>
      </c>
      <c r="V26" s="133" t="str">
        <f aca="false">(IF(U$9=0,"",+U26/U$9))</f>
        <v/>
      </c>
      <c r="W26" s="133" t="str">
        <f aca="false">IF(O26=0,"",(U26-O26)/O26)</f>
        <v/>
      </c>
      <c r="X26" s="42"/>
      <c r="Y26" s="132" t="n">
        <f aca="false">IF(+X26-U26=0,0,+X26-U26)</f>
        <v>0</v>
      </c>
      <c r="Z26" s="133" t="str">
        <f aca="false">IF(+U26=0,"-",+Y26/U26)</f>
        <v>-</v>
      </c>
    </row>
    <row r="27" customFormat="false" ht="12" hidden="false" customHeight="false" outlineLevel="0" collapsed="false">
      <c r="C27" s="18" t="str">
        <f aca="false">+Rentabilitätsvorschau!C24</f>
        <v>Betriebskosten</v>
      </c>
      <c r="D27" s="132" t="n">
        <f aca="false">+Rentabilitätsvorschau!P24</f>
        <v>0</v>
      </c>
      <c r="E27" s="133" t="n">
        <f aca="false">(IF(D$9=0,"",+D27/D$9))</f>
        <v>0</v>
      </c>
      <c r="F27" s="42"/>
      <c r="G27" s="132" t="n">
        <f aca="false">IF(+F27-D27=0,0,+F27-D27)</f>
        <v>0</v>
      </c>
      <c r="H27" s="133" t="str">
        <f aca="false">IF(+D27=0,"-",+G27/D27)</f>
        <v>-</v>
      </c>
      <c r="I27" s="132" t="n">
        <f aca="false">+Rentabilitätsvorschau!AC24</f>
        <v>0</v>
      </c>
      <c r="J27" s="133" t="n">
        <f aca="false">(IF(I$9=0,"",+I27/I$9))</f>
        <v>0</v>
      </c>
      <c r="K27" s="133" t="str">
        <f aca="false">IF(D27=0,"",(I27-D27)/D27)</f>
        <v/>
      </c>
      <c r="L27" s="42"/>
      <c r="M27" s="132" t="n">
        <f aca="false">IF(+L27-I27=0,0,+L27-I27)</f>
        <v>0</v>
      </c>
      <c r="N27" s="133" t="str">
        <f aca="false">IF(+I27=0,"-",+M27/I27)</f>
        <v>-</v>
      </c>
      <c r="O27" s="132" t="n">
        <f aca="false">+Rentabilitätsvorschau!AP24</f>
        <v>0</v>
      </c>
      <c r="P27" s="133" t="n">
        <f aca="false">(IF(O$9=0,"",+O27/O$9))</f>
        <v>0</v>
      </c>
      <c r="Q27" s="133" t="str">
        <f aca="false">IF(I27=0,"",(O27-I27)/I27)</f>
        <v/>
      </c>
      <c r="R27" s="42"/>
      <c r="S27" s="132" t="n">
        <f aca="false">IF(+R27-O27=0,0,+R27-O27)</f>
        <v>0</v>
      </c>
      <c r="T27" s="133" t="str">
        <f aca="false">IF(+O27=0,"-",+S27/O27)</f>
        <v>-</v>
      </c>
      <c r="U27" s="132" t="n">
        <f aca="false">+Rentabilitätsvorschau!BC24</f>
        <v>0</v>
      </c>
      <c r="V27" s="133" t="str">
        <f aca="false">(IF(U$9=0,"",+U27/U$9))</f>
        <v/>
      </c>
      <c r="W27" s="133" t="str">
        <f aca="false">IF(O27=0,"",(U27-O27)/O27)</f>
        <v/>
      </c>
      <c r="X27" s="42"/>
      <c r="Y27" s="132" t="n">
        <f aca="false">IF(+X27-U27=0,0,+X27-U27)</f>
        <v>0</v>
      </c>
      <c r="Z27" s="133" t="str">
        <f aca="false">IF(+U27=0,"-",+Y27/U27)</f>
        <v>-</v>
      </c>
    </row>
    <row r="28" customFormat="false" ht="12" hidden="false" customHeight="false" outlineLevel="0" collapsed="false">
      <c r="B28" s="18" t="str">
        <f aca="false">+Rentabilitätsvorschau!B25</f>
        <v>Reise- und Bewirtungskosten</v>
      </c>
      <c r="D28" s="132" t="n">
        <f aca="false">+Rentabilitätsvorschau!P25</f>
        <v>30000</v>
      </c>
      <c r="E28" s="133" t="n">
        <f aca="false">(IF(D$9=0,"",+D28/D$9))</f>
        <v>0.0685252415109893</v>
      </c>
      <c r="F28" s="42"/>
      <c r="G28" s="132" t="n">
        <f aca="false">IF(+F28-D28=0,0,+F28-D28)</f>
        <v>-30000</v>
      </c>
      <c r="H28" s="133" t="n">
        <f aca="false">IF(+D28=0,"-",+G28/D28)</f>
        <v>-1</v>
      </c>
      <c r="I28" s="132" t="n">
        <f aca="false">+Rentabilitätsvorschau!AC25</f>
        <v>0</v>
      </c>
      <c r="J28" s="133" t="n">
        <f aca="false">(IF(I$9=0,"",+I28/I$9))</f>
        <v>0</v>
      </c>
      <c r="K28" s="133" t="n">
        <f aca="false">IF(D28=0,"",(I28-D28)/D28)</f>
        <v>-1</v>
      </c>
      <c r="L28" s="42"/>
      <c r="M28" s="132" t="n">
        <f aca="false">IF(+L28-I28=0,0,+L28-I28)</f>
        <v>0</v>
      </c>
      <c r="N28" s="133" t="str">
        <f aca="false">IF(+I28=0,"-",+M28/I28)</f>
        <v>-</v>
      </c>
      <c r="O28" s="132" t="n">
        <f aca="false">+Rentabilitätsvorschau!AP25</f>
        <v>0</v>
      </c>
      <c r="P28" s="133" t="n">
        <f aca="false">(IF(O$9=0,"",+O28/O$9))</f>
        <v>0</v>
      </c>
      <c r="Q28" s="133" t="str">
        <f aca="false">IF(I28=0,"",(O28-I28)/I28)</f>
        <v/>
      </c>
      <c r="R28" s="42"/>
      <c r="S28" s="132" t="n">
        <f aca="false">IF(+R28-O28=0,0,+R28-O28)</f>
        <v>0</v>
      </c>
      <c r="T28" s="133" t="str">
        <f aca="false">IF(+O28=0,"-",+S28/O28)</f>
        <v>-</v>
      </c>
      <c r="U28" s="132" t="n">
        <f aca="false">+Rentabilitätsvorschau!BC25</f>
        <v>0</v>
      </c>
      <c r="V28" s="133" t="str">
        <f aca="false">(IF(U$9=0,"",+U28/U$9))</f>
        <v/>
      </c>
      <c r="W28" s="133" t="str">
        <f aca="false">IF(O28=0,"",(U28-O28)/O28)</f>
        <v/>
      </c>
      <c r="X28" s="42"/>
      <c r="Y28" s="132" t="n">
        <f aca="false">IF(+X28-U28=0,0,+X28-U28)</f>
        <v>0</v>
      </c>
      <c r="Z28" s="133" t="str">
        <f aca="false">IF(+U28=0,"-",+Y28/U28)</f>
        <v>-</v>
      </c>
    </row>
    <row r="29" customFormat="false" ht="12" hidden="false" customHeight="false" outlineLevel="0" collapsed="false">
      <c r="B29" s="18" t="str">
        <f aca="false">+Rentabilitätsvorschau!B26</f>
        <v>Anzeigen- und sonst. Werbung</v>
      </c>
      <c r="D29" s="132" t="n">
        <f aca="false">+Rentabilitätsvorschau!P26</f>
        <v>720000</v>
      </c>
      <c r="E29" s="133" t="n">
        <f aca="false">(IF(D$9=0,"",+D29/D$9))</f>
        <v>1.64460579626374</v>
      </c>
      <c r="F29" s="42"/>
      <c r="G29" s="132" t="n">
        <f aca="false">IF(+F29-D29=0,0,+F29-D29)</f>
        <v>-720000</v>
      </c>
      <c r="H29" s="133" t="n">
        <f aca="false">IF(+D29=0,"-",+G29/D29)</f>
        <v>-1</v>
      </c>
      <c r="I29" s="132" t="n">
        <f aca="false">+Rentabilitätsvorschau!AC26</f>
        <v>0</v>
      </c>
      <c r="J29" s="133" t="n">
        <f aca="false">(IF(I$9=0,"",+I29/I$9))</f>
        <v>0</v>
      </c>
      <c r="K29" s="133" t="n">
        <f aca="false">IF(D29=0,"",(I29-D29)/D29)</f>
        <v>-1</v>
      </c>
      <c r="L29" s="42"/>
      <c r="M29" s="132" t="n">
        <f aca="false">IF(+L29-I29=0,0,+L29-I29)</f>
        <v>0</v>
      </c>
      <c r="N29" s="133" t="str">
        <f aca="false">IF(+I29=0,"-",+M29/I29)</f>
        <v>-</v>
      </c>
      <c r="O29" s="132" t="n">
        <f aca="false">+Rentabilitätsvorschau!AP26</f>
        <v>0</v>
      </c>
      <c r="P29" s="133" t="n">
        <f aca="false">(IF(O$9=0,"",+O29/O$9))</f>
        <v>0</v>
      </c>
      <c r="Q29" s="133" t="str">
        <f aca="false">IF(I29=0,"",(O29-I29)/I29)</f>
        <v/>
      </c>
      <c r="R29" s="42"/>
      <c r="S29" s="132" t="n">
        <f aca="false">IF(+R29-O29=0,0,+R29-O29)</f>
        <v>0</v>
      </c>
      <c r="T29" s="133" t="str">
        <f aca="false">IF(+O29=0,"-",+S29/O29)</f>
        <v>-</v>
      </c>
      <c r="U29" s="132" t="n">
        <f aca="false">+Rentabilitätsvorschau!BC26</f>
        <v>0</v>
      </c>
      <c r="V29" s="133" t="str">
        <f aca="false">(IF(U$9=0,"",+U29/U$9))</f>
        <v/>
      </c>
      <c r="W29" s="133" t="str">
        <f aca="false">IF(O29=0,"",(U29-O29)/O29)</f>
        <v/>
      </c>
      <c r="X29" s="42"/>
      <c r="Y29" s="132" t="n">
        <f aca="false">IF(+X29-U29=0,0,+X29-U29)</f>
        <v>0</v>
      </c>
      <c r="Z29" s="133" t="str">
        <f aca="false">IF(+U29=0,"-",+Y29/U29)</f>
        <v>-</v>
      </c>
    </row>
    <row r="30" customFormat="false" ht="12" hidden="false" customHeight="false" outlineLevel="0" collapsed="false">
      <c r="B30" s="18" t="str">
        <f aca="false">+Rentabilitätsvorschau!B27</f>
        <v>Kosten der Warenabgabe</v>
      </c>
      <c r="D30" s="132"/>
      <c r="E30" s="133"/>
      <c r="F30" s="132"/>
      <c r="G30" s="132"/>
      <c r="H30" s="133"/>
      <c r="I30" s="132"/>
      <c r="J30" s="133"/>
      <c r="K30" s="133"/>
      <c r="L30" s="132"/>
      <c r="M30" s="132"/>
      <c r="N30" s="133"/>
      <c r="O30" s="132"/>
      <c r="P30" s="133"/>
      <c r="Q30" s="133"/>
      <c r="R30" s="132"/>
      <c r="S30" s="132"/>
      <c r="T30" s="133"/>
      <c r="U30" s="132"/>
      <c r="V30" s="133"/>
      <c r="W30" s="133"/>
      <c r="X30" s="132"/>
      <c r="Y30" s="132"/>
      <c r="Z30" s="133"/>
    </row>
    <row r="31" customFormat="false" ht="12" hidden="false" customHeight="false" outlineLevel="0" collapsed="false">
      <c r="C31" s="18" t="str">
        <f aca="false">+Rentabilitätsvorschau!C28</f>
        <v>Verpackung/Ausgangsfrachten</v>
      </c>
      <c r="D31" s="132" t="n">
        <f aca="false">+Rentabilitätsvorschau!P28</f>
        <v>0</v>
      </c>
      <c r="E31" s="133" t="n">
        <f aca="false">(IF(D$9=0,"",+D31/D$9))</f>
        <v>0</v>
      </c>
      <c r="F31" s="42"/>
      <c r="G31" s="132" t="n">
        <f aca="false">IF(+F31-D31=0,0,+F31-D31)</f>
        <v>0</v>
      </c>
      <c r="H31" s="133" t="str">
        <f aca="false">IF(+D31=0,"-",+G31/D31)</f>
        <v>-</v>
      </c>
      <c r="I31" s="132" t="n">
        <f aca="false">+Rentabilitätsvorschau!AC28</f>
        <v>0</v>
      </c>
      <c r="J31" s="133" t="n">
        <f aca="false">(IF(I$9=0,"",+I31/I$9))</f>
        <v>0</v>
      </c>
      <c r="K31" s="133" t="str">
        <f aca="false">IF(D31=0,"",(I31-D31)/D31)</f>
        <v/>
      </c>
      <c r="L31" s="42"/>
      <c r="M31" s="132" t="n">
        <f aca="false">IF(+L31-I31=0,0,+L31-I31)</f>
        <v>0</v>
      </c>
      <c r="N31" s="133" t="str">
        <f aca="false">IF(+I31=0,"-",+M31/I31)</f>
        <v>-</v>
      </c>
      <c r="O31" s="132" t="n">
        <f aca="false">+Rentabilitätsvorschau!AP28</f>
        <v>0</v>
      </c>
      <c r="P31" s="133" t="n">
        <f aca="false">(IF(O$9=0,"",+O31/O$9))</f>
        <v>0</v>
      </c>
      <c r="Q31" s="133" t="str">
        <f aca="false">IF(I31=0,"",(O31-I31)/I31)</f>
        <v/>
      </c>
      <c r="R31" s="42"/>
      <c r="S31" s="132" t="n">
        <f aca="false">IF(+R31-O31=0,0,+R31-O31)</f>
        <v>0</v>
      </c>
      <c r="T31" s="133" t="str">
        <f aca="false">IF(+O31=0,"-",+S31/O31)</f>
        <v>-</v>
      </c>
      <c r="U31" s="132" t="n">
        <f aca="false">+Rentabilitätsvorschau!BC28</f>
        <v>0</v>
      </c>
      <c r="V31" s="133" t="str">
        <f aca="false">(IF(U$9=0,"",+U31/U$9))</f>
        <v/>
      </c>
      <c r="W31" s="133" t="str">
        <f aca="false">IF(O31=0,"",(U31-O31)/O31)</f>
        <v/>
      </c>
      <c r="X31" s="42"/>
      <c r="Y31" s="132" t="n">
        <f aca="false">IF(+X31-U31=0,0,+X31-U31)</f>
        <v>0</v>
      </c>
      <c r="Z31" s="133" t="str">
        <f aca="false">IF(+U31=0,"-",+Y31/U31)</f>
        <v>-</v>
      </c>
    </row>
    <row r="32" customFormat="false" ht="12" hidden="false" customHeight="false" outlineLevel="0" collapsed="false">
      <c r="C32" s="18" t="str">
        <f aca="false">+Rentabilitätsvorschau!C29</f>
        <v>Provisionen</v>
      </c>
      <c r="D32" s="132" t="n">
        <f aca="false">+Rentabilitätsvorschau!P29</f>
        <v>0</v>
      </c>
      <c r="E32" s="133" t="n">
        <f aca="false">(IF(D$9=0,"",+D32/D$9))</f>
        <v>0</v>
      </c>
      <c r="F32" s="42"/>
      <c r="G32" s="132" t="n">
        <f aca="false">IF(+F32-D32=0,0,+F32-D32)</f>
        <v>0</v>
      </c>
      <c r="H32" s="133" t="str">
        <f aca="false">IF(+D32=0,"-",+G32/D32)</f>
        <v>-</v>
      </c>
      <c r="I32" s="132" t="n">
        <f aca="false">+Rentabilitätsvorschau!AC29</f>
        <v>0</v>
      </c>
      <c r="J32" s="133" t="n">
        <f aca="false">(IF(I$9=0,"",+I32/I$9))</f>
        <v>0</v>
      </c>
      <c r="K32" s="133" t="str">
        <f aca="false">IF(D32=0,"",(I32-D32)/D32)</f>
        <v/>
      </c>
      <c r="L32" s="42"/>
      <c r="M32" s="132" t="n">
        <f aca="false">IF(+L32-I32=0,0,+L32-I32)</f>
        <v>0</v>
      </c>
      <c r="N32" s="133" t="str">
        <f aca="false">IF(+I32=0,"-",+M32/I32)</f>
        <v>-</v>
      </c>
      <c r="O32" s="132" t="n">
        <f aca="false">+Rentabilitätsvorschau!AP29</f>
        <v>0</v>
      </c>
      <c r="P32" s="133" t="n">
        <f aca="false">(IF(O$9=0,"",+O32/O$9))</f>
        <v>0</v>
      </c>
      <c r="Q32" s="133" t="str">
        <f aca="false">IF(I32=0,"",(O32-I32)/I32)</f>
        <v/>
      </c>
      <c r="R32" s="42"/>
      <c r="S32" s="132" t="n">
        <f aca="false">IF(+R32-O32=0,0,+R32-O32)</f>
        <v>0</v>
      </c>
      <c r="T32" s="133" t="str">
        <f aca="false">IF(+O32=0,"-",+S32/O32)</f>
        <v>-</v>
      </c>
      <c r="U32" s="132" t="n">
        <f aca="false">+Rentabilitätsvorschau!BC29</f>
        <v>0</v>
      </c>
      <c r="V32" s="133" t="str">
        <f aca="false">(IF(U$9=0,"",+U32/U$9))</f>
        <v/>
      </c>
      <c r="W32" s="133" t="str">
        <f aca="false">IF(O32=0,"",(U32-O32)/O32)</f>
        <v/>
      </c>
      <c r="X32" s="42"/>
      <c r="Y32" s="132" t="n">
        <f aca="false">IF(+X32-U32=0,0,+X32-U32)</f>
        <v>0</v>
      </c>
      <c r="Z32" s="133" t="str">
        <f aca="false">IF(+U32=0,"-",+Y32/U32)</f>
        <v>-</v>
      </c>
    </row>
    <row r="33" customFormat="false" ht="12" hidden="false" customHeight="false" outlineLevel="0" collapsed="false">
      <c r="B33" s="18" t="str">
        <f aca="false">+Rentabilitätsvorschau!B30</f>
        <v>Instandhaltung Betriebs- und Geschäftsausstattung</v>
      </c>
      <c r="D33" s="132" t="n">
        <f aca="false">+Rentabilitätsvorschau!P30</f>
        <v>1200</v>
      </c>
      <c r="E33" s="133" t="n">
        <f aca="false">(IF(D$9=0,"",+D33/D$9))</f>
        <v>0.00274100966043957</v>
      </c>
      <c r="F33" s="42"/>
      <c r="G33" s="132" t="n">
        <f aca="false">IF(+F33-D33=0,0,+F33-D33)</f>
        <v>-1200</v>
      </c>
      <c r="H33" s="133" t="n">
        <f aca="false">IF(+D33=0,"-",+G33/D33)</f>
        <v>-1</v>
      </c>
      <c r="I33" s="132" t="n">
        <f aca="false">+Rentabilitätsvorschau!AC30</f>
        <v>0</v>
      </c>
      <c r="J33" s="133" t="n">
        <f aca="false">(IF(I$9=0,"",+I33/I$9))</f>
        <v>0</v>
      </c>
      <c r="K33" s="133" t="n">
        <f aca="false">IF(D33=0,"",(I33-D33)/D33)</f>
        <v>-1</v>
      </c>
      <c r="L33" s="42"/>
      <c r="M33" s="132" t="n">
        <f aca="false">IF(+L33-I33=0,0,+L33-I33)</f>
        <v>0</v>
      </c>
      <c r="N33" s="133" t="str">
        <f aca="false">IF(+I33=0,"-",+M33/I33)</f>
        <v>-</v>
      </c>
      <c r="O33" s="132" t="n">
        <f aca="false">+Rentabilitätsvorschau!AP30</f>
        <v>0</v>
      </c>
      <c r="P33" s="133" t="n">
        <f aca="false">(IF(O$9=0,"",+O33/O$9))</f>
        <v>0</v>
      </c>
      <c r="Q33" s="133" t="str">
        <f aca="false">IF(I33=0,"",(O33-I33)/I33)</f>
        <v/>
      </c>
      <c r="R33" s="42"/>
      <c r="S33" s="132" t="n">
        <f aca="false">IF(+R33-O33=0,0,+R33-O33)</f>
        <v>0</v>
      </c>
      <c r="T33" s="133" t="str">
        <f aca="false">IF(+O33=0,"-",+S33/O33)</f>
        <v>-</v>
      </c>
      <c r="U33" s="132" t="n">
        <f aca="false">+Rentabilitätsvorschau!BC30</f>
        <v>0</v>
      </c>
      <c r="V33" s="133" t="str">
        <f aca="false">(IF(U$9=0,"",+U33/U$9))</f>
        <v/>
      </c>
      <c r="W33" s="133" t="str">
        <f aca="false">IF(O33=0,"",(U33-O33)/O33)</f>
        <v/>
      </c>
      <c r="X33" s="42"/>
      <c r="Y33" s="132" t="n">
        <f aca="false">IF(+X33-U33=0,0,+X33-U33)</f>
        <v>0</v>
      </c>
      <c r="Z33" s="133" t="str">
        <f aca="false">IF(+U33=0,"-",+Y33/U33)</f>
        <v>-</v>
      </c>
    </row>
    <row r="34" customFormat="false" ht="12" hidden="false" customHeight="false" outlineLevel="0" collapsed="false">
      <c r="B34" s="18" t="str">
        <f aca="false">+Rentabilitätsvorschau!B31</f>
        <v>Leasing (außer Kfz)</v>
      </c>
      <c r="D34" s="132" t="n">
        <f aca="false">+Rentabilitätsvorschau!P31</f>
        <v>0</v>
      </c>
      <c r="E34" s="133" t="n">
        <f aca="false">(IF(D$9=0,"",+D34/D$9))</f>
        <v>0</v>
      </c>
      <c r="F34" s="42"/>
      <c r="G34" s="132" t="n">
        <f aca="false">IF(+F34-D34=0,0,+F34-D34)</f>
        <v>0</v>
      </c>
      <c r="H34" s="133" t="str">
        <f aca="false">IF(+D34=0,"-",+G34/D34)</f>
        <v>-</v>
      </c>
      <c r="I34" s="132" t="n">
        <f aca="false">+Rentabilitätsvorschau!AC31</f>
        <v>0</v>
      </c>
      <c r="J34" s="133" t="n">
        <f aca="false">(IF(I$9=0,"",+I34/I$9))</f>
        <v>0</v>
      </c>
      <c r="K34" s="133" t="str">
        <f aca="false">IF(D34=0,"",(I34-D34)/D34)</f>
        <v/>
      </c>
      <c r="L34" s="42"/>
      <c r="M34" s="132" t="n">
        <f aca="false">IF(+L34-I34=0,0,+L34-I34)</f>
        <v>0</v>
      </c>
      <c r="N34" s="133" t="str">
        <f aca="false">IF(+I34=0,"-",+M34/I34)</f>
        <v>-</v>
      </c>
      <c r="O34" s="132" t="n">
        <f aca="false">+Rentabilitätsvorschau!AP31</f>
        <v>0</v>
      </c>
      <c r="P34" s="133" t="n">
        <f aca="false">(IF(O$9=0,"",+O34/O$9))</f>
        <v>0</v>
      </c>
      <c r="Q34" s="133" t="str">
        <f aca="false">IF(I34=0,"",(O34-I34)/I34)</f>
        <v/>
      </c>
      <c r="R34" s="42"/>
      <c r="S34" s="132" t="n">
        <f aca="false">IF(+R34-O34=0,0,+R34-O34)</f>
        <v>0</v>
      </c>
      <c r="T34" s="133" t="str">
        <f aca="false">IF(+O34=0,"-",+S34/O34)</f>
        <v>-</v>
      </c>
      <c r="U34" s="132" t="n">
        <f aca="false">+Rentabilitätsvorschau!BC31</f>
        <v>0</v>
      </c>
      <c r="V34" s="133" t="str">
        <f aca="false">(IF(U$9=0,"",+U34/U$9))</f>
        <v/>
      </c>
      <c r="W34" s="133" t="str">
        <f aca="false">IF(O34=0,"",(U34-O34)/O34)</f>
        <v/>
      </c>
      <c r="X34" s="42"/>
      <c r="Y34" s="132" t="n">
        <f aca="false">IF(+X34-U34=0,0,+X34-U34)</f>
        <v>0</v>
      </c>
      <c r="Z34" s="133" t="str">
        <f aca="false">IF(+U34=0,"-",+Y34/U34)</f>
        <v>-</v>
      </c>
    </row>
    <row r="35" customFormat="false" ht="12" hidden="false" customHeight="false" outlineLevel="0" collapsed="false">
      <c r="B35" s="18" t="str">
        <f aca="false">+Rentabilitätsvorschau!B32</f>
        <v>Software-Updates</v>
      </c>
      <c r="D35" s="132" t="n">
        <f aca="false">+Rentabilitätsvorschau!P32</f>
        <v>0</v>
      </c>
      <c r="E35" s="133" t="n">
        <f aca="false">(IF(D$9=0,"",+D35/D$9))</f>
        <v>0</v>
      </c>
      <c r="F35" s="42"/>
      <c r="G35" s="132" t="n">
        <f aca="false">IF(+F35-D35=0,0,+F35-D35)</f>
        <v>0</v>
      </c>
      <c r="H35" s="133" t="str">
        <f aca="false">IF(+D35=0,"-",+G35/D35)</f>
        <v>-</v>
      </c>
      <c r="I35" s="132" t="n">
        <f aca="false">+Rentabilitätsvorschau!AC32</f>
        <v>0</v>
      </c>
      <c r="J35" s="133" t="n">
        <f aca="false">(IF(I$9=0,"",+I35/I$9))</f>
        <v>0</v>
      </c>
      <c r="K35" s="133" t="str">
        <f aca="false">IF(D35=0,"",(I35-D35)/D35)</f>
        <v/>
      </c>
      <c r="L35" s="42"/>
      <c r="M35" s="132" t="n">
        <f aca="false">IF(+L35-I35=0,0,+L35-I35)</f>
        <v>0</v>
      </c>
      <c r="N35" s="133" t="str">
        <f aca="false">IF(+I35=0,"-",+M35/I35)</f>
        <v>-</v>
      </c>
      <c r="O35" s="132" t="n">
        <f aca="false">+Rentabilitätsvorschau!AP32</f>
        <v>0</v>
      </c>
      <c r="P35" s="133" t="n">
        <f aca="false">(IF(O$9=0,"",+O35/O$9))</f>
        <v>0</v>
      </c>
      <c r="Q35" s="133" t="str">
        <f aca="false">IF(I35=0,"",(O35-I35)/I35)</f>
        <v/>
      </c>
      <c r="R35" s="42"/>
      <c r="S35" s="132" t="n">
        <f aca="false">IF(+R35-O35=0,0,+R35-O35)</f>
        <v>0</v>
      </c>
      <c r="T35" s="133" t="str">
        <f aca="false">IF(+O35=0,"-",+S35/O35)</f>
        <v>-</v>
      </c>
      <c r="U35" s="132" t="n">
        <f aca="false">+Rentabilitätsvorschau!BC32</f>
        <v>0</v>
      </c>
      <c r="V35" s="133" t="str">
        <f aca="false">(IF(U$9=0,"",+U35/U$9))</f>
        <v/>
      </c>
      <c r="W35" s="133" t="str">
        <f aca="false">IF(O35=0,"",(U35-O35)/O35)</f>
        <v/>
      </c>
      <c r="X35" s="42"/>
      <c r="Y35" s="132" t="n">
        <f aca="false">IF(+X35-U35=0,0,+X35-U35)</f>
        <v>0</v>
      </c>
      <c r="Z35" s="133" t="str">
        <f aca="false">IF(+U35=0,"-",+Y35/U35)</f>
        <v>-</v>
      </c>
    </row>
    <row r="36" customFormat="false" ht="12" hidden="false" customHeight="false" outlineLevel="0" collapsed="false">
      <c r="B36" s="18" t="str">
        <f aca="false">+Rentabilitätsvorschau!B33</f>
        <v>Versicherungen (ohne Kfz)</v>
      </c>
      <c r="D36" s="132" t="n">
        <f aca="false">+Rentabilitätsvorschau!P33</f>
        <v>0</v>
      </c>
      <c r="E36" s="133" t="n">
        <f aca="false">(IF(D$9=0,"",+D36/D$9))</f>
        <v>0</v>
      </c>
      <c r="F36" s="42"/>
      <c r="G36" s="132" t="n">
        <f aca="false">IF(+F36-D36=0,0,+F36-D36)</f>
        <v>0</v>
      </c>
      <c r="H36" s="133" t="str">
        <f aca="false">IF(+D36=0,"-",+G36/D36)</f>
        <v>-</v>
      </c>
      <c r="I36" s="132" t="n">
        <f aca="false">+Rentabilitätsvorschau!AC33</f>
        <v>0</v>
      </c>
      <c r="J36" s="133" t="n">
        <f aca="false">(IF(I$9=0,"",+I36/I$9))</f>
        <v>0</v>
      </c>
      <c r="K36" s="133" t="str">
        <f aca="false">IF(D36=0,"",(I36-D36)/D36)</f>
        <v/>
      </c>
      <c r="L36" s="42"/>
      <c r="M36" s="132" t="n">
        <f aca="false">IF(+L36-I36=0,0,+L36-I36)</f>
        <v>0</v>
      </c>
      <c r="N36" s="133" t="str">
        <f aca="false">IF(+I36=0,"-",+M36/I36)</f>
        <v>-</v>
      </c>
      <c r="O36" s="132" t="n">
        <f aca="false">+Rentabilitätsvorschau!AP33</f>
        <v>0</v>
      </c>
      <c r="P36" s="133" t="n">
        <f aca="false">(IF(O$9=0,"",+O36/O$9))</f>
        <v>0</v>
      </c>
      <c r="Q36" s="133" t="str">
        <f aca="false">IF(I36=0,"",(O36-I36)/I36)</f>
        <v/>
      </c>
      <c r="R36" s="42"/>
      <c r="S36" s="132" t="n">
        <f aca="false">IF(+R36-O36=0,0,+R36-O36)</f>
        <v>0</v>
      </c>
      <c r="T36" s="133" t="str">
        <f aca="false">IF(+O36=0,"-",+S36/O36)</f>
        <v>-</v>
      </c>
      <c r="U36" s="132" t="n">
        <f aca="false">+Rentabilitätsvorschau!BC33</f>
        <v>0</v>
      </c>
      <c r="V36" s="133" t="str">
        <f aca="false">(IF(U$9=0,"",+U36/U$9))</f>
        <v/>
      </c>
      <c r="W36" s="133" t="str">
        <f aca="false">IF(O36=0,"",(U36-O36)/O36)</f>
        <v/>
      </c>
      <c r="X36" s="42"/>
      <c r="Y36" s="132" t="n">
        <f aca="false">IF(+X36-U36=0,0,+X36-U36)</f>
        <v>0</v>
      </c>
      <c r="Z36" s="133" t="str">
        <f aca="false">IF(+U36=0,"-",+Y36/U36)</f>
        <v>-</v>
      </c>
    </row>
    <row r="37" customFormat="false" ht="12" hidden="false" customHeight="false" outlineLevel="0" collapsed="false">
      <c r="B37" s="18" t="str">
        <f aca="false">+Rentabilitätsvorschau!B34</f>
        <v>Beiträge, Gebühren</v>
      </c>
      <c r="D37" s="132" t="n">
        <f aca="false">+Rentabilitätsvorschau!P34</f>
        <v>0</v>
      </c>
      <c r="E37" s="133" t="n">
        <f aca="false">(IF(D$9=0,"",+D37/D$9))</f>
        <v>0</v>
      </c>
      <c r="F37" s="42"/>
      <c r="G37" s="132" t="n">
        <f aca="false">IF(+F37-D37=0,0,+F37-D37)</f>
        <v>0</v>
      </c>
      <c r="H37" s="133" t="str">
        <f aca="false">IF(+D37=0,"-",+G37/D37)</f>
        <v>-</v>
      </c>
      <c r="I37" s="132" t="n">
        <f aca="false">+Rentabilitätsvorschau!AC34</f>
        <v>0</v>
      </c>
      <c r="J37" s="133" t="n">
        <f aca="false">(IF(I$9=0,"",+I37/I$9))</f>
        <v>0</v>
      </c>
      <c r="K37" s="133" t="str">
        <f aca="false">IF(D37=0,"",(I37-D37)/D37)</f>
        <v/>
      </c>
      <c r="L37" s="42"/>
      <c r="M37" s="132" t="n">
        <f aca="false">IF(+L37-I37=0,0,+L37-I37)</f>
        <v>0</v>
      </c>
      <c r="N37" s="133" t="str">
        <f aca="false">IF(+I37=0,"-",+M37/I37)</f>
        <v>-</v>
      </c>
      <c r="O37" s="132" t="n">
        <f aca="false">+Rentabilitätsvorschau!AP34</f>
        <v>0</v>
      </c>
      <c r="P37" s="133" t="n">
        <f aca="false">(IF(O$9=0,"",+O37/O$9))</f>
        <v>0</v>
      </c>
      <c r="Q37" s="133" t="str">
        <f aca="false">IF(I37=0,"",(O37-I37)/I37)</f>
        <v/>
      </c>
      <c r="R37" s="42"/>
      <c r="S37" s="132" t="n">
        <f aca="false">IF(+R37-O37=0,0,+R37-O37)</f>
        <v>0</v>
      </c>
      <c r="T37" s="133" t="str">
        <f aca="false">IF(+O37=0,"-",+S37/O37)</f>
        <v>-</v>
      </c>
      <c r="U37" s="132" t="n">
        <f aca="false">+Rentabilitätsvorschau!BC34</f>
        <v>0</v>
      </c>
      <c r="V37" s="133" t="str">
        <f aca="false">(IF(U$9=0,"",+U37/U$9))</f>
        <v/>
      </c>
      <c r="W37" s="133" t="str">
        <f aca="false">IF(O37=0,"",(U37-O37)/O37)</f>
        <v/>
      </c>
      <c r="X37" s="42"/>
      <c r="Y37" s="132" t="n">
        <f aca="false">IF(+X37-U37=0,0,+X37-U37)</f>
        <v>0</v>
      </c>
      <c r="Z37" s="133" t="str">
        <f aca="false">IF(+U37=0,"-",+Y37/U37)</f>
        <v>-</v>
      </c>
    </row>
    <row r="38" customFormat="false" ht="12" hidden="false" customHeight="false" outlineLevel="0" collapsed="false">
      <c r="B38" s="18" t="str">
        <f aca="false">+Rentabilitätsvorschau!B35</f>
        <v>Bürobedarf</v>
      </c>
      <c r="D38" s="132" t="n">
        <f aca="false">+Rentabilitätsvorschau!P35</f>
        <v>31800</v>
      </c>
      <c r="E38" s="133" t="n">
        <f aca="false">(IF(D$9=0,"",+D38/D$9))</f>
        <v>0.0726367560016487</v>
      </c>
      <c r="F38" s="42"/>
      <c r="G38" s="132" t="n">
        <f aca="false">IF(+F38-D38=0,0,+F38-D38)</f>
        <v>-31800</v>
      </c>
      <c r="H38" s="133" t="n">
        <f aca="false">IF(+D38=0,"-",+G38/D38)</f>
        <v>-1</v>
      </c>
      <c r="I38" s="132" t="n">
        <f aca="false">+Rentabilitätsvorschau!AC35</f>
        <v>0</v>
      </c>
      <c r="J38" s="133" t="n">
        <f aca="false">(IF(I$9=0,"",+I38/I$9))</f>
        <v>0</v>
      </c>
      <c r="K38" s="133" t="n">
        <f aca="false">IF(D38=0,"",(I38-D38)/D38)</f>
        <v>-1</v>
      </c>
      <c r="L38" s="42"/>
      <c r="M38" s="132" t="n">
        <f aca="false">IF(+L38-I38=0,0,+L38-I38)</f>
        <v>0</v>
      </c>
      <c r="N38" s="133" t="str">
        <f aca="false">IF(+I38=0,"-",+M38/I38)</f>
        <v>-</v>
      </c>
      <c r="O38" s="132" t="n">
        <f aca="false">+Rentabilitätsvorschau!AP35</f>
        <v>0</v>
      </c>
      <c r="P38" s="133" t="n">
        <f aca="false">(IF(O$9=0,"",+O38/O$9))</f>
        <v>0</v>
      </c>
      <c r="Q38" s="133" t="str">
        <f aca="false">IF(I38=0,"",(O38-I38)/I38)</f>
        <v/>
      </c>
      <c r="R38" s="42"/>
      <c r="S38" s="132" t="n">
        <f aca="false">IF(+R38-O38=0,0,+R38-O38)</f>
        <v>0</v>
      </c>
      <c r="T38" s="133" t="str">
        <f aca="false">IF(+O38=0,"-",+S38/O38)</f>
        <v>-</v>
      </c>
      <c r="U38" s="132" t="n">
        <f aca="false">+Rentabilitätsvorschau!BC35</f>
        <v>0</v>
      </c>
      <c r="V38" s="133" t="str">
        <f aca="false">(IF(U$9=0,"",+U38/U$9))</f>
        <v/>
      </c>
      <c r="W38" s="133" t="str">
        <f aca="false">IF(O38=0,"",(U38-O38)/O38)</f>
        <v/>
      </c>
      <c r="X38" s="42"/>
      <c r="Y38" s="132" t="n">
        <f aca="false">IF(+X38-U38=0,0,+X38-U38)</f>
        <v>0</v>
      </c>
      <c r="Z38" s="133" t="str">
        <f aca="false">IF(+U38=0,"-",+Y38/U38)</f>
        <v>-</v>
      </c>
    </row>
    <row r="39" customFormat="false" ht="12" hidden="false" customHeight="false" outlineLevel="0" collapsed="false">
      <c r="B39" s="18" t="str">
        <f aca="false">+Rentabilitätsvorschau!B36</f>
        <v>Postwertzeichen</v>
      </c>
      <c r="D39" s="132" t="n">
        <f aca="false">+Rentabilitätsvorschau!P36</f>
        <v>120</v>
      </c>
      <c r="E39" s="133" t="n">
        <f aca="false">(IF(D$9=0,"",+D39/D$9))</f>
        <v>0.000274100966043957</v>
      </c>
      <c r="F39" s="42"/>
      <c r="G39" s="132" t="n">
        <f aca="false">IF(+F39-D39=0,0,+F39-D39)</f>
        <v>-120</v>
      </c>
      <c r="H39" s="133" t="n">
        <f aca="false">IF(+D39=0,"-",+G39/D39)</f>
        <v>-1</v>
      </c>
      <c r="I39" s="132" t="n">
        <f aca="false">+Rentabilitätsvorschau!AC36</f>
        <v>0</v>
      </c>
      <c r="J39" s="133" t="n">
        <f aca="false">(IF(I$9=0,"",+I39/I$9))</f>
        <v>0</v>
      </c>
      <c r="K39" s="133" t="n">
        <f aca="false">IF(D39=0,"",(I39-D39)/D39)</f>
        <v>-1</v>
      </c>
      <c r="L39" s="42"/>
      <c r="M39" s="132" t="n">
        <f aca="false">IF(+L39-I39=0,0,+L39-I39)</f>
        <v>0</v>
      </c>
      <c r="N39" s="133" t="str">
        <f aca="false">IF(+I39=0,"-",+M39/I39)</f>
        <v>-</v>
      </c>
      <c r="O39" s="132" t="n">
        <f aca="false">+Rentabilitätsvorschau!AP36</f>
        <v>0</v>
      </c>
      <c r="P39" s="133" t="n">
        <f aca="false">(IF(O$9=0,"",+O39/O$9))</f>
        <v>0</v>
      </c>
      <c r="Q39" s="133" t="str">
        <f aca="false">IF(I39=0,"",(O39-I39)/I39)</f>
        <v/>
      </c>
      <c r="R39" s="42"/>
      <c r="S39" s="132" t="n">
        <f aca="false">IF(+R39-O39=0,0,+R39-O39)</f>
        <v>0</v>
      </c>
      <c r="T39" s="133" t="str">
        <f aca="false">IF(+O39=0,"-",+S39/O39)</f>
        <v>-</v>
      </c>
      <c r="U39" s="132" t="n">
        <f aca="false">+Rentabilitätsvorschau!BC36</f>
        <v>0</v>
      </c>
      <c r="V39" s="133" t="str">
        <f aca="false">(IF(U$9=0,"",+U39/U$9))</f>
        <v/>
      </c>
      <c r="W39" s="133" t="str">
        <f aca="false">IF(O39=0,"",(U39-O39)/O39)</f>
        <v/>
      </c>
      <c r="X39" s="42"/>
      <c r="Y39" s="132" t="n">
        <f aca="false">IF(+X39-U39=0,0,+X39-U39)</f>
        <v>0</v>
      </c>
      <c r="Z39" s="133" t="str">
        <f aca="false">IF(+U39=0,"-",+Y39/U39)</f>
        <v>-</v>
      </c>
    </row>
    <row r="40" customFormat="false" ht="12" hidden="false" customHeight="false" outlineLevel="0" collapsed="false">
      <c r="B40" s="18" t="str">
        <f aca="false">+Rentabilitätsvorschau!B37</f>
        <v>Fachliteratur</v>
      </c>
      <c r="D40" s="132" t="n">
        <f aca="false">+Rentabilitätsvorschau!P37</f>
        <v>1200</v>
      </c>
      <c r="E40" s="133" t="n">
        <f aca="false">(IF(D$9=0,"",+D40/D$9))</f>
        <v>0.00274100966043957</v>
      </c>
      <c r="F40" s="42"/>
      <c r="G40" s="132" t="n">
        <f aca="false">IF(+F40-D40=0,0,+F40-D40)</f>
        <v>-1200</v>
      </c>
      <c r="H40" s="133" t="n">
        <f aca="false">IF(+D40=0,"-",+G40/D40)</f>
        <v>-1</v>
      </c>
      <c r="I40" s="132" t="n">
        <f aca="false">+Rentabilitätsvorschau!AC37</f>
        <v>0</v>
      </c>
      <c r="J40" s="133" t="n">
        <f aca="false">(IF(I$9=0,"",+I40/I$9))</f>
        <v>0</v>
      </c>
      <c r="K40" s="133" t="n">
        <f aca="false">IF(D40=0,"",(I40-D40)/D40)</f>
        <v>-1</v>
      </c>
      <c r="L40" s="42"/>
      <c r="M40" s="132" t="n">
        <f aca="false">IF(+L40-I40=0,0,+L40-I40)</f>
        <v>0</v>
      </c>
      <c r="N40" s="133" t="str">
        <f aca="false">IF(+I40=0,"-",+M40/I40)</f>
        <v>-</v>
      </c>
      <c r="O40" s="132" t="n">
        <f aca="false">+Rentabilitätsvorschau!AP37</f>
        <v>0</v>
      </c>
      <c r="P40" s="133" t="n">
        <f aca="false">(IF(O$9=0,"",+O40/O$9))</f>
        <v>0</v>
      </c>
      <c r="Q40" s="133" t="str">
        <f aca="false">IF(I40=0,"",(O40-I40)/I40)</f>
        <v/>
      </c>
      <c r="R40" s="42"/>
      <c r="S40" s="132" t="n">
        <f aca="false">IF(+R40-O40=0,0,+R40-O40)</f>
        <v>0</v>
      </c>
      <c r="T40" s="133" t="str">
        <f aca="false">IF(+O40=0,"-",+S40/O40)</f>
        <v>-</v>
      </c>
      <c r="U40" s="132" t="n">
        <f aca="false">+Rentabilitätsvorschau!BC37</f>
        <v>0</v>
      </c>
      <c r="V40" s="133" t="str">
        <f aca="false">(IF(U$9=0,"",+U40/U$9))</f>
        <v/>
      </c>
      <c r="W40" s="133" t="str">
        <f aca="false">IF(O40=0,"",(U40-O40)/O40)</f>
        <v/>
      </c>
      <c r="X40" s="42"/>
      <c r="Y40" s="132" t="n">
        <f aca="false">IF(+X40-U40=0,0,+X40-U40)</f>
        <v>0</v>
      </c>
      <c r="Z40" s="133" t="str">
        <f aca="false">IF(+U40=0,"-",+Y40/U40)</f>
        <v>-</v>
      </c>
    </row>
    <row r="41" customFormat="false" ht="12" hidden="false" customHeight="false" outlineLevel="0" collapsed="false">
      <c r="B41" s="18" t="str">
        <f aca="false">+Rentabilitätsvorschau!B38</f>
        <v>Fortbildung</v>
      </c>
      <c r="D41" s="132" t="n">
        <f aca="false">+Rentabilitätsvorschau!P38</f>
        <v>15000</v>
      </c>
      <c r="E41" s="133" t="n">
        <f aca="false">(IF(D$9=0,"",+D41/D$9))</f>
        <v>0.0342626207554947</v>
      </c>
      <c r="F41" s="42"/>
      <c r="G41" s="132" t="n">
        <f aca="false">IF(+F41-D41=0,0,+F41-D41)</f>
        <v>-15000</v>
      </c>
      <c r="H41" s="133" t="n">
        <f aca="false">IF(+D41=0,"-",+G41/D41)</f>
        <v>-1</v>
      </c>
      <c r="I41" s="132" t="n">
        <f aca="false">+Rentabilitätsvorschau!AC38</f>
        <v>0</v>
      </c>
      <c r="J41" s="133" t="n">
        <f aca="false">(IF(I$9=0,"",+I41/I$9))</f>
        <v>0</v>
      </c>
      <c r="K41" s="133" t="n">
        <f aca="false">IF(D41=0,"",(I41-D41)/D41)</f>
        <v>-1</v>
      </c>
      <c r="L41" s="42"/>
      <c r="M41" s="132" t="n">
        <f aca="false">IF(+L41-I41=0,0,+L41-I41)</f>
        <v>0</v>
      </c>
      <c r="N41" s="133" t="str">
        <f aca="false">IF(+I41=0,"-",+M41/I41)</f>
        <v>-</v>
      </c>
      <c r="O41" s="132" t="n">
        <f aca="false">+Rentabilitätsvorschau!AP38</f>
        <v>0</v>
      </c>
      <c r="P41" s="133" t="n">
        <f aca="false">(IF(O$9=0,"",+O41/O$9))</f>
        <v>0</v>
      </c>
      <c r="Q41" s="133" t="str">
        <f aca="false">IF(I41=0,"",(O41-I41)/I41)</f>
        <v/>
      </c>
      <c r="R41" s="42"/>
      <c r="S41" s="132" t="n">
        <f aca="false">IF(+R41-O41=0,0,+R41-O41)</f>
        <v>0</v>
      </c>
      <c r="T41" s="133" t="str">
        <f aca="false">IF(+O41=0,"-",+S41/O41)</f>
        <v>-</v>
      </c>
      <c r="U41" s="132" t="n">
        <f aca="false">+Rentabilitätsvorschau!BC38</f>
        <v>0</v>
      </c>
      <c r="V41" s="133" t="str">
        <f aca="false">(IF(U$9=0,"",+U41/U$9))</f>
        <v/>
      </c>
      <c r="W41" s="133" t="str">
        <f aca="false">IF(O41=0,"",(U41-O41)/O41)</f>
        <v/>
      </c>
      <c r="X41" s="42"/>
      <c r="Y41" s="132" t="n">
        <f aca="false">IF(+X41-U41=0,0,+X41-U41)</f>
        <v>0</v>
      </c>
      <c r="Z41" s="133" t="str">
        <f aca="false">IF(+U41=0,"-",+Y41/U41)</f>
        <v>-</v>
      </c>
    </row>
    <row r="42" customFormat="false" ht="12" hidden="false" customHeight="false" outlineLevel="0" collapsed="false">
      <c r="B42" s="18" t="str">
        <f aca="false">+Rentabilitätsvorschau!B39</f>
        <v>Messen und Ausstellungen</v>
      </c>
      <c r="D42" s="132" t="n">
        <f aca="false">+Rentabilitätsvorschau!P39</f>
        <v>60000</v>
      </c>
      <c r="E42" s="133" t="n">
        <f aca="false">(IF(D$9=0,"",+D42/D$9))</f>
        <v>0.137050483021979</v>
      </c>
      <c r="F42" s="42"/>
      <c r="G42" s="132" t="n">
        <f aca="false">IF(+F42-D42=0,0,+F42-D42)</f>
        <v>-60000</v>
      </c>
      <c r="H42" s="133" t="n">
        <f aca="false">IF(+D42=0,"-",+G42/D42)</f>
        <v>-1</v>
      </c>
      <c r="I42" s="132" t="n">
        <f aca="false">+Rentabilitätsvorschau!AC39</f>
        <v>0</v>
      </c>
      <c r="J42" s="133" t="n">
        <f aca="false">(IF(I$9=0,"",+I42/I$9))</f>
        <v>0</v>
      </c>
      <c r="K42" s="133" t="n">
        <f aca="false">IF(D42=0,"",(I42-D42)/D42)</f>
        <v>-1</v>
      </c>
      <c r="L42" s="42"/>
      <c r="M42" s="132" t="n">
        <f aca="false">IF(+L42-I42=0,0,+L42-I42)</f>
        <v>0</v>
      </c>
      <c r="N42" s="133" t="str">
        <f aca="false">IF(+I42=0,"-",+M42/I42)</f>
        <v>-</v>
      </c>
      <c r="O42" s="132" t="n">
        <f aca="false">+Rentabilitätsvorschau!AP39</f>
        <v>0</v>
      </c>
      <c r="P42" s="133" t="n">
        <f aca="false">(IF(O$9=0,"",+O42/O$9))</f>
        <v>0</v>
      </c>
      <c r="Q42" s="133" t="str">
        <f aca="false">IF(I42=0,"",(O42-I42)/I42)</f>
        <v/>
      </c>
      <c r="R42" s="42"/>
      <c r="S42" s="132" t="n">
        <f aca="false">IF(+R42-O42=0,0,+R42-O42)</f>
        <v>0</v>
      </c>
      <c r="T42" s="133" t="str">
        <f aca="false">IF(+O42=0,"-",+S42/O42)</f>
        <v>-</v>
      </c>
      <c r="U42" s="132" t="n">
        <f aca="false">+Rentabilitätsvorschau!BC39</f>
        <v>0</v>
      </c>
      <c r="V42" s="133" t="str">
        <f aca="false">(IF(U$9=0,"",+U42/U$9))</f>
        <v/>
      </c>
      <c r="W42" s="133" t="str">
        <f aca="false">IF(O42=0,"",(U42-O42)/O42)</f>
        <v/>
      </c>
      <c r="X42" s="42"/>
      <c r="Y42" s="132" t="n">
        <f aca="false">IF(+X42-U42=0,0,+X42-U42)</f>
        <v>0</v>
      </c>
      <c r="Z42" s="133" t="str">
        <f aca="false">IF(+U42=0,"-",+Y42/U42)</f>
        <v>-</v>
      </c>
    </row>
    <row r="43" customFormat="false" ht="12" hidden="false" customHeight="false" outlineLevel="0" collapsed="false">
      <c r="B43" s="18" t="str">
        <f aca="false">+Rentabilitätsvorschau!B40</f>
        <v>Beratungskosten</v>
      </c>
      <c r="D43" s="132"/>
      <c r="E43" s="133"/>
      <c r="F43" s="132"/>
      <c r="G43" s="132"/>
      <c r="H43" s="133"/>
      <c r="I43" s="132"/>
      <c r="J43" s="133"/>
      <c r="K43" s="133"/>
      <c r="L43" s="132"/>
      <c r="M43" s="132"/>
      <c r="N43" s="133"/>
      <c r="O43" s="132"/>
      <c r="P43" s="133"/>
      <c r="Q43" s="133"/>
      <c r="R43" s="132"/>
      <c r="S43" s="132"/>
      <c r="T43" s="133"/>
      <c r="U43" s="132"/>
      <c r="V43" s="133"/>
      <c r="W43" s="133"/>
      <c r="X43" s="132"/>
      <c r="Y43" s="132"/>
      <c r="Z43" s="133"/>
    </row>
    <row r="44" customFormat="false" ht="12" hidden="false" customHeight="false" outlineLevel="0" collapsed="false">
      <c r="C44" s="18" t="str">
        <f aca="false">+Rentabilitätsvorschau!C41</f>
        <v>Steuerberater</v>
      </c>
      <c r="D44" s="132" t="n">
        <f aca="false">+Rentabilitätsvorschau!P41</f>
        <v>0</v>
      </c>
      <c r="E44" s="133" t="n">
        <f aca="false">(IF(D$9=0,"",+D44/D$9))</f>
        <v>0</v>
      </c>
      <c r="F44" s="42"/>
      <c r="G44" s="132" t="n">
        <f aca="false">IF(+F44-D44=0,0,+F44-D44)</f>
        <v>0</v>
      </c>
      <c r="H44" s="133" t="str">
        <f aca="false">IF(+D44=0,"-",+G44/D44)</f>
        <v>-</v>
      </c>
      <c r="I44" s="132" t="n">
        <f aca="false">+Rentabilitätsvorschau!AC41</f>
        <v>0</v>
      </c>
      <c r="J44" s="133" t="n">
        <f aca="false">(IF(I$9=0,"",+I44/I$9))</f>
        <v>0</v>
      </c>
      <c r="K44" s="133" t="str">
        <f aca="false">IF(D44=0,"",(I44-D44)/D44)</f>
        <v/>
      </c>
      <c r="L44" s="42"/>
      <c r="M44" s="132" t="n">
        <f aca="false">IF(+L44-I44=0,0,+L44-I44)</f>
        <v>0</v>
      </c>
      <c r="N44" s="133" t="str">
        <f aca="false">IF(+I44=0,"-",+M44/I44)</f>
        <v>-</v>
      </c>
      <c r="O44" s="132" t="n">
        <f aca="false">+Rentabilitätsvorschau!AP41</f>
        <v>0</v>
      </c>
      <c r="P44" s="133" t="n">
        <f aca="false">(IF(O$9=0,"",+O44/O$9))</f>
        <v>0</v>
      </c>
      <c r="Q44" s="133" t="str">
        <f aca="false">IF(I44=0,"",(O44-I44)/I44)</f>
        <v/>
      </c>
      <c r="R44" s="42"/>
      <c r="S44" s="132" t="n">
        <f aca="false">IF(+R44-O44=0,0,+R44-O44)</f>
        <v>0</v>
      </c>
      <c r="T44" s="133" t="str">
        <f aca="false">IF(+O44=0,"-",+S44/O44)</f>
        <v>-</v>
      </c>
      <c r="U44" s="132" t="n">
        <f aca="false">+Rentabilitätsvorschau!BC41</f>
        <v>0</v>
      </c>
      <c r="V44" s="133" t="str">
        <f aca="false">(IF(U$9=0,"",+U44/U$9))</f>
        <v/>
      </c>
      <c r="W44" s="133" t="str">
        <f aca="false">IF(O44=0,"",(U44-O44)/O44)</f>
        <v/>
      </c>
      <c r="X44" s="42"/>
      <c r="Y44" s="132" t="n">
        <f aca="false">IF(+X44-U44=0,0,+X44-U44)</f>
        <v>0</v>
      </c>
      <c r="Z44" s="133" t="str">
        <f aca="false">IF(+U44=0,"-",+Y44/U44)</f>
        <v>-</v>
      </c>
    </row>
    <row r="45" customFormat="false" ht="12" hidden="false" customHeight="false" outlineLevel="0" collapsed="false">
      <c r="C45" s="18" t="str">
        <f aca="false">+Rentabilitätsvorschau!C42</f>
        <v>Unternehmensberater</v>
      </c>
      <c r="D45" s="132" t="n">
        <f aca="false">+Rentabilitätsvorschau!P42</f>
        <v>2400</v>
      </c>
      <c r="E45" s="133" t="n">
        <f aca="false">(IF(D$9=0,"",+D45/D$9))</f>
        <v>0.00548201932087914</v>
      </c>
      <c r="F45" s="42"/>
      <c r="G45" s="132" t="n">
        <f aca="false">IF(+F45-D45=0,0,+F45-D45)</f>
        <v>-2400</v>
      </c>
      <c r="H45" s="133" t="n">
        <f aca="false">IF(+D45=0,"-",+G45/D45)</f>
        <v>-1</v>
      </c>
      <c r="I45" s="132" t="n">
        <f aca="false">+Rentabilitätsvorschau!AC42</f>
        <v>0</v>
      </c>
      <c r="J45" s="133" t="n">
        <f aca="false">(IF(I$9=0,"",+I45/I$9))</f>
        <v>0</v>
      </c>
      <c r="K45" s="133" t="n">
        <f aca="false">IF(D45=0,"",(I45-D45)/D45)</f>
        <v>-1</v>
      </c>
      <c r="L45" s="42"/>
      <c r="M45" s="132" t="n">
        <f aca="false">IF(+L45-I45=0,0,+L45-I45)</f>
        <v>0</v>
      </c>
      <c r="N45" s="133" t="str">
        <f aca="false">IF(+I45=0,"-",+M45/I45)</f>
        <v>-</v>
      </c>
      <c r="O45" s="132" t="n">
        <f aca="false">+Rentabilitätsvorschau!AP42</f>
        <v>0</v>
      </c>
      <c r="P45" s="133" t="n">
        <f aca="false">(IF(O$9=0,"",+O45/O$9))</f>
        <v>0</v>
      </c>
      <c r="Q45" s="133" t="str">
        <f aca="false">IF(I45=0,"",(O45-I45)/I45)</f>
        <v/>
      </c>
      <c r="R45" s="42"/>
      <c r="S45" s="132" t="n">
        <f aca="false">IF(+R45-O45=0,0,+R45-O45)</f>
        <v>0</v>
      </c>
      <c r="T45" s="133" t="str">
        <f aca="false">IF(+O45=0,"-",+S45/O45)</f>
        <v>-</v>
      </c>
      <c r="U45" s="132" t="n">
        <f aca="false">+Rentabilitätsvorschau!BC42</f>
        <v>0</v>
      </c>
      <c r="V45" s="133" t="str">
        <f aca="false">(IF(U$9=0,"",+U45/U$9))</f>
        <v/>
      </c>
      <c r="W45" s="133" t="str">
        <f aca="false">IF(O45=0,"",(U45-O45)/O45)</f>
        <v/>
      </c>
      <c r="X45" s="42"/>
      <c r="Y45" s="132" t="n">
        <f aca="false">IF(+X45-U45=0,0,+X45-U45)</f>
        <v>0</v>
      </c>
      <c r="Z45" s="133" t="str">
        <f aca="false">IF(+U45=0,"-",+Y45/U45)</f>
        <v>-</v>
      </c>
    </row>
    <row r="46" customFormat="false" ht="12" hidden="false" customHeight="false" outlineLevel="0" collapsed="false">
      <c r="C46" s="18" t="str">
        <f aca="false">+Rentabilitätsvorschau!C43</f>
        <v>Rechtsanwalt</v>
      </c>
      <c r="D46" s="132" t="n">
        <f aca="false">+Rentabilitätsvorschau!P43</f>
        <v>3600</v>
      </c>
      <c r="E46" s="133" t="n">
        <f aca="false">(IF(D$9=0,"",+D46/D$9))</f>
        <v>0.00822302898131872</v>
      </c>
      <c r="F46" s="42"/>
      <c r="G46" s="132" t="n">
        <f aca="false">IF(+F46-D46=0,0,+F46-D46)</f>
        <v>-3600</v>
      </c>
      <c r="H46" s="133" t="n">
        <f aca="false">IF(+D46=0,"-",+G46/D46)</f>
        <v>-1</v>
      </c>
      <c r="I46" s="132" t="n">
        <f aca="false">+Rentabilitätsvorschau!AC43</f>
        <v>0</v>
      </c>
      <c r="J46" s="133" t="n">
        <f aca="false">(IF(I$9=0,"",+I46/I$9))</f>
        <v>0</v>
      </c>
      <c r="K46" s="133" t="n">
        <f aca="false">IF(D46=0,"",(I46-D46)/D46)</f>
        <v>-1</v>
      </c>
      <c r="L46" s="42"/>
      <c r="M46" s="132" t="n">
        <f aca="false">IF(+L46-I46=0,0,+L46-I46)</f>
        <v>0</v>
      </c>
      <c r="N46" s="133" t="str">
        <f aca="false">IF(+I46=0,"-",+M46/I46)</f>
        <v>-</v>
      </c>
      <c r="O46" s="132" t="n">
        <f aca="false">+Rentabilitätsvorschau!AP43</f>
        <v>0</v>
      </c>
      <c r="P46" s="133" t="n">
        <f aca="false">(IF(O$9=0,"",+O46/O$9))</f>
        <v>0</v>
      </c>
      <c r="Q46" s="133" t="str">
        <f aca="false">IF(I46=0,"",(O46-I46)/I46)</f>
        <v/>
      </c>
      <c r="R46" s="42"/>
      <c r="S46" s="132" t="n">
        <f aca="false">IF(+R46-O46=0,0,+R46-O46)</f>
        <v>0</v>
      </c>
      <c r="T46" s="133" t="str">
        <f aca="false">IF(+O46=0,"-",+S46/O46)</f>
        <v>-</v>
      </c>
      <c r="U46" s="132" t="n">
        <f aca="false">+Rentabilitätsvorschau!BC43</f>
        <v>0</v>
      </c>
      <c r="V46" s="133" t="str">
        <f aca="false">(IF(U$9=0,"",+U46/U$9))</f>
        <v/>
      </c>
      <c r="W46" s="133" t="str">
        <f aca="false">IF(O46=0,"",(U46-O46)/O46)</f>
        <v/>
      </c>
      <c r="X46" s="42"/>
      <c r="Y46" s="132" t="n">
        <f aca="false">IF(+X46-U46=0,0,+X46-U46)</f>
        <v>0</v>
      </c>
      <c r="Z46" s="133" t="str">
        <f aca="false">IF(+U46=0,"-",+Y46/U46)</f>
        <v>-</v>
      </c>
    </row>
    <row r="47" customFormat="false" ht="12" hidden="false" customHeight="false" outlineLevel="0" collapsed="false">
      <c r="B47" s="18" t="str">
        <f aca="false">+Rentabilitätsvorschau!B44</f>
        <v>Kosten des Geldverkehrs</v>
      </c>
      <c r="D47" s="132" t="n">
        <f aca="false">+Rentabilitätsvorschau!P44</f>
        <v>120</v>
      </c>
      <c r="E47" s="133" t="n">
        <f aca="false">(IF(D$9=0,"",+D47/D$9))</f>
        <v>0.000274100966043957</v>
      </c>
      <c r="F47" s="42"/>
      <c r="G47" s="132" t="n">
        <f aca="false">IF(+F47-D47=0,0,+F47-D47)</f>
        <v>-120</v>
      </c>
      <c r="H47" s="133" t="n">
        <f aca="false">IF(+D47=0,"-",+G47/D47)</f>
        <v>-1</v>
      </c>
      <c r="I47" s="132" t="n">
        <f aca="false">+Rentabilitätsvorschau!AC44</f>
        <v>0</v>
      </c>
      <c r="J47" s="133" t="n">
        <f aca="false">(IF(I$9=0,"",+I47/I$9))</f>
        <v>0</v>
      </c>
      <c r="K47" s="133" t="n">
        <f aca="false">IF(D47=0,"",(I47-D47)/D47)</f>
        <v>-1</v>
      </c>
      <c r="L47" s="42"/>
      <c r="M47" s="132" t="n">
        <f aca="false">IF(+L47-I47=0,0,+L47-I47)</f>
        <v>0</v>
      </c>
      <c r="N47" s="133" t="str">
        <f aca="false">IF(+I47=0,"-",+M47/I47)</f>
        <v>-</v>
      </c>
      <c r="O47" s="132" t="n">
        <f aca="false">+Rentabilitätsvorschau!AP44</f>
        <v>0</v>
      </c>
      <c r="P47" s="133" t="n">
        <f aca="false">(IF(O$9=0,"",+O47/O$9))</f>
        <v>0</v>
      </c>
      <c r="Q47" s="133" t="str">
        <f aca="false">IF(I47=0,"",(O47-I47)/I47)</f>
        <v/>
      </c>
      <c r="R47" s="42"/>
      <c r="S47" s="132" t="n">
        <f aca="false">IF(+R47-O47=0,0,+R47-O47)</f>
        <v>0</v>
      </c>
      <c r="T47" s="133" t="str">
        <f aca="false">IF(+O47=0,"-",+S47/O47)</f>
        <v>-</v>
      </c>
      <c r="U47" s="132" t="n">
        <f aca="false">+Rentabilitätsvorschau!BC44</f>
        <v>0</v>
      </c>
      <c r="V47" s="133" t="str">
        <f aca="false">(IF(U$9=0,"",+U47/U$9))</f>
        <v/>
      </c>
      <c r="W47" s="133" t="str">
        <f aca="false">IF(O47=0,"",(U47-O47)/O47)</f>
        <v/>
      </c>
      <c r="X47" s="42"/>
      <c r="Y47" s="132" t="n">
        <f aca="false">IF(+X47-U47=0,0,+X47-U47)</f>
        <v>0</v>
      </c>
      <c r="Z47" s="133" t="str">
        <f aca="false">IF(+U47=0,"-",+Y47/U47)</f>
        <v>-</v>
      </c>
    </row>
    <row r="48" customFormat="false" ht="12" hidden="false" customHeight="false" outlineLevel="0" collapsed="false">
      <c r="B48" s="18" t="str">
        <f aca="false">+Rentabilitätsvorschau!B45</f>
        <v>Andere betriebliche Aufwendungen</v>
      </c>
      <c r="D48" s="132" t="n">
        <f aca="false">+Rentabilitätsvorschau!P45</f>
        <v>0</v>
      </c>
      <c r="E48" s="133" t="n">
        <f aca="false">(IF(D$9=0,"",+D48/D$9))</f>
        <v>0</v>
      </c>
      <c r="F48" s="42"/>
      <c r="G48" s="132" t="n">
        <f aca="false">IF(+F48-D48=0,0,+F48-D48)</f>
        <v>0</v>
      </c>
      <c r="H48" s="133" t="str">
        <f aca="false">IF(+D48=0,"-",+G48/D48)</f>
        <v>-</v>
      </c>
      <c r="I48" s="132" t="n">
        <f aca="false">+Rentabilitätsvorschau!AC45</f>
        <v>0</v>
      </c>
      <c r="J48" s="133" t="n">
        <f aca="false">(IF(I$9=0,"",+I48/I$9))</f>
        <v>0</v>
      </c>
      <c r="K48" s="133" t="str">
        <f aca="false">IF(D48=0,"",(I48-D48)/D48)</f>
        <v/>
      </c>
      <c r="L48" s="42"/>
      <c r="M48" s="132" t="n">
        <f aca="false">IF(+L48-I48=0,0,+L48-I48)</f>
        <v>0</v>
      </c>
      <c r="N48" s="133" t="str">
        <f aca="false">IF(+I48=0,"-",+M48/I48)</f>
        <v>-</v>
      </c>
      <c r="O48" s="132" t="n">
        <f aca="false">+Rentabilitätsvorschau!AP45</f>
        <v>0</v>
      </c>
      <c r="P48" s="133" t="n">
        <f aca="false">(IF(O$9=0,"",+O48/O$9))</f>
        <v>0</v>
      </c>
      <c r="Q48" s="133" t="str">
        <f aca="false">IF(I48=0,"",(O48-I48)/I48)</f>
        <v/>
      </c>
      <c r="R48" s="42"/>
      <c r="S48" s="132" t="n">
        <f aca="false">IF(+R48-O48=0,0,+R48-O48)</f>
        <v>0</v>
      </c>
      <c r="T48" s="133" t="str">
        <f aca="false">IF(+O48=0,"-",+S48/O48)</f>
        <v>-</v>
      </c>
      <c r="U48" s="132" t="n">
        <f aca="false">+Rentabilitätsvorschau!BC45</f>
        <v>0</v>
      </c>
      <c r="V48" s="133" t="str">
        <f aca="false">(IF(U$9=0,"",+U48/U$9))</f>
        <v/>
      </c>
      <c r="W48" s="133" t="str">
        <f aca="false">IF(O48=0,"",(U48-O48)/O48)</f>
        <v/>
      </c>
      <c r="X48" s="42"/>
      <c r="Y48" s="132" t="n">
        <f aca="false">IF(+X48-U48=0,0,+X48-U48)</f>
        <v>0</v>
      </c>
      <c r="Z48" s="133" t="str">
        <f aca="false">IF(+U48=0,"-",+Y48/U48)</f>
        <v>-</v>
      </c>
    </row>
    <row r="49" customFormat="false" ht="12" hidden="false" customHeight="false" outlineLevel="0" collapsed="false">
      <c r="A49" s="18" t="str">
        <f aca="false">+Rentabilitätsvorschau!A46</f>
        <v>Summe betrieblicher Aufwendungen</v>
      </c>
      <c r="D49" s="134" t="n">
        <f aca="false">SUM(D16:D48)</f>
        <v>934716</v>
      </c>
      <c r="E49" s="135" t="n">
        <f aca="false">(IF(D$9=0,"",+D49/D$9))</f>
        <v>2.1350546548062</v>
      </c>
      <c r="F49" s="134" t="n">
        <f aca="false">SUM(F16:F48)</f>
        <v>0</v>
      </c>
      <c r="G49" s="134" t="n">
        <f aca="false">IF(+F49-D49=0,0,+F49-D49)</f>
        <v>-934716</v>
      </c>
      <c r="H49" s="135" t="n">
        <f aca="false">IF(+D49=0,"-",+G49/D49)</f>
        <v>-1</v>
      </c>
      <c r="I49" s="134" t="n">
        <f aca="false">SUM(I16:I48)</f>
        <v>6684</v>
      </c>
      <c r="J49" s="135" t="n">
        <f aca="false">(IF(I$9=0,"",+I49/I$9))</f>
        <v>0.000614224409508877</v>
      </c>
      <c r="K49" s="135" t="n">
        <f aca="false">IF(D49=0,"",(I49-D49)/D49)</f>
        <v>-0.992849164880028</v>
      </c>
      <c r="L49" s="134" t="n">
        <f aca="false">SUM(L16:L48)</f>
        <v>0</v>
      </c>
      <c r="M49" s="134" t="n">
        <f aca="false">IF(+L49-I49=0,0,+L49-I49)</f>
        <v>-6684</v>
      </c>
      <c r="N49" s="135" t="n">
        <f aca="false">IF(+I49=0,"-",+M49/I49)</f>
        <v>-1</v>
      </c>
      <c r="O49" s="134" t="n">
        <f aca="false">SUM(O16:O48)</f>
        <v>6684</v>
      </c>
      <c r="P49" s="135" t="n">
        <f aca="false">(IF(O$9=0,"",+O49/O$9))</f>
        <v>0.000143755375200509</v>
      </c>
      <c r="Q49" s="135" t="n">
        <f aca="false">IF(I49=0,"",(O49-I49)/I49)</f>
        <v>0</v>
      </c>
      <c r="R49" s="134" t="n">
        <f aca="false">SUM(R16:R48)</f>
        <v>0</v>
      </c>
      <c r="S49" s="134" t="n">
        <f aca="false">IF(+R49-O49=0,0,+R49-O49)</f>
        <v>-6684</v>
      </c>
      <c r="T49" s="135" t="n">
        <f aca="false">IF(+O49=0,"-",+S49/O49)</f>
        <v>-1</v>
      </c>
      <c r="U49" s="134" t="n">
        <f aca="false">SUM(U16:U48)</f>
        <v>6684</v>
      </c>
      <c r="V49" s="135" t="str">
        <f aca="false">(IF(U$9=0,"",+U49/U$9))</f>
        <v/>
      </c>
      <c r="W49" s="135" t="n">
        <f aca="false">IF(O49=0,"",(U49-O49)/O49)</f>
        <v>0</v>
      </c>
      <c r="X49" s="134" t="n">
        <f aca="false">SUM(X16:X48)</f>
        <v>0</v>
      </c>
      <c r="Y49" s="134" t="n">
        <f aca="false">IF(+X49-U49=0,0,+X49-U49)</f>
        <v>-6684</v>
      </c>
      <c r="Z49" s="135" t="n">
        <f aca="false">IF(+U49=0,"-",+Y49/U49)</f>
        <v>-1</v>
      </c>
    </row>
    <row r="50" customFormat="false" ht="12" hidden="false" customHeight="false" outlineLevel="0" collapsed="false">
      <c r="A50" s="18" t="str">
        <f aca="false">+Rentabilitätsvorschau!A47</f>
        <v>Betriebsergebnis</v>
      </c>
      <c r="D50" s="136" t="n">
        <f aca="false">+D15-D49</f>
        <v>-496921.1183112</v>
      </c>
      <c r="E50" s="137" t="n">
        <f aca="false">(IF(D$9=0,"",+D50/D$9))</f>
        <v>-1.1350546548062</v>
      </c>
      <c r="F50" s="136" t="n">
        <f aca="false">+F15-F49</f>
        <v>0</v>
      </c>
      <c r="G50" s="136" t="n">
        <f aca="false">IF(+F50-D50=0,0,+F50-D50)</f>
        <v>496921.1183112</v>
      </c>
      <c r="H50" s="137" t="n">
        <f aca="false">IF(+D50=0,"-",+G50/D50)</f>
        <v>-1</v>
      </c>
      <c r="I50" s="136" t="n">
        <f aca="false">+I15-I49</f>
        <v>10875332.2411722</v>
      </c>
      <c r="J50" s="137" t="n">
        <f aca="false">(IF(I$9=0,"",+I50/I$9))</f>
        <v>0.999385775590491</v>
      </c>
      <c r="K50" s="137" t="n">
        <f aca="false">IF(D50=0,"",(I50-D50)/D50)</f>
        <v>-22.8854297803489</v>
      </c>
      <c r="L50" s="136" t="n">
        <f aca="false">+L15-L49</f>
        <v>0</v>
      </c>
      <c r="M50" s="136" t="n">
        <f aca="false">IF(+L50-I50=0,0,+L50-I50)</f>
        <v>-10875332.2411722</v>
      </c>
      <c r="N50" s="137" t="n">
        <f aca="false">IF(+I50=0,"-",+M50/I50)</f>
        <v>-1</v>
      </c>
      <c r="O50" s="136" t="n">
        <f aca="false">+O15-O49</f>
        <v>46488968.7063925</v>
      </c>
      <c r="P50" s="137" t="n">
        <f aca="false">(IF(O$9=0,"",+O50/O$9))</f>
        <v>0.9998562446248</v>
      </c>
      <c r="Q50" s="137" t="n">
        <f aca="false">IF(I50=0,"",(O50-I50)/I50)</f>
        <v>3.27471710063192</v>
      </c>
      <c r="R50" s="136" t="n">
        <f aca="false">+R15-R49</f>
        <v>0</v>
      </c>
      <c r="S50" s="136" t="n">
        <f aca="false">IF(+R50-O50=0,0,+R50-O50)</f>
        <v>-46488968.7063925</v>
      </c>
      <c r="T50" s="137" t="n">
        <f aca="false">IF(+O50=0,"-",+S50/O50)</f>
        <v>-1</v>
      </c>
      <c r="U50" s="136" t="n">
        <f aca="false">+U15-U49</f>
        <v>-6684</v>
      </c>
      <c r="V50" s="137" t="str">
        <f aca="false">(IF(U$9=0,"",+U50/U$9))</f>
        <v/>
      </c>
      <c r="W50" s="137" t="n">
        <f aca="false">IF(O50=0,"",(U50-O50)/O50)</f>
        <v>-1.00014377604378</v>
      </c>
      <c r="X50" s="136" t="n">
        <f aca="false">+X15-X49</f>
        <v>0</v>
      </c>
      <c r="Y50" s="136" t="n">
        <f aca="false">IF(+X50-U50=0,0,+X50-U50)</f>
        <v>6684</v>
      </c>
      <c r="Z50" s="137" t="n">
        <f aca="false">IF(+U50=0,"-",+Y50/U50)</f>
        <v>-1</v>
      </c>
    </row>
    <row r="51" customFormat="false" ht="12" hidden="false" customHeight="false" outlineLevel="0" collapsed="false">
      <c r="A51" s="18" t="s">
        <v>88</v>
      </c>
      <c r="D51" s="132" t="n">
        <f aca="false">+Rentabilitätsvorschau!P48</f>
        <v>0</v>
      </c>
      <c r="E51" s="133" t="n">
        <f aca="false">(IF(D$9=0,"",+D51/D$9))</f>
        <v>0</v>
      </c>
      <c r="F51" s="42"/>
      <c r="G51" s="132" t="n">
        <f aca="false">IF(+F51-D51=0,0,+F51-D51)</f>
        <v>0</v>
      </c>
      <c r="H51" s="133" t="str">
        <f aca="false">IF(+D51=0,"-",+G51/D51)</f>
        <v>-</v>
      </c>
      <c r="I51" s="132" t="n">
        <f aca="false">+Rentabilitätsvorschau!AC48</f>
        <v>0</v>
      </c>
      <c r="J51" s="133" t="n">
        <f aca="false">(IF(I$9=0,"",+I51/I$9))</f>
        <v>0</v>
      </c>
      <c r="K51" s="133" t="str">
        <f aca="false">IF(D51=0,"",(I51-D51)/D51)</f>
        <v/>
      </c>
      <c r="L51" s="42"/>
      <c r="M51" s="132" t="n">
        <f aca="false">IF(+L51-I51=0,0,+L51-I51)</f>
        <v>0</v>
      </c>
      <c r="N51" s="133" t="str">
        <f aca="false">IF(+I51=0,"-",+M51/I51)</f>
        <v>-</v>
      </c>
      <c r="O51" s="132" t="n">
        <f aca="false">+Rentabilitätsvorschau!AP48</f>
        <v>0</v>
      </c>
      <c r="P51" s="133" t="n">
        <f aca="false">(IF(O$9=0,"",+O51/O$9))</f>
        <v>0</v>
      </c>
      <c r="Q51" s="133" t="str">
        <f aca="false">IF(I51=0,"",(O51-I51)/I51)</f>
        <v/>
      </c>
      <c r="R51" s="42"/>
      <c r="S51" s="132" t="n">
        <f aca="false">IF(+R51-O51=0,0,+R51-O51)</f>
        <v>0</v>
      </c>
      <c r="T51" s="133" t="str">
        <f aca="false">IF(+O51=0,"-",+S51/O51)</f>
        <v>-</v>
      </c>
      <c r="U51" s="132" t="n">
        <f aca="false">+Rentabilitätsvorschau!BC48</f>
        <v>0</v>
      </c>
      <c r="V51" s="133" t="str">
        <f aca="false">(IF(U$9=0,"",+U51/U$9))</f>
        <v/>
      </c>
      <c r="W51" s="133" t="str">
        <f aca="false">IF(O51=0,"",(U51-O51)/O51)</f>
        <v/>
      </c>
      <c r="X51" s="42"/>
      <c r="Y51" s="132" t="n">
        <f aca="false">IF(+X51-U51=0,0,+X51-U51)</f>
        <v>0</v>
      </c>
      <c r="Z51" s="133" t="str">
        <f aca="false">IF(+U51=0,"-",+Y51/U51)</f>
        <v>-</v>
      </c>
    </row>
    <row r="52" customFormat="false" ht="12" hidden="false" customHeight="false" outlineLevel="0" collapsed="false">
      <c r="A52" s="18" t="str">
        <f aca="false">+Rentabilitätsvorschau!A49</f>
        <v>Gewinn/Verlust vor Steuern</v>
      </c>
      <c r="D52" s="138" t="n">
        <f aca="false">+D50-D51</f>
        <v>-496921.1183112</v>
      </c>
      <c r="E52" s="139" t="n">
        <f aca="false">(IF(D$9=0,"",+D52/D$9))</f>
        <v>-1.1350546548062</v>
      </c>
      <c r="F52" s="138" t="n">
        <f aca="false">+F50-F51</f>
        <v>0</v>
      </c>
      <c r="G52" s="138" t="n">
        <f aca="false">IF(+F52-D52=0,0,+F52-D52)</f>
        <v>496921.1183112</v>
      </c>
      <c r="H52" s="139" t="n">
        <f aca="false">IF(+D52=0,"-",+G52/D52)</f>
        <v>-1</v>
      </c>
      <c r="I52" s="138" t="n">
        <f aca="false">+I50-I51</f>
        <v>10875332.2411722</v>
      </c>
      <c r="J52" s="139" t="n">
        <f aca="false">(IF(I$9=0,"",+I52/I$9))</f>
        <v>0.999385775590491</v>
      </c>
      <c r="K52" s="139" t="n">
        <f aca="false">IF(D52=0,"",(I52-D52)/D52)</f>
        <v>-22.8854297803489</v>
      </c>
      <c r="L52" s="138" t="n">
        <f aca="false">+L50-L51</f>
        <v>0</v>
      </c>
      <c r="M52" s="138" t="n">
        <f aca="false">IF(+L52-I52=0,0,+L52-I52)</f>
        <v>-10875332.2411722</v>
      </c>
      <c r="N52" s="139" t="n">
        <f aca="false">IF(+I52=0,"-",+M52/I52)</f>
        <v>-1</v>
      </c>
      <c r="O52" s="138" t="n">
        <f aca="false">+O50-O51</f>
        <v>46488968.7063925</v>
      </c>
      <c r="P52" s="139" t="n">
        <f aca="false">(IF(O$9=0,"",+O52/O$9))</f>
        <v>0.9998562446248</v>
      </c>
      <c r="Q52" s="139" t="n">
        <f aca="false">IF(I52=0,"",(O52-I52)/I52)</f>
        <v>3.27471710063192</v>
      </c>
      <c r="R52" s="138" t="n">
        <f aca="false">+R50-R51</f>
        <v>0</v>
      </c>
      <c r="S52" s="138" t="n">
        <f aca="false">IF(+R52-O52=0,0,+R52-O52)</f>
        <v>-46488968.7063925</v>
      </c>
      <c r="T52" s="139" t="n">
        <f aca="false">IF(+O52=0,"-",+S52/O52)</f>
        <v>-1</v>
      </c>
      <c r="U52" s="138" t="n">
        <f aca="false">+U50-U51</f>
        <v>-6684</v>
      </c>
      <c r="V52" s="139" t="str">
        <f aca="false">(IF(U$9=0,"",+U52/U$9))</f>
        <v/>
      </c>
      <c r="W52" s="139" t="n">
        <f aca="false">IF(O52=0,"",(U52-O52)/O52)</f>
        <v>-1.00014377604378</v>
      </c>
      <c r="X52" s="138" t="n">
        <f aca="false">+X50-X51</f>
        <v>0</v>
      </c>
      <c r="Y52" s="138" t="n">
        <f aca="false">IF(+X52-U52=0,0,+X52-U52)</f>
        <v>6684</v>
      </c>
      <c r="Z52" s="139" t="n">
        <f aca="false">IF(+U52=0,"-",+Y52/U52)</f>
        <v>-1</v>
      </c>
    </row>
    <row r="53" customFormat="false" ht="12" hidden="false" customHeight="false" outlineLevel="0" collapsed="false">
      <c r="A53" s="18" t="str">
        <f aca="false">+Rentabilitätsvorschau!A50</f>
        <v>Sonstige Steuern (betrieblich)</v>
      </c>
      <c r="D53" s="76" t="n">
        <f aca="false">+Rentabilitätsvorschau!P50</f>
        <v>0</v>
      </c>
      <c r="E53" s="133" t="n">
        <f aca="false">(IF(D$9=0,"",+D53/D$9))</f>
        <v>0</v>
      </c>
      <c r="F53" s="42"/>
      <c r="G53" s="76" t="n">
        <f aca="false">IF(+F53-D53=0,0,+F53-D53)</f>
        <v>0</v>
      </c>
      <c r="H53" s="133" t="str">
        <f aca="false">IF(+D53=0,"-",+G53/D53)</f>
        <v>-</v>
      </c>
      <c r="I53" s="76" t="n">
        <f aca="false">+Rentabilitätsvorschau!AC50</f>
        <v>0</v>
      </c>
      <c r="J53" s="133" t="n">
        <f aca="false">(IF(I$9=0,"",+I53/I$9))</f>
        <v>0</v>
      </c>
      <c r="K53" s="133" t="str">
        <f aca="false">IF(D53=0,"",(I53-D53)/D53)</f>
        <v/>
      </c>
      <c r="L53" s="42"/>
      <c r="M53" s="76" t="n">
        <f aca="false">IF(+L53-I53=0,0,+L53-I53)</f>
        <v>0</v>
      </c>
      <c r="N53" s="133" t="str">
        <f aca="false">IF(+I53=0,"-",+M53/I53)</f>
        <v>-</v>
      </c>
      <c r="O53" s="76" t="n">
        <f aca="false">+Rentabilitätsvorschau!AP50</f>
        <v>0</v>
      </c>
      <c r="P53" s="133" t="n">
        <f aca="false">(IF(O$9=0,"",+O53/O$9))</f>
        <v>0</v>
      </c>
      <c r="Q53" s="133" t="str">
        <f aca="false">IF(I53=0,"",(O53-I53)/I53)</f>
        <v/>
      </c>
      <c r="R53" s="42"/>
      <c r="S53" s="76" t="n">
        <f aca="false">IF(+R53-O53=0,0,+R53-O53)</f>
        <v>0</v>
      </c>
      <c r="T53" s="133" t="str">
        <f aca="false">IF(+O53=0,"-",+S53/O53)</f>
        <v>-</v>
      </c>
      <c r="U53" s="76" t="n">
        <f aca="false">+Rentabilitätsvorschau!BC50</f>
        <v>0</v>
      </c>
      <c r="V53" s="133" t="str">
        <f aca="false">(IF(U$9=0,"",+U53/U$9))</f>
        <v/>
      </c>
      <c r="W53" s="133" t="str">
        <f aca="false">IF(O53=0,"",(U53-O53)/O53)</f>
        <v/>
      </c>
      <c r="X53" s="42"/>
      <c r="Y53" s="76" t="n">
        <f aca="false">IF(+X53-U53=0,0,+X53-U53)</f>
        <v>0</v>
      </c>
      <c r="Z53" s="133" t="str">
        <f aca="false">IF(+U53=0,"-",+Y53/U53)</f>
        <v>-</v>
      </c>
    </row>
    <row r="54" customFormat="false" ht="12.75" hidden="false" customHeight="false" outlineLevel="0" collapsed="false">
      <c r="A54" s="18" t="str">
        <f aca="false">+Rentabilitätsvorschau!A51</f>
        <v>Jahresüberschuß/Jahresfehlbetrag</v>
      </c>
      <c r="D54" s="140" t="n">
        <f aca="false">+D52-D53</f>
        <v>-496921.1183112</v>
      </c>
      <c r="E54" s="141" t="n">
        <f aca="false">(IF(D$9=0,"",+D54/D$9))</f>
        <v>-1.1350546548062</v>
      </c>
      <c r="F54" s="140" t="n">
        <f aca="false">+F52-F53</f>
        <v>0</v>
      </c>
      <c r="G54" s="140" t="n">
        <f aca="false">IF(+F54-D54=0,0,+F54-D54)</f>
        <v>496921.1183112</v>
      </c>
      <c r="H54" s="141" t="n">
        <f aca="false">IF(+D54=0,"-",+G54/D54)</f>
        <v>-1</v>
      </c>
      <c r="I54" s="140" t="n">
        <f aca="false">+I52-I53</f>
        <v>10875332.2411722</v>
      </c>
      <c r="J54" s="141" t="n">
        <f aca="false">(IF(I$9=0,"",+I54/I$9))</f>
        <v>0.999385775590491</v>
      </c>
      <c r="K54" s="141" t="n">
        <f aca="false">IF(D54=0,"",(I54-D54)/D54)</f>
        <v>-22.8854297803489</v>
      </c>
      <c r="L54" s="140" t="n">
        <f aca="false">+L52-L53</f>
        <v>0</v>
      </c>
      <c r="M54" s="140" t="n">
        <f aca="false">IF(+L54-I54=0,0,+L54-I54)</f>
        <v>-10875332.2411722</v>
      </c>
      <c r="N54" s="141" t="n">
        <f aca="false">IF(+I54=0,"-",+M54/I54)</f>
        <v>-1</v>
      </c>
      <c r="O54" s="140" t="n">
        <f aca="false">+O52-O53</f>
        <v>46488968.7063925</v>
      </c>
      <c r="P54" s="141" t="n">
        <f aca="false">(IF(O$9=0,"",+O54/O$9))</f>
        <v>0.9998562446248</v>
      </c>
      <c r="Q54" s="141" t="n">
        <f aca="false">IF(I54=0,"",(O54-I54)/I54)</f>
        <v>3.27471710063192</v>
      </c>
      <c r="R54" s="140" t="n">
        <f aca="false">+R52-R53</f>
        <v>0</v>
      </c>
      <c r="S54" s="140" t="n">
        <f aca="false">IF(+R54-O54=0,0,+R54-O54)</f>
        <v>-46488968.7063925</v>
      </c>
      <c r="T54" s="141" t="n">
        <f aca="false">IF(+O54=0,"-",+S54/O54)</f>
        <v>-1</v>
      </c>
      <c r="U54" s="140" t="n">
        <f aca="false">+U52-U53</f>
        <v>-6684</v>
      </c>
      <c r="V54" s="141" t="str">
        <f aca="false">(IF(U$9=0,"",+U54/U$9))</f>
        <v/>
      </c>
      <c r="W54" s="141" t="n">
        <f aca="false">IF(O54=0,"",(U54-O54)/O54)</f>
        <v>-1.00014377604378</v>
      </c>
      <c r="X54" s="140" t="n">
        <f aca="false">+X52-X53</f>
        <v>0</v>
      </c>
      <c r="Y54" s="140" t="n">
        <f aca="false">IF(+X54-U54=0,0,+X54-U54)</f>
        <v>6684</v>
      </c>
      <c r="Z54" s="141" t="n">
        <f aca="false">IF(+U54=0,"-",+Y54/U54)</f>
        <v>-1</v>
      </c>
    </row>
    <row r="55" customFormat="false" ht="12.75" hidden="false" customHeight="false" outlineLevel="0" collapsed="false">
      <c r="E55" s="142"/>
      <c r="F55" s="142"/>
      <c r="G55" s="142"/>
      <c r="H55" s="142"/>
      <c r="J55" s="142"/>
      <c r="K55" s="142"/>
      <c r="L55" s="142"/>
      <c r="M55" s="142"/>
      <c r="N55" s="142"/>
    </row>
    <row r="56" customFormat="false" ht="12" hidden="false" customHeight="false" outlineLevel="0" collapsed="false">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row>
  </sheetData>
  <sheetProtection algorithmName="SHA-512" hashValue="7SW0tnitNJ+bSQmDr9bqbuDPskT8pL+FiKQ6NgSyfXtzxk7UQwvtMid+ko2RxjcBO+y+72DagK3lo6O2kEFtBg==" saltValue="IN3zaewlu0/ONcCFUJz0mQ==" spinCount="100000" sheet="true" objects="true" scenarios="true" formatColumns="false"/>
  <mergeCells count="13">
    <mergeCell ref="A1:C3"/>
    <mergeCell ref="D1:H1"/>
    <mergeCell ref="I1:N1"/>
    <mergeCell ref="O1:T1"/>
    <mergeCell ref="U1:Z1"/>
    <mergeCell ref="D2:E2"/>
    <mergeCell ref="F2:H2"/>
    <mergeCell ref="I2:K2"/>
    <mergeCell ref="L2:N2"/>
    <mergeCell ref="O2:Q2"/>
    <mergeCell ref="R2:T2"/>
    <mergeCell ref="U2:W2"/>
    <mergeCell ref="X2:Z2"/>
  </mergeCells>
  <printOptions headings="false" gridLines="false" gridLinesSet="true" horizontalCentered="false" verticalCentered="false"/>
  <pageMargins left="0.708333333333333" right="0.708333333333333" top="1.10277777777778"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6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5" activeCellId="0" sqref="A5"/>
    </sheetView>
  </sheetViews>
  <sheetFormatPr defaultColWidth="11.42578125" defaultRowHeight="12" zeroHeight="false" outlineLevelRow="0" outlineLevelCol="0"/>
  <cols>
    <col collapsed="false" customWidth="true" hidden="false" outlineLevel="0" max="1" min="1" style="18" width="3.88"/>
    <col collapsed="false" customWidth="true" hidden="false" outlineLevel="0" max="2" min="2" style="18" width="10.12"/>
    <col collapsed="false" customWidth="true" hidden="false" outlineLevel="0" max="3" min="3" style="18" width="54.41"/>
    <col collapsed="false" customWidth="false" hidden="false" outlineLevel="0" max="1024" min="4" style="18" width="11.41"/>
  </cols>
  <sheetData>
    <row r="1" customFormat="false" ht="25.5" hidden="false" customHeight="true" outlineLevel="0" collapsed="false">
      <c r="D1" s="117" t="n">
        <f aca="false">+Rentabilitätsvorschau!P1</f>
        <v>2024</v>
      </c>
      <c r="E1" s="117" t="n">
        <f aca="false">+Rentabilitätsvorschau!AC1</f>
        <v>2025</v>
      </c>
      <c r="F1" s="117" t="n">
        <f aca="false">+Rentabilitätsvorschau!AP1</f>
        <v>2026</v>
      </c>
      <c r="G1" s="117" t="n">
        <f aca="false">+Rentabilitätsvorschau!BC1</f>
        <v>2027</v>
      </c>
    </row>
    <row r="2" customFormat="false" ht="25.5" hidden="false" customHeight="true" outlineLevel="0" collapsed="false">
      <c r="A2" s="118" t="s">
        <v>197</v>
      </c>
      <c r="D2" s="144" t="n">
        <f aca="false">+Rentabilitätsvorschau!P51+Rentabilitätsvorschau!P48</f>
        <v>-496921.1183112</v>
      </c>
      <c r="E2" s="144" t="n">
        <f aca="false">+Rentabilitätsvorschau!AC51+Rentabilitätsvorschau!AC48</f>
        <v>10875332.2411722</v>
      </c>
      <c r="F2" s="144" t="n">
        <f aca="false">+Rentabilitätsvorschau!AP51+Rentabilitätsvorschau!AP48</f>
        <v>46488968.7063925</v>
      </c>
      <c r="G2" s="144" t="n">
        <f aca="false">+Rentabilitätsvorschau!BC51+Rentabilitätsvorschau!BC48</f>
        <v>-6684</v>
      </c>
      <c r="I2" s="145"/>
    </row>
    <row r="3" customFormat="false" ht="12" hidden="false" customHeight="false" outlineLevel="0" collapsed="false">
      <c r="A3" s="118" t="s">
        <v>46</v>
      </c>
      <c r="D3" s="144" t="n">
        <f aca="false">+Rentabilitätsvorschau!P14</f>
        <v>8796</v>
      </c>
      <c r="E3" s="144" t="n">
        <f aca="false">+Rentabilitätsvorschau!AC14</f>
        <v>6684</v>
      </c>
      <c r="F3" s="144" t="n">
        <f aca="false">+Rentabilitätsvorschau!AP14</f>
        <v>6684</v>
      </c>
      <c r="G3" s="144" t="n">
        <f aca="false">+Rentabilitätsvorschau!BC14</f>
        <v>6684</v>
      </c>
    </row>
    <row r="4" customFormat="false" ht="12" hidden="false" customHeight="false" outlineLevel="0" collapsed="false">
      <c r="A4" s="118" t="s">
        <v>198</v>
      </c>
      <c r="D4" s="146" t="n">
        <f aca="false">SUM(D2:D3)</f>
        <v>-488125.1183112</v>
      </c>
      <c r="E4" s="146" t="n">
        <f aca="false">SUM(E2:E3)</f>
        <v>10882016.2411722</v>
      </c>
      <c r="F4" s="146" t="n">
        <f aca="false">SUM(F2:F3)</f>
        <v>46495652.7063925</v>
      </c>
      <c r="G4" s="146" t="n">
        <f aca="false">SUM(G2:G3)</f>
        <v>0</v>
      </c>
    </row>
    <row r="5" customFormat="false" ht="24" hidden="false" customHeight="true" outlineLevel="0" collapsed="false">
      <c r="A5" s="147" t="s">
        <v>199</v>
      </c>
      <c r="B5" s="147"/>
      <c r="C5" s="147"/>
      <c r="D5" s="36"/>
      <c r="E5" s="36"/>
      <c r="F5" s="36"/>
      <c r="G5" s="36"/>
    </row>
    <row r="6" customFormat="false" ht="12" hidden="false" customHeight="false" outlineLevel="0" collapsed="false">
      <c r="A6" s="11"/>
      <c r="B6" s="148"/>
      <c r="C6" s="11" t="s">
        <v>200</v>
      </c>
    </row>
    <row r="7" customFormat="false" ht="12" hidden="false" customHeight="false" outlineLevel="0" collapsed="false">
      <c r="A7" s="11"/>
      <c r="B7" s="149"/>
      <c r="C7" s="11" t="s">
        <v>201</v>
      </c>
    </row>
    <row r="8" customFormat="false" ht="12" hidden="false" customHeight="false" outlineLevel="0" collapsed="false">
      <c r="A8" s="11"/>
      <c r="B8" s="150"/>
      <c r="C8" s="11" t="s">
        <v>202</v>
      </c>
    </row>
    <row r="9" customFormat="false" ht="12" hidden="false" customHeight="false" outlineLevel="0" collapsed="false">
      <c r="A9" s="11"/>
      <c r="B9" s="150"/>
      <c r="C9" s="11" t="s">
        <v>203</v>
      </c>
    </row>
    <row r="10" customFormat="false" ht="12" hidden="false" customHeight="false" outlineLevel="0" collapsed="false">
      <c r="A10" s="11"/>
      <c r="B10" s="151"/>
      <c r="C10" s="11" t="s">
        <v>204</v>
      </c>
      <c r="D10" s="124" t="n">
        <f aca="false">IF(B8=0,0,(+B6*B7)/12*(12-Monat+1))</f>
        <v>0</v>
      </c>
      <c r="E10" s="124" t="n">
        <f aca="false">IF($B8=0,0,(+$B6-SUM($D11:D11))*$B7)</f>
        <v>0</v>
      </c>
      <c r="F10" s="124" t="n">
        <f aca="false">IF($B8=0,0,(+$B6-SUM($D11:E11))*$B7)</f>
        <v>0</v>
      </c>
      <c r="G10" s="124" t="n">
        <f aca="false">IF($B8=0,0,(+$B6-SUM($D11:F11))*$B7)</f>
        <v>0</v>
      </c>
    </row>
    <row r="11" customFormat="false" ht="12" hidden="false" customHeight="false" outlineLevel="0" collapsed="false">
      <c r="A11" s="11"/>
      <c r="B11" s="11"/>
      <c r="C11" s="11" t="s">
        <v>205</v>
      </c>
      <c r="D11" s="36" t="n">
        <f aca="false">IF($B8=0,0,IF($B9&gt;=1,0,$B6/($B8-$B9)))/12*(13-Monat)</f>
        <v>0</v>
      </c>
      <c r="E11" s="36" t="n">
        <f aca="false">IF($B8=0,0,IF($B9&gt;=2,0,$B6/($B8-$B9)))</f>
        <v>0</v>
      </c>
      <c r="F11" s="36" t="n">
        <f aca="false">IF($B8=0,0,IF($B9&gt;=3,0,$B6/($B8-$B9)))</f>
        <v>0</v>
      </c>
      <c r="G11" s="36" t="n">
        <f aca="false">IF(SUM(D11:F11)&gt;=B6,0,IF($B8=0,0,IF($B9&gt;=4,0,$B6/($B8-$B9))))</f>
        <v>0</v>
      </c>
    </row>
    <row r="12" customFormat="false" ht="12" hidden="false" customHeight="false" outlineLevel="0" collapsed="false">
      <c r="A12" s="11"/>
      <c r="B12" s="11"/>
      <c r="C12" s="11"/>
      <c r="D12" s="152" t="n">
        <f aca="false">SUM(D10:D11)</f>
        <v>0</v>
      </c>
      <c r="E12" s="152" t="n">
        <f aca="false">SUM(E10:E11)</f>
        <v>0</v>
      </c>
      <c r="F12" s="152" t="n">
        <f aca="false">SUM(F10:F11)</f>
        <v>0</v>
      </c>
      <c r="G12" s="152" t="n">
        <f aca="false">SUM(G10:G11)</f>
        <v>0</v>
      </c>
    </row>
    <row r="13" customFormat="false" ht="24" hidden="false" customHeight="true" outlineLevel="0" collapsed="false">
      <c r="A13" s="147" t="s">
        <v>206</v>
      </c>
      <c r="B13" s="147"/>
      <c r="C13" s="147"/>
      <c r="D13" s="36"/>
      <c r="E13" s="36"/>
      <c r="F13" s="36"/>
      <c r="G13" s="36"/>
    </row>
    <row r="14" customFormat="false" ht="12" hidden="false" customHeight="false" outlineLevel="0" collapsed="false">
      <c r="A14" s="11"/>
      <c r="B14" s="148"/>
      <c r="C14" s="11" t="str">
        <f aca="false">+C6</f>
        <v>Darlehensbetrag in EUR</v>
      </c>
    </row>
    <row r="15" customFormat="false" ht="12" hidden="false" customHeight="false" outlineLevel="0" collapsed="false">
      <c r="A15" s="11"/>
      <c r="B15" s="149"/>
      <c r="C15" s="11" t="str">
        <f aca="false">+C7</f>
        <v>Zinsen p.a.</v>
      </c>
    </row>
    <row r="16" customFormat="false" ht="12" hidden="false" customHeight="false" outlineLevel="0" collapsed="false">
      <c r="A16" s="11"/>
      <c r="B16" s="150"/>
      <c r="C16" s="11" t="str">
        <f aca="false">+C8</f>
        <v>Laufzeit (mind. 3 Jahre)</v>
      </c>
    </row>
    <row r="17" customFormat="false" ht="12" hidden="false" customHeight="false" outlineLevel="0" collapsed="false">
      <c r="A17" s="11"/>
      <c r="B17" s="150"/>
      <c r="C17" s="11" t="str">
        <f aca="false">+C9</f>
        <v>davon tilgungsfrei (nur ganze Jahre)</v>
      </c>
    </row>
    <row r="18" customFormat="false" ht="12" hidden="false" customHeight="false" outlineLevel="0" collapsed="false">
      <c r="A18" s="11"/>
      <c r="B18" s="11"/>
      <c r="C18" s="11" t="str">
        <f aca="false">+C10</f>
        <v>Zinsen</v>
      </c>
      <c r="D18" s="124" t="n">
        <f aca="false">IF(B16=0,0,(+B14*B15)/12*(12-Monat+1))</f>
        <v>0</v>
      </c>
      <c r="E18" s="124" t="n">
        <f aca="false">IF($B16=0,0,(+$B14-SUM($D19:D19))*$B15)</f>
        <v>0</v>
      </c>
      <c r="F18" s="124" t="n">
        <f aca="false">IF($B16=0,0,(+$B14-SUM($D19:E19))*$B15)</f>
        <v>0</v>
      </c>
      <c r="G18" s="124" t="n">
        <f aca="false">IF($B16=0,0,(+$B14-SUM($D19:F19))*$B15)</f>
        <v>0</v>
      </c>
    </row>
    <row r="19" customFormat="false" ht="12" hidden="false" customHeight="false" outlineLevel="0" collapsed="false">
      <c r="A19" s="11"/>
      <c r="B19" s="11"/>
      <c r="C19" s="11" t="str">
        <f aca="false">+C11</f>
        <v>Tilgung</v>
      </c>
      <c r="D19" s="36" t="n">
        <f aca="false">IF($B16=0,0,IF($B17&gt;=1,0,$B14/($B16-$B17)))/12*(13-Monat)</f>
        <v>0</v>
      </c>
      <c r="E19" s="36" t="n">
        <f aca="false">IF($B16=0,0,IF($B17&gt;=2,0,$B14/($B16-$B17)))</f>
        <v>0</v>
      </c>
      <c r="F19" s="36" t="n">
        <f aca="false">IF($B16=0,0,IF($B17&gt;=3,0,$B14/($B16-$B17)))</f>
        <v>0</v>
      </c>
      <c r="G19" s="36" t="n">
        <f aca="false">IF(SUM(D19:F19)&gt;=B14,0,IF($B16=0,0,IF($B17&gt;=4,0,$B14/($B16-$B17))))</f>
        <v>0</v>
      </c>
    </row>
    <row r="20" customFormat="false" ht="12" hidden="false" customHeight="false" outlineLevel="0" collapsed="false">
      <c r="A20" s="11"/>
      <c r="B20" s="11"/>
      <c r="C20" s="11"/>
      <c r="D20" s="152" t="n">
        <f aca="false">SUM(D18:D19)</f>
        <v>0</v>
      </c>
      <c r="E20" s="152" t="n">
        <f aca="false">SUM(E18:E19)</f>
        <v>0</v>
      </c>
      <c r="F20" s="152" t="n">
        <f aca="false">SUM(F18:F19)</f>
        <v>0</v>
      </c>
      <c r="G20" s="152" t="n">
        <f aca="false">SUM(G18:G19)</f>
        <v>0</v>
      </c>
    </row>
    <row r="21" customFormat="false" ht="24" hidden="false" customHeight="true" outlineLevel="0" collapsed="false">
      <c r="A21" s="147" t="s">
        <v>207</v>
      </c>
      <c r="B21" s="147"/>
      <c r="C21" s="147"/>
      <c r="D21" s="36"/>
      <c r="E21" s="36"/>
      <c r="F21" s="36"/>
      <c r="G21" s="36"/>
    </row>
    <row r="22" customFormat="false" ht="12" hidden="false" customHeight="false" outlineLevel="0" collapsed="false">
      <c r="A22" s="11"/>
      <c r="B22" s="148"/>
      <c r="C22" s="11" t="str">
        <f aca="false">+C6</f>
        <v>Darlehensbetrag in EUR</v>
      </c>
    </row>
    <row r="23" customFormat="false" ht="12" hidden="false" customHeight="false" outlineLevel="0" collapsed="false">
      <c r="A23" s="11"/>
      <c r="B23" s="149"/>
      <c r="C23" s="11" t="str">
        <f aca="false">+C7</f>
        <v>Zinsen p.a.</v>
      </c>
    </row>
    <row r="24" customFormat="false" ht="12" hidden="false" customHeight="false" outlineLevel="0" collapsed="false">
      <c r="A24" s="11"/>
      <c r="B24" s="150"/>
      <c r="C24" s="11" t="str">
        <f aca="false">+C8</f>
        <v>Laufzeit (mind. 3 Jahre)</v>
      </c>
    </row>
    <row r="25" customFormat="false" ht="12" hidden="false" customHeight="false" outlineLevel="0" collapsed="false">
      <c r="A25" s="11"/>
      <c r="B25" s="150"/>
      <c r="C25" s="11" t="str">
        <f aca="false">+C9</f>
        <v>davon tilgungsfrei (nur ganze Jahre)</v>
      </c>
      <c r="D25" s="61"/>
      <c r="E25" s="61"/>
      <c r="F25" s="61"/>
      <c r="G25" s="61"/>
      <c r="H25" s="61"/>
    </row>
    <row r="26" customFormat="false" ht="12" hidden="false" customHeight="false" outlineLevel="0" collapsed="false">
      <c r="A26" s="11"/>
      <c r="B26" s="11"/>
      <c r="C26" s="11" t="str">
        <f aca="false">+C10</f>
        <v>Zinsen</v>
      </c>
      <c r="D26" s="124" t="n">
        <f aca="false">IF(B24=0,0,(+B22*B23)/12*(12-Monat+1))</f>
        <v>0</v>
      </c>
      <c r="E26" s="124" t="n">
        <f aca="false">IF($B24=0,0,(+$B22-SUM($D27:D27))*$B23)</f>
        <v>0</v>
      </c>
      <c r="F26" s="124" t="n">
        <f aca="false">IF($B24=0,0,(+$B22-SUM($D27:E27))*$B23)</f>
        <v>0</v>
      </c>
      <c r="G26" s="124" t="n">
        <f aca="false">IF($B24=0,0,(+$B22-SUM($D27:F27))*$B23)</f>
        <v>0</v>
      </c>
      <c r="H26" s="61"/>
    </row>
    <row r="27" customFormat="false" ht="12" hidden="false" customHeight="false" outlineLevel="0" collapsed="false">
      <c r="A27" s="11"/>
      <c r="B27" s="11"/>
      <c r="C27" s="11" t="str">
        <f aca="false">+C11</f>
        <v>Tilgung</v>
      </c>
      <c r="D27" s="36" t="n">
        <f aca="false">IF($B24=0,0,IF($B25&gt;=1,0,$B22/($B24-$B25)))/12*(13-Monat)</f>
        <v>0</v>
      </c>
      <c r="E27" s="36" t="n">
        <f aca="false">IF($B24=0,0,IF($B25&gt;=2,0,$B22/($B24-$B25)))</f>
        <v>0</v>
      </c>
      <c r="F27" s="36" t="n">
        <f aca="false">IF($B24=0,0,IF($B25&gt;=3,0,$B22/($B24-$B25)))</f>
        <v>0</v>
      </c>
      <c r="G27" s="36" t="n">
        <f aca="false">IF(SUM(D27:F27)&gt;=B22,0,IF($B24=0,0,IF($B25&gt;=4,0,$B22/($B24-$B25))))</f>
        <v>0</v>
      </c>
      <c r="H27" s="61"/>
    </row>
    <row r="28" customFormat="false" ht="12" hidden="false" customHeight="false" outlineLevel="0" collapsed="false">
      <c r="A28" s="11"/>
      <c r="B28" s="11"/>
      <c r="C28" s="11"/>
      <c r="D28" s="152" t="n">
        <f aca="false">SUM(D26:D27)</f>
        <v>0</v>
      </c>
      <c r="E28" s="152" t="n">
        <f aca="false">SUM(E26:E27)</f>
        <v>0</v>
      </c>
      <c r="F28" s="152" t="n">
        <f aca="false">SUM(F26:F27)</f>
        <v>0</v>
      </c>
      <c r="G28" s="152" t="n">
        <f aca="false">SUM(G26:G27)</f>
        <v>0</v>
      </c>
      <c r="H28" s="61"/>
    </row>
    <row r="29" customFormat="false" ht="24" hidden="false" customHeight="true" outlineLevel="0" collapsed="false">
      <c r="A29" s="147" t="s">
        <v>208</v>
      </c>
      <c r="B29" s="147"/>
      <c r="C29" s="147"/>
      <c r="D29" s="36"/>
      <c r="E29" s="36"/>
      <c r="F29" s="36"/>
      <c r="G29" s="36"/>
    </row>
    <row r="30" customFormat="false" ht="12" hidden="false" customHeight="false" outlineLevel="0" collapsed="false">
      <c r="A30" s="11"/>
      <c r="B30" s="148"/>
      <c r="C30" s="11" t="str">
        <f aca="false">+C6</f>
        <v>Darlehensbetrag in EUR</v>
      </c>
    </row>
    <row r="31" customFormat="false" ht="12" hidden="false" customHeight="false" outlineLevel="0" collapsed="false">
      <c r="A31" s="11"/>
      <c r="B31" s="149"/>
      <c r="C31" s="11" t="str">
        <f aca="false">+C7</f>
        <v>Zinsen p.a.</v>
      </c>
    </row>
    <row r="32" customFormat="false" ht="12" hidden="false" customHeight="false" outlineLevel="0" collapsed="false">
      <c r="A32" s="11"/>
      <c r="B32" s="150"/>
      <c r="C32" s="11" t="str">
        <f aca="false">+C8</f>
        <v>Laufzeit (mind. 3 Jahre)</v>
      </c>
    </row>
    <row r="33" customFormat="false" ht="12" hidden="false" customHeight="false" outlineLevel="0" collapsed="false">
      <c r="A33" s="11"/>
      <c r="B33" s="150"/>
      <c r="C33" s="11" t="str">
        <f aca="false">+C9</f>
        <v>davon tilgungsfrei (nur ganze Jahre)</v>
      </c>
    </row>
    <row r="34" customFormat="false" ht="12" hidden="false" customHeight="false" outlineLevel="0" collapsed="false">
      <c r="A34" s="11"/>
      <c r="B34" s="11"/>
      <c r="C34" s="11" t="str">
        <f aca="false">+C10</f>
        <v>Zinsen</v>
      </c>
      <c r="D34" s="124" t="n">
        <f aca="false">IF(B32=0,0,(+B30*B31)/12*(12-Monat+1))</f>
        <v>0</v>
      </c>
      <c r="E34" s="124" t="n">
        <f aca="false">IF($B32=0,0,(+$B30-SUM($D35:D35))*$B31)</f>
        <v>0</v>
      </c>
      <c r="F34" s="124" t="n">
        <f aca="false">IF($B32=0,0,(+$B30-SUM($D35:E35))*$B31)</f>
        <v>0</v>
      </c>
      <c r="G34" s="124" t="n">
        <f aca="false">IF($B32=0,0,(+$B30-SUM($D35:F35))*$B31)</f>
        <v>0</v>
      </c>
    </row>
    <row r="35" customFormat="false" ht="12" hidden="false" customHeight="false" outlineLevel="0" collapsed="false">
      <c r="A35" s="11"/>
      <c r="B35" s="11"/>
      <c r="C35" s="11" t="str">
        <f aca="false">+C11</f>
        <v>Tilgung</v>
      </c>
      <c r="D35" s="36" t="n">
        <f aca="false">IF($B32=0,0,IF($B33&gt;=1,0,$B30/($B32-$B33)))/12*(13-Monat)</f>
        <v>0</v>
      </c>
      <c r="E35" s="36" t="n">
        <f aca="false">IF($B32=0,0,IF($B33&gt;=2,0,$B30/($B32-$B33)))</f>
        <v>0</v>
      </c>
      <c r="F35" s="36" t="n">
        <f aca="false">IF($B32=0,0,IF($B33&gt;=3,0,$B30/($B32-$B33)))</f>
        <v>0</v>
      </c>
      <c r="G35" s="36" t="n">
        <f aca="false">IF(SUM(D35:F35)&gt;=B30,0,IF($B32=0,0,IF($B33&gt;=4,0,$B30/($B32-$B33))))</f>
        <v>0</v>
      </c>
    </row>
    <row r="36" customFormat="false" ht="12" hidden="false" customHeight="false" outlineLevel="0" collapsed="false">
      <c r="A36" s="11"/>
      <c r="B36" s="11"/>
      <c r="C36" s="11"/>
      <c r="D36" s="152" t="n">
        <f aca="false">SUM(D34:D35)</f>
        <v>0</v>
      </c>
      <c r="E36" s="152" t="n">
        <f aca="false">SUM(E34:E35)</f>
        <v>0</v>
      </c>
      <c r="F36" s="152" t="n">
        <f aca="false">SUM(F34:F35)</f>
        <v>0</v>
      </c>
      <c r="G36" s="152" t="n">
        <f aca="false">SUM(G34:G35)</f>
        <v>0</v>
      </c>
    </row>
    <row r="37" customFormat="false" ht="24" hidden="false" customHeight="true" outlineLevel="0" collapsed="false">
      <c r="A37" s="147" t="s">
        <v>209</v>
      </c>
      <c r="B37" s="147"/>
      <c r="C37" s="147"/>
      <c r="D37" s="36"/>
      <c r="E37" s="36"/>
      <c r="F37" s="36"/>
      <c r="G37" s="36"/>
    </row>
    <row r="38" customFormat="false" ht="12" hidden="false" customHeight="false" outlineLevel="0" collapsed="false">
      <c r="A38" s="11"/>
      <c r="B38" s="148"/>
      <c r="C38" s="11" t="str">
        <f aca="false">+C6</f>
        <v>Darlehensbetrag in EUR</v>
      </c>
    </row>
    <row r="39" customFormat="false" ht="12" hidden="false" customHeight="false" outlineLevel="0" collapsed="false">
      <c r="A39" s="11"/>
      <c r="B39" s="149"/>
      <c r="C39" s="11" t="str">
        <f aca="false">+C7</f>
        <v>Zinsen p.a.</v>
      </c>
    </row>
    <row r="40" customFormat="false" ht="12" hidden="false" customHeight="false" outlineLevel="0" collapsed="false">
      <c r="A40" s="11"/>
      <c r="B40" s="150"/>
      <c r="C40" s="11" t="str">
        <f aca="false">+C8</f>
        <v>Laufzeit (mind. 3 Jahre)</v>
      </c>
    </row>
    <row r="41" customFormat="false" ht="12" hidden="false" customHeight="false" outlineLevel="0" collapsed="false">
      <c r="A41" s="11"/>
      <c r="B41" s="150"/>
      <c r="C41" s="11" t="str">
        <f aca="false">+C9</f>
        <v>davon tilgungsfrei (nur ganze Jahre)</v>
      </c>
      <c r="D41" s="61"/>
      <c r="E41" s="61"/>
      <c r="F41" s="61"/>
      <c r="G41" s="61"/>
      <c r="H41" s="61"/>
    </row>
    <row r="42" customFormat="false" ht="12" hidden="false" customHeight="false" outlineLevel="0" collapsed="false">
      <c r="A42" s="11"/>
      <c r="B42" s="11"/>
      <c r="C42" s="11" t="str">
        <f aca="false">+C10</f>
        <v>Zinsen</v>
      </c>
      <c r="D42" s="124" t="n">
        <f aca="false">IF(B40=0,0,(+B38*B39)/12*(12-Monat+1))</f>
        <v>0</v>
      </c>
      <c r="E42" s="124" t="n">
        <f aca="false">IF($B40=0,0,(+$B38-SUM($D43:D43))*$B39)</f>
        <v>0</v>
      </c>
      <c r="F42" s="124" t="n">
        <f aca="false">IF($B40=0,0,(+$B38-SUM($D43:E43))*$B39)</f>
        <v>0</v>
      </c>
      <c r="G42" s="124" t="n">
        <f aca="false">IF($B40=0,0,(+$B38-SUM($D43:F43))*$B39)</f>
        <v>0</v>
      </c>
      <c r="H42" s="61"/>
    </row>
    <row r="43" customFormat="false" ht="12" hidden="false" customHeight="false" outlineLevel="0" collapsed="false">
      <c r="A43" s="11"/>
      <c r="B43" s="11"/>
      <c r="C43" s="11" t="str">
        <f aca="false">+C11</f>
        <v>Tilgung</v>
      </c>
      <c r="D43" s="36" t="n">
        <f aca="false">IF($B40=0,0,IF($B41&gt;=1,0,$B38/($B40-$B41)))/12*(13-Monat)</f>
        <v>0</v>
      </c>
      <c r="E43" s="36" t="n">
        <f aca="false">IF($B40=0,0,IF($B41&gt;=2,0,$B38/($B40-$B41)))</f>
        <v>0</v>
      </c>
      <c r="F43" s="36" t="n">
        <f aca="false">IF($B40=0,0,IF($B41&gt;=3,0,$B38/($B40-$B41)))</f>
        <v>0</v>
      </c>
      <c r="G43" s="36" t="n">
        <f aca="false">IF(SUM(D43:F43)&gt;=B38,0,IF($B40=0,0,IF($B41&gt;=4,0,$B38/($B40-$B41))))</f>
        <v>0</v>
      </c>
      <c r="H43" s="61"/>
    </row>
    <row r="44" customFormat="false" ht="12" hidden="false" customHeight="false" outlineLevel="0" collapsed="false">
      <c r="A44" s="11"/>
      <c r="B44" s="11"/>
      <c r="C44" s="11"/>
      <c r="D44" s="152" t="n">
        <f aca="false">SUM(D42:D43)</f>
        <v>0</v>
      </c>
      <c r="E44" s="152" t="n">
        <f aca="false">SUM(E42:E43)</f>
        <v>0</v>
      </c>
      <c r="F44" s="152" t="n">
        <f aca="false">SUM(F42:F43)</f>
        <v>0</v>
      </c>
      <c r="G44" s="152" t="n">
        <f aca="false">SUM(G42:G43)</f>
        <v>0</v>
      </c>
      <c r="H44" s="61"/>
    </row>
    <row r="45" customFormat="false" ht="24" hidden="false" customHeight="true" outlineLevel="0" collapsed="false">
      <c r="A45" s="147" t="s">
        <v>210</v>
      </c>
      <c r="B45" s="147"/>
      <c r="C45" s="147"/>
      <c r="D45" s="36"/>
      <c r="E45" s="36"/>
      <c r="F45" s="36"/>
      <c r="G45" s="36"/>
    </row>
    <row r="46" customFormat="false" ht="12" hidden="false" customHeight="false" outlineLevel="0" collapsed="false">
      <c r="A46" s="11"/>
      <c r="B46" s="148"/>
      <c r="C46" s="11" t="str">
        <f aca="false">+C6</f>
        <v>Darlehensbetrag in EUR</v>
      </c>
    </row>
    <row r="47" customFormat="false" ht="12" hidden="false" customHeight="false" outlineLevel="0" collapsed="false">
      <c r="A47" s="11"/>
      <c r="B47" s="149"/>
      <c r="C47" s="11" t="str">
        <f aca="false">+C7</f>
        <v>Zinsen p.a.</v>
      </c>
    </row>
    <row r="48" customFormat="false" ht="12" hidden="false" customHeight="false" outlineLevel="0" collapsed="false">
      <c r="A48" s="11"/>
      <c r="B48" s="150"/>
      <c r="C48" s="11" t="str">
        <f aca="false">+C8</f>
        <v>Laufzeit (mind. 3 Jahre)</v>
      </c>
    </row>
    <row r="49" customFormat="false" ht="12" hidden="false" customHeight="false" outlineLevel="0" collapsed="false">
      <c r="A49" s="11"/>
      <c r="B49" s="150"/>
      <c r="C49" s="11" t="str">
        <f aca="false">+C9</f>
        <v>davon tilgungsfrei (nur ganze Jahre)</v>
      </c>
      <c r="D49" s="61"/>
      <c r="E49" s="61"/>
      <c r="F49" s="61"/>
      <c r="G49" s="61"/>
      <c r="H49" s="61"/>
    </row>
    <row r="50" customFormat="false" ht="12" hidden="false" customHeight="false" outlineLevel="0" collapsed="false">
      <c r="A50" s="11"/>
      <c r="B50" s="11"/>
      <c r="C50" s="11" t="str">
        <f aca="false">+C10</f>
        <v>Zinsen</v>
      </c>
      <c r="D50" s="124" t="n">
        <f aca="false">IF(B48=0,0,(+B46*B47)/12*(12-Monat+1))</f>
        <v>0</v>
      </c>
      <c r="E50" s="124" t="n">
        <f aca="false">IF($B48=0,0,(+$B46-SUM($D51:D51))*$B47)</f>
        <v>0</v>
      </c>
      <c r="F50" s="124" t="n">
        <f aca="false">IF($B48=0,0,(+$B46-SUM($D51:E51))*$B47)</f>
        <v>0</v>
      </c>
      <c r="G50" s="124" t="n">
        <f aca="false">IF($B48=0,0,(+$B46-SUM($D51:F51))*$B47)</f>
        <v>0</v>
      </c>
      <c r="H50" s="61"/>
    </row>
    <row r="51" customFormat="false" ht="12" hidden="false" customHeight="false" outlineLevel="0" collapsed="false">
      <c r="A51" s="11"/>
      <c r="B51" s="11"/>
      <c r="C51" s="11" t="str">
        <f aca="false">+C11</f>
        <v>Tilgung</v>
      </c>
      <c r="D51" s="36" t="n">
        <f aca="false">IF($B48=0,0,IF($B49&gt;=1,0,$B46/($B48-$B49)))/12*(13-Monat)</f>
        <v>0</v>
      </c>
      <c r="E51" s="36" t="n">
        <f aca="false">IF($B48=0,0,IF($B49&gt;=2,0,$B46/($B48-$B49)))</f>
        <v>0</v>
      </c>
      <c r="F51" s="36" t="n">
        <f aca="false">IF($B48=0,0,IF($B49&gt;=3,0,$B46/($B48-$B49)))</f>
        <v>0</v>
      </c>
      <c r="G51" s="36" t="n">
        <f aca="false">IF(SUM(D51:F51)&gt;=B46,0,IF($B48=0,0,IF($B49&gt;=4,0,$B46/($B48-$B49))))</f>
        <v>0</v>
      </c>
      <c r="H51" s="61"/>
    </row>
    <row r="52" customFormat="false" ht="12" hidden="false" customHeight="false" outlineLevel="0" collapsed="false">
      <c r="A52" s="11"/>
      <c r="B52" s="11"/>
      <c r="C52" s="11"/>
      <c r="D52" s="152" t="n">
        <f aca="false">SUM(D50:D51)</f>
        <v>0</v>
      </c>
      <c r="E52" s="152" t="n">
        <f aca="false">SUM(E50:E51)</f>
        <v>0</v>
      </c>
      <c r="F52" s="152" t="n">
        <f aca="false">SUM(F50:F51)</f>
        <v>0</v>
      </c>
      <c r="G52" s="152" t="n">
        <f aca="false">SUM(G50:G51)</f>
        <v>0</v>
      </c>
      <c r="H52" s="61"/>
    </row>
    <row r="53" customFormat="false" ht="12" hidden="false" customHeight="false" outlineLevel="0" collapsed="false">
      <c r="A53" s="147" t="s">
        <v>211</v>
      </c>
      <c r="B53" s="147"/>
      <c r="C53" s="147"/>
      <c r="D53" s="36"/>
      <c r="E53" s="36"/>
      <c r="F53" s="36"/>
      <c r="G53" s="36"/>
      <c r="H53" s="61"/>
      <c r="L53" s="95"/>
      <c r="N53" s="95"/>
      <c r="O53" s="95"/>
    </row>
    <row r="54" customFormat="false" ht="12" hidden="false" customHeight="false" outlineLevel="0" collapsed="false">
      <c r="A54" s="11"/>
      <c r="B54" s="148"/>
      <c r="C54" s="11" t="str">
        <f aca="false">+C6</f>
        <v>Darlehensbetrag in EUR</v>
      </c>
      <c r="H54" s="61"/>
    </row>
    <row r="55" customFormat="false" ht="12" hidden="false" customHeight="false" outlineLevel="0" collapsed="false">
      <c r="A55" s="11"/>
      <c r="B55" s="149"/>
      <c r="C55" s="11" t="str">
        <f aca="false">+C7</f>
        <v>Zinsen p.a.</v>
      </c>
    </row>
    <row r="56" customFormat="false" ht="12" hidden="false" customHeight="false" outlineLevel="0" collapsed="false">
      <c r="A56" s="11"/>
      <c r="B56" s="150"/>
      <c r="C56" s="11" t="str">
        <f aca="false">+C8</f>
        <v>Laufzeit (mind. 3 Jahre)</v>
      </c>
    </row>
    <row r="57" s="61" customFormat="true" ht="12" hidden="false" customHeight="false" outlineLevel="0" collapsed="false">
      <c r="A57" s="11"/>
      <c r="B57" s="150"/>
      <c r="C57" s="11" t="str">
        <f aca="false">+C9</f>
        <v>davon tilgungsfrei (nur ganze Jahre)</v>
      </c>
    </row>
    <row r="58" customFormat="false" ht="12" hidden="false" customHeight="false" outlineLevel="0" collapsed="false">
      <c r="A58" s="11"/>
      <c r="B58" s="11"/>
      <c r="C58" s="11" t="str">
        <f aca="false">+C10</f>
        <v>Zinsen</v>
      </c>
      <c r="D58" s="124" t="n">
        <f aca="false">IF(B56=0,0,(+B54*B55)/12*(12-Monat+1))</f>
        <v>0</v>
      </c>
      <c r="E58" s="124" t="n">
        <f aca="false">IF($B56=0,0,(+$B54-SUM($D59:D59))*$B55)</f>
        <v>0</v>
      </c>
      <c r="F58" s="124" t="n">
        <f aca="false">IF($B56=0,0,(+$B54-SUM($D59:E59))*$B55)</f>
        <v>0</v>
      </c>
      <c r="G58" s="124" t="n">
        <f aca="false">IF($B56=0,0,(+$B54-SUM($D59:F59))*$B55)</f>
        <v>0</v>
      </c>
    </row>
    <row r="59" customFormat="false" ht="12" hidden="false" customHeight="false" outlineLevel="0" collapsed="false">
      <c r="A59" s="11"/>
      <c r="B59" s="11"/>
      <c r="C59" s="11" t="str">
        <f aca="false">+C11</f>
        <v>Tilgung</v>
      </c>
      <c r="D59" s="36" t="n">
        <f aca="false">IF($B56=0,0,IF($B57&gt;=1,0,$B54/($B56-$B57)))/12*(13-Monat)</f>
        <v>0</v>
      </c>
      <c r="E59" s="36" t="n">
        <f aca="false">IF($B56=0,0,IF($B57&gt;=2,0,$B54/($B56-$B57)))</f>
        <v>0</v>
      </c>
      <c r="F59" s="36" t="n">
        <f aca="false">IF($B56=0,0,IF($B57&gt;=3,0,$B54/($B56-$B57)))</f>
        <v>0</v>
      </c>
      <c r="G59" s="36" t="n">
        <f aca="false">IF(SUM(D59:F59)&gt;=B54,0,IF($B56=0,0,IF($B57&gt;=4,0,$B54/($B56-$B57))))</f>
        <v>0</v>
      </c>
    </row>
    <row r="60" customFormat="false" ht="12" hidden="false" customHeight="false" outlineLevel="0" collapsed="false">
      <c r="A60" s="153"/>
      <c r="B60" s="153"/>
      <c r="C60" s="153"/>
      <c r="D60" s="152" t="n">
        <f aca="false">SUM(D58:D59)</f>
        <v>0</v>
      </c>
      <c r="E60" s="152" t="n">
        <f aca="false">SUM(E58:E59)</f>
        <v>0</v>
      </c>
      <c r="F60" s="152" t="n">
        <f aca="false">SUM(F58:F59)</f>
        <v>0</v>
      </c>
      <c r="G60" s="152" t="n">
        <f aca="false">SUM(G58:G59)</f>
        <v>0</v>
      </c>
    </row>
    <row r="61" customFormat="false" ht="3" hidden="false" customHeight="true" outlineLevel="0" collapsed="false">
      <c r="A61" s="11"/>
      <c r="B61" s="11"/>
      <c r="C61" s="11"/>
      <c r="D61" s="153"/>
      <c r="E61" s="153"/>
      <c r="F61" s="153"/>
      <c r="G61" s="153"/>
    </row>
    <row r="62" customFormat="false" ht="12" hidden="false" customHeight="false" outlineLevel="0" collapsed="false">
      <c r="A62" s="11" t="s">
        <v>212</v>
      </c>
      <c r="B62" s="11"/>
      <c r="C62" s="11"/>
      <c r="D62" s="152" t="n">
        <f aca="false">+D12+D20+D28+D36+D44+D52+D60</f>
        <v>0</v>
      </c>
      <c r="E62" s="152" t="n">
        <f aca="false">+E12+E20+E28+E36+E44+E52+E60</f>
        <v>0</v>
      </c>
      <c r="F62" s="152" t="n">
        <f aca="false">+F12+F20+F28+F36+F44+F52+F60</f>
        <v>0</v>
      </c>
      <c r="G62" s="152" t="n">
        <f aca="false">+G12+G20+G28+G36+G44+G52+G60</f>
        <v>0</v>
      </c>
    </row>
    <row r="63" customFormat="false" ht="3" hidden="false" customHeight="true" outlineLevel="0" collapsed="false">
      <c r="A63" s="11"/>
      <c r="B63" s="11"/>
      <c r="C63" s="11"/>
      <c r="D63" s="153"/>
      <c r="E63" s="153"/>
      <c r="F63" s="153"/>
      <c r="G63" s="153"/>
    </row>
    <row r="64" customFormat="false" ht="12.75" hidden="false" customHeight="false" outlineLevel="0" collapsed="false">
      <c r="A64" s="11" t="s">
        <v>213</v>
      </c>
      <c r="B64" s="11"/>
      <c r="C64" s="11"/>
      <c r="D64" s="94" t="n">
        <f aca="false">+D12+D60</f>
        <v>0</v>
      </c>
      <c r="E64" s="94" t="n">
        <f aca="false">+E12+E60</f>
        <v>0</v>
      </c>
      <c r="F64" s="94" t="n">
        <f aca="false">+F12+F60</f>
        <v>0</v>
      </c>
      <c r="G64" s="94" t="n">
        <f aca="false">+G12+G60</f>
        <v>0</v>
      </c>
    </row>
    <row r="65" customFormat="false" ht="12.75" hidden="false" customHeight="false" outlineLevel="0" collapsed="false"/>
  </sheetData>
  <mergeCells count="7">
    <mergeCell ref="A5:C5"/>
    <mergeCell ref="A13:C13"/>
    <mergeCell ref="A21:C21"/>
    <mergeCell ref="A29:C29"/>
    <mergeCell ref="A37:C37"/>
    <mergeCell ref="A45:C45"/>
    <mergeCell ref="A53:C53"/>
  </mergeCells>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&amp;L&amp;Z&amp;F\&amp;A\&amp;D\&amp;T&amp;RRelease 3.5</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2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7" activeCellId="0" sqref="A17"/>
    </sheetView>
  </sheetViews>
  <sheetFormatPr defaultColWidth="11.59765625" defaultRowHeight="12" zeroHeight="false" outlineLevelRow="0" outlineLevelCol="0"/>
  <cols>
    <col collapsed="false" customWidth="true" hidden="false" outlineLevel="0" max="2" min="1" style="18" width="11.11"/>
    <col collapsed="false" customWidth="true" hidden="true" outlineLevel="0" max="4" min="3" style="18" width="10.58"/>
    <col collapsed="false" customWidth="true" hidden="true" outlineLevel="0" max="5" min="5" style="18" width="0.7"/>
    <col collapsed="false" customWidth="true" hidden="false" outlineLevel="0" max="6" min="6" style="18" width="4.12"/>
    <col collapsed="false" customWidth="true" hidden="false" outlineLevel="0" max="7" min="7" style="18" width="7.87"/>
    <col collapsed="false" customWidth="true" hidden="false" outlineLevel="0" max="8" min="8" style="18" width="6.29"/>
    <col collapsed="false" customWidth="true" hidden="false" outlineLevel="0" max="9" min="9" style="18" width="7.87"/>
    <col collapsed="false" customWidth="true" hidden="false" outlineLevel="0" max="10" min="10" style="18" width="6.29"/>
    <col collapsed="false" customWidth="true" hidden="false" outlineLevel="0" max="11" min="11" style="18" width="8.13"/>
    <col collapsed="false" customWidth="false" hidden="false" outlineLevel="0" max="12" min="12" style="18" width="11.58"/>
    <col collapsed="false" customWidth="true" hidden="false" outlineLevel="0" max="13" min="13" style="18" width="54.59"/>
    <col collapsed="false" customWidth="false" hidden="false" outlineLevel="0" max="262" min="14" style="18" width="11.58"/>
    <col collapsed="false" customWidth="true" hidden="false" outlineLevel="0" max="264" min="263" style="18" width="8.6"/>
    <col collapsed="false" customWidth="true" hidden="false" outlineLevel="0" max="265" min="265" style="18" width="9.13"/>
    <col collapsed="false" customWidth="true" hidden="false" outlineLevel="0" max="266" min="266" style="18" width="10.88"/>
    <col collapsed="false" customWidth="false" hidden="false" outlineLevel="0" max="267" min="267" style="18" width="11.58"/>
    <col collapsed="false" customWidth="true" hidden="false" outlineLevel="0" max="269" min="268" style="18" width="8.7"/>
    <col collapsed="false" customWidth="true" hidden="false" outlineLevel="0" max="270" min="270" style="18" width="10"/>
    <col collapsed="false" customWidth="true" hidden="false" outlineLevel="0" max="271" min="271" style="18" width="7.29"/>
    <col collapsed="false" customWidth="true" hidden="false" outlineLevel="0" max="275" min="272" style="18" width="12.41"/>
    <col collapsed="false" customWidth="true" hidden="false" outlineLevel="0" max="276" min="276" style="18" width="3.71"/>
    <col collapsed="false" customWidth="true" hidden="false" outlineLevel="0" max="277" min="277" style="18" width="7.12"/>
    <col collapsed="false" customWidth="false" hidden="false" outlineLevel="0" max="518" min="278" style="18" width="11.58"/>
    <col collapsed="false" customWidth="true" hidden="false" outlineLevel="0" max="520" min="519" style="18" width="8.6"/>
    <col collapsed="false" customWidth="true" hidden="false" outlineLevel="0" max="521" min="521" style="18" width="9.13"/>
    <col collapsed="false" customWidth="true" hidden="false" outlineLevel="0" max="522" min="522" style="18" width="10.88"/>
    <col collapsed="false" customWidth="false" hidden="false" outlineLevel="0" max="523" min="523" style="18" width="11.58"/>
    <col collapsed="false" customWidth="true" hidden="false" outlineLevel="0" max="525" min="524" style="18" width="8.7"/>
    <col collapsed="false" customWidth="true" hidden="false" outlineLevel="0" max="526" min="526" style="18" width="10"/>
    <col collapsed="false" customWidth="true" hidden="false" outlineLevel="0" max="527" min="527" style="18" width="7.29"/>
    <col collapsed="false" customWidth="true" hidden="false" outlineLevel="0" max="531" min="528" style="18" width="12.41"/>
    <col collapsed="false" customWidth="true" hidden="false" outlineLevel="0" max="532" min="532" style="18" width="3.71"/>
    <col collapsed="false" customWidth="true" hidden="false" outlineLevel="0" max="533" min="533" style="18" width="7.12"/>
    <col collapsed="false" customWidth="false" hidden="false" outlineLevel="0" max="774" min="534" style="18" width="11.58"/>
    <col collapsed="false" customWidth="true" hidden="false" outlineLevel="0" max="776" min="775" style="18" width="8.6"/>
    <col collapsed="false" customWidth="true" hidden="false" outlineLevel="0" max="777" min="777" style="18" width="9.13"/>
    <col collapsed="false" customWidth="true" hidden="false" outlineLevel="0" max="778" min="778" style="18" width="10.88"/>
    <col collapsed="false" customWidth="false" hidden="false" outlineLevel="0" max="779" min="779" style="18" width="11.58"/>
    <col collapsed="false" customWidth="true" hidden="false" outlineLevel="0" max="781" min="780" style="18" width="8.7"/>
    <col collapsed="false" customWidth="true" hidden="false" outlineLevel="0" max="782" min="782" style="18" width="10"/>
    <col collapsed="false" customWidth="true" hidden="false" outlineLevel="0" max="783" min="783" style="18" width="7.29"/>
    <col collapsed="false" customWidth="true" hidden="false" outlineLevel="0" max="787" min="784" style="18" width="12.41"/>
    <col collapsed="false" customWidth="true" hidden="false" outlineLevel="0" max="788" min="788" style="18" width="3.71"/>
    <col collapsed="false" customWidth="true" hidden="false" outlineLevel="0" max="789" min="789" style="18" width="7.12"/>
    <col collapsed="false" customWidth="false" hidden="false" outlineLevel="0" max="1024" min="790" style="18" width="11.58"/>
  </cols>
  <sheetData>
    <row r="1" customFormat="false" ht="24.75" hidden="false" customHeight="false" outlineLevel="0" collapsed="false">
      <c r="A1" s="80" t="s">
        <v>214</v>
      </c>
      <c r="B1" s="80" t="s">
        <v>215</v>
      </c>
      <c r="C1" s="18" t="s">
        <v>216</v>
      </c>
      <c r="D1" s="18" t="s">
        <v>217</v>
      </c>
      <c r="E1" s="18" t="s">
        <v>218</v>
      </c>
    </row>
    <row r="2" customFormat="false" ht="12" hidden="false" customHeight="false" outlineLevel="0" collapsed="false">
      <c r="A2" s="154" t="n">
        <f aca="false">IF('Infos vor dem Start'!$A17="x",19%,0)</f>
        <v>0</v>
      </c>
      <c r="B2" s="154" t="n">
        <f aca="false">IF('Infos vor dem Start'!$A17="x",19%,0)</f>
        <v>0</v>
      </c>
      <c r="C2" s="155" t="n">
        <f aca="false">IF('Infos vor dem Start'!C17="x",19%,0)</f>
        <v>0</v>
      </c>
      <c r="D2" s="155" t="n">
        <f aca="false">IF('Infos vor dem Start'!D17="x",19%,0)</f>
        <v>0</v>
      </c>
      <c r="E2" s="155" t="n">
        <f aca="false">IF('Infos vor dem Start'!E17="x",19%,0)</f>
        <v>0</v>
      </c>
      <c r="F2" s="18" t="s">
        <v>219</v>
      </c>
    </row>
    <row r="3" customFormat="false" ht="12" hidden="false" customHeight="false" outlineLevel="0" collapsed="false">
      <c r="A3" s="154" t="n">
        <f aca="false">IF(USt=0,0,7%)</f>
        <v>0</v>
      </c>
      <c r="B3" s="154" t="n">
        <f aca="false">IF(USteins=0,0,7%)</f>
        <v>0</v>
      </c>
      <c r="C3" s="155" t="n">
        <f aca="false">IF(USt=0,0,7%)</f>
        <v>0</v>
      </c>
      <c r="D3" s="155" t="n">
        <f aca="false">IF(USt=0,0,7%)</f>
        <v>0</v>
      </c>
      <c r="E3" s="155" t="n">
        <f aca="false">IF(USt=0,0,7%)</f>
        <v>0</v>
      </c>
      <c r="F3" s="18" t="s">
        <v>220</v>
      </c>
    </row>
    <row r="4" customFormat="false" ht="12" hidden="false" customHeight="false" outlineLevel="0" collapsed="false">
      <c r="A4" s="154" t="n">
        <f aca="false">IF('Infos vor dem Start'!$A17="x",USt,0)</f>
        <v>0</v>
      </c>
      <c r="B4" s="154" t="n">
        <f aca="false">IF('Infos vor dem Start'!$A17="x",USteins,0)</f>
        <v>0</v>
      </c>
      <c r="C4" s="155" t="n">
        <f aca="false">IF('Infos vor dem Start'!C17="x",USt,0)</f>
        <v>0</v>
      </c>
      <c r="D4" s="155" t="n">
        <f aca="false">IF('Infos vor dem Start'!D17="x",USt,0)</f>
        <v>0</v>
      </c>
      <c r="E4" s="155" t="n">
        <f aca="false">IF('Infos vor dem Start'!E17="x",USt,0)</f>
        <v>0</v>
      </c>
      <c r="F4" s="18" t="s">
        <v>221</v>
      </c>
    </row>
    <row r="5" customFormat="false" ht="12" hidden="false" customHeight="false" outlineLevel="0" collapsed="false">
      <c r="A5" s="154" t="n">
        <f aca="false">IF('Infos vor dem Start'!$A17="x",USterm,0)</f>
        <v>0</v>
      </c>
      <c r="B5" s="154" t="n">
        <f aca="false">IF('Infos vor dem Start'!$A17="x",UStermeins,0)</f>
        <v>0</v>
      </c>
      <c r="C5" s="155" t="n">
        <f aca="false">IF('Infos vor dem Start'!C17="x",USterm,0)</f>
        <v>0</v>
      </c>
      <c r="D5" s="155" t="n">
        <f aca="false">IF('Infos vor dem Start'!D17="x",USterm,0)</f>
        <v>0</v>
      </c>
      <c r="E5" s="155" t="n">
        <f aca="false">IF('Infos vor dem Start'!E17="x",USterm,0)</f>
        <v>0</v>
      </c>
      <c r="F5" s="18" t="s">
        <v>222</v>
      </c>
    </row>
    <row r="6" customFormat="false" ht="12" hidden="false" customHeight="false" outlineLevel="0" collapsed="false">
      <c r="A6" s="154" t="n">
        <f aca="false">IF(L9=0,VSt,G10)</f>
        <v>0</v>
      </c>
      <c r="B6" s="154" t="n">
        <f aca="false">IF(L9=0,VSteins,I10)</f>
        <v>0</v>
      </c>
      <c r="C6" s="155"/>
      <c r="D6" s="155"/>
      <c r="E6" s="155"/>
      <c r="F6" s="18" t="s">
        <v>223</v>
      </c>
    </row>
    <row r="7" customFormat="false" ht="12" hidden="false" customHeight="false" outlineLevel="0" collapsed="false">
      <c r="A7" s="154"/>
      <c r="B7" s="154"/>
      <c r="C7" s="155"/>
      <c r="D7" s="155"/>
      <c r="E7" s="155"/>
      <c r="G7" s="156" t="s">
        <v>224</v>
      </c>
    </row>
    <row r="8" customFormat="false" ht="12" hidden="false" customHeight="false" outlineLevel="0" collapsed="false">
      <c r="A8" s="154"/>
      <c r="B8" s="154"/>
      <c r="C8" s="154"/>
      <c r="D8" s="154"/>
      <c r="E8" s="154"/>
      <c r="G8" s="157" t="n">
        <f aca="false">+H8*$K8</f>
        <v>0</v>
      </c>
      <c r="H8" s="48" t="n">
        <f aca="false">+USt</f>
        <v>0</v>
      </c>
      <c r="I8" s="157" t="n">
        <f aca="false">+J8*$K8</f>
        <v>0</v>
      </c>
      <c r="J8" s="48" t="n">
        <f aca="false">+VSteins</f>
        <v>0</v>
      </c>
      <c r="K8" s="48" t="n">
        <f aca="false">IF(L$10=0,0,+L8/L$10)</f>
        <v>0</v>
      </c>
      <c r="L8" s="36" t="n">
        <f aca="false">+Rentabilitätsvorschau!P3</f>
        <v>0</v>
      </c>
      <c r="M8" s="18" t="s">
        <v>225</v>
      </c>
    </row>
    <row r="9" customFormat="false" ht="12" hidden="false" customHeight="false" outlineLevel="0" collapsed="false">
      <c r="A9" s="154"/>
      <c r="B9" s="154"/>
      <c r="C9" s="154"/>
      <c r="D9" s="154"/>
      <c r="E9" s="154"/>
      <c r="G9" s="157" t="n">
        <f aca="false">+H9*$K9</f>
        <v>0</v>
      </c>
      <c r="H9" s="48" t="n">
        <f aca="false">+USterm</f>
        <v>0</v>
      </c>
      <c r="I9" s="157" t="n">
        <f aca="false">+J9*$K9</f>
        <v>0</v>
      </c>
      <c r="J9" s="48" t="n">
        <f aca="false">+VStermeins</f>
        <v>0</v>
      </c>
      <c r="K9" s="48" t="n">
        <f aca="false">IF(L$10=0,0,+L9/L$10)</f>
        <v>0</v>
      </c>
      <c r="L9" s="36" t="n">
        <f aca="false">+Rentabilitätsvorschau!P4</f>
        <v>0</v>
      </c>
      <c r="M9" s="18" t="s">
        <v>226</v>
      </c>
    </row>
    <row r="10" customFormat="false" ht="25.5" hidden="false" customHeight="false" outlineLevel="0" collapsed="false">
      <c r="A10" s="154"/>
      <c r="B10" s="154"/>
      <c r="C10" s="154"/>
      <c r="D10" s="154"/>
      <c r="E10" s="154"/>
      <c r="G10" s="158" t="str">
        <f aca="false">IF(SUM(G8:G9)=0,"nicht relevant",ROUND(SUM(G8:G9),2))</f>
        <v>nicht relevant</v>
      </c>
      <c r="H10" s="159"/>
      <c r="I10" s="158" t="str">
        <f aca="false">IF(SUM(I8:I9)=0,"nicht relevant",ROUND(SUM(I8:I9),2))</f>
        <v>nicht relevant</v>
      </c>
      <c r="J10" s="160"/>
      <c r="K10" s="161" t="n">
        <v>1</v>
      </c>
      <c r="L10" s="162" t="n">
        <f aca="false">SUM(L8:L9)</f>
        <v>0</v>
      </c>
      <c r="M10" s="143" t="s">
        <v>227</v>
      </c>
    </row>
    <row r="11" customFormat="false" ht="12.75" hidden="false" customHeight="false" outlineLevel="0" collapsed="false">
      <c r="A11" s="163"/>
      <c r="B11" s="163"/>
      <c r="C11" s="164" t="n">
        <f aca="false">+K10</f>
        <v>1</v>
      </c>
      <c r="D11" s="164" t="n">
        <f aca="false">+L10</f>
        <v>0</v>
      </c>
      <c r="E11" s="164" t="e">
        <f aca="false">+#REF!</f>
        <v>#REF!</v>
      </c>
    </row>
    <row r="12" customFormat="false" ht="12" hidden="false" customHeight="false" outlineLevel="0" collapsed="false">
      <c r="A12" s="165" t="n">
        <v>800</v>
      </c>
      <c r="B12" s="165"/>
      <c r="C12" s="165"/>
      <c r="D12" s="165"/>
      <c r="E12" s="165"/>
      <c r="F12" s="18" t="s">
        <v>228</v>
      </c>
    </row>
    <row r="13" customFormat="false" ht="12" hidden="false" customHeight="false" outlineLevel="0" collapsed="false">
      <c r="A13" s="166"/>
      <c r="B13" s="166"/>
      <c r="C13" s="166"/>
      <c r="D13" s="166"/>
      <c r="E13" s="166"/>
    </row>
    <row r="14" customFormat="false" ht="12" hidden="false" customHeight="false" outlineLevel="0" collapsed="false">
      <c r="A14" s="167" t="s">
        <v>229</v>
      </c>
      <c r="B14" s="168"/>
      <c r="C14" s="168"/>
      <c r="D14" s="168"/>
      <c r="E14" s="168"/>
      <c r="F14" s="169"/>
      <c r="G14" s="169"/>
      <c r="H14" s="169"/>
      <c r="I14" s="170"/>
      <c r="J14" s="170"/>
      <c r="K14" s="171"/>
      <c r="L14" s="172"/>
      <c r="M14" s="173"/>
      <c r="N14" s="11"/>
      <c r="O14" s="11"/>
      <c r="P14" s="11"/>
      <c r="Q14" s="11"/>
      <c r="R14" s="173"/>
    </row>
    <row r="15" customFormat="false" ht="12" hidden="false" customHeight="false" outlineLevel="0" collapsed="false">
      <c r="A15" s="131"/>
      <c r="B15" s="131"/>
      <c r="C15" s="131"/>
      <c r="D15" s="131"/>
      <c r="E15" s="131"/>
      <c r="F15" s="174"/>
      <c r="G15" s="174"/>
      <c r="H15" s="174"/>
      <c r="I15" s="36"/>
      <c r="J15" s="36"/>
      <c r="K15" s="48"/>
      <c r="L15" s="11"/>
      <c r="M15" s="173"/>
      <c r="N15" s="11"/>
      <c r="O15" s="11"/>
      <c r="P15" s="11"/>
      <c r="Q15" s="11"/>
      <c r="R15" s="11"/>
    </row>
    <row r="16" customFormat="false" ht="12" hidden="false" customHeight="false" outlineLevel="0" collapsed="false">
      <c r="A16" s="175" t="s">
        <v>230</v>
      </c>
      <c r="B16" s="131"/>
      <c r="C16" s="131"/>
      <c r="D16" s="131"/>
      <c r="E16" s="131"/>
      <c r="F16" s="174"/>
      <c r="G16" s="174"/>
      <c r="H16" s="174"/>
      <c r="I16" s="36"/>
      <c r="J16" s="36"/>
      <c r="K16" s="176"/>
      <c r="L16" s="177"/>
      <c r="M16" s="173"/>
      <c r="N16" s="11"/>
      <c r="O16" s="11"/>
      <c r="P16" s="11"/>
      <c r="Q16" s="11"/>
      <c r="R16" s="11"/>
    </row>
    <row r="17" customFormat="false" ht="12" hidden="false" customHeight="false" outlineLevel="0" collapsed="false">
      <c r="A17" s="178" t="n">
        <v>44007</v>
      </c>
      <c r="B17" s="131"/>
      <c r="C17" s="131"/>
      <c r="D17" s="131"/>
      <c r="E17" s="131"/>
      <c r="F17" s="179"/>
      <c r="G17" s="179"/>
      <c r="H17" s="179"/>
      <c r="I17" s="11"/>
      <c r="J17" s="11"/>
      <c r="K17" s="11"/>
      <c r="L17" s="11"/>
      <c r="M17" s="11"/>
      <c r="N17" s="180"/>
      <c r="O17" s="11"/>
      <c r="P17" s="11"/>
      <c r="Q17" s="11"/>
      <c r="R17" s="11"/>
    </row>
    <row r="18" customFormat="false" ht="12" hidden="false" customHeight="false" outlineLevel="0" collapsed="false">
      <c r="A18" s="131"/>
      <c r="B18" s="131"/>
      <c r="C18" s="131"/>
      <c r="D18" s="131"/>
      <c r="E18" s="131"/>
      <c r="F18" s="179"/>
      <c r="G18" s="179"/>
      <c r="H18" s="179"/>
      <c r="I18" s="11"/>
      <c r="J18" s="11"/>
      <c r="K18" s="11"/>
      <c r="L18" s="11"/>
      <c r="M18" s="11"/>
      <c r="N18" s="11"/>
      <c r="O18" s="11"/>
      <c r="P18" s="11"/>
      <c r="Q18" s="11"/>
      <c r="R18" s="11"/>
    </row>
    <row r="19" customFormat="false" ht="12" hidden="false" customHeight="false" outlineLevel="0" collapsed="false">
      <c r="A19" s="131"/>
      <c r="B19" s="131"/>
      <c r="C19" s="131"/>
      <c r="D19" s="131"/>
      <c r="E19" s="131"/>
      <c r="F19" s="121"/>
      <c r="G19" s="121"/>
      <c r="H19" s="121"/>
    </row>
    <row r="20" customFormat="false" ht="12" hidden="false" customHeight="false" outlineLevel="0" collapsed="false">
      <c r="A20" s="131"/>
      <c r="B20" s="131"/>
      <c r="C20" s="131"/>
      <c r="D20" s="131"/>
      <c r="E20" s="131"/>
    </row>
    <row r="21" customFormat="false" ht="12" hidden="false" customHeight="false" outlineLevel="0" collapsed="false">
      <c r="A21" s="131"/>
      <c r="B21" s="131"/>
      <c r="C21" s="131"/>
      <c r="D21" s="131"/>
      <c r="E21" s="131"/>
    </row>
    <row r="22" customFormat="false" ht="12" hidden="false" customHeight="false" outlineLevel="0" collapsed="false">
      <c r="A22" s="131"/>
      <c r="B22" s="131"/>
      <c r="C22" s="131"/>
      <c r="D22" s="131"/>
      <c r="E22" s="131"/>
    </row>
    <row r="23" customFormat="false" ht="12" hidden="false" customHeight="false" outlineLevel="0" collapsed="false">
      <c r="A23" s="131"/>
      <c r="B23" s="131"/>
      <c r="C23" s="131"/>
      <c r="D23" s="131"/>
      <c r="E23" s="131"/>
    </row>
  </sheetData>
  <printOptions headings="false" gridLines="false" gridLinesSet="true" horizontalCentered="false" verticalCentered="false"/>
  <pageMargins left="0.708333333333333" right="0.708333333333333" top="0.7875"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&amp;C&amp;"Arial,Bold"&amp;12Industrie- und Handelskammer zu Köln
&amp;"Arial,Regular"&amp;10Tools für die Gründungsplanung
&amp;A</oddHeader>
    <oddFooter>&amp;L&amp;Z&amp;F\&amp;A\&amp;D\&amp;T&amp;RRelease 3.3</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78515625" defaultRowHeight="12" zeroHeight="false" outlineLevelRow="0" outlineLevelCol="0"/>
  <sheetData/>
  <printOptions headings="false" gridLines="false" gridLinesSet="true" horizontalCentered="false" verticalCentered="false"/>
  <pageMargins left="0.708333333333333" right="0.708333333333333" top="0.7875"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&amp;L&amp;A</oddHeader>
    <oddFooter>&amp;L&amp;Z&amp;F\&amp;A\&amp;D\&amp;T</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78515625" defaultRowHeight="12"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78515625" defaultRowHeight="12"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78515625" defaultRowHeight="12" zeroHeight="false" outlineLevelRow="0" outlineLevelCol="0"/>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1" activeCellId="0" sqref="B11"/>
    </sheetView>
  </sheetViews>
  <sheetFormatPr defaultColWidth="10.78515625" defaultRowHeight="12" zeroHeight="false" outlineLevelRow="0" outlineLevelCol="0"/>
  <sheetData/>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&amp;L&amp;Z&amp;F\&amp;A\&amp;D\&amp;T</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753"/>
  <sheetViews>
    <sheetView showFormulas="false" showGridLines="true" showRowColHeaders="true" showZeros="true" rightToLeft="false" tabSelected="false" showOutlineSymbols="true" defaultGridColor="true" view="normal" topLeftCell="Q1" colorId="64" zoomScale="140" zoomScaleNormal="140" zoomScalePageLayoutView="100" workbookViewId="0">
      <pane xSplit="0" ySplit="2" topLeftCell="G3" activePane="bottomLeft" state="frozen"/>
      <selection pane="topLeft" activeCell="Q1" activeCellId="0" sqref="Q1"/>
      <selection pane="bottomLeft" activeCell="AC14" activeCellId="0" sqref="AC14"/>
    </sheetView>
  </sheetViews>
  <sheetFormatPr defaultColWidth="11.42578125" defaultRowHeight="12" zeroHeight="false" outlineLevelRow="0" outlineLevelCol="0"/>
  <cols>
    <col collapsed="false" customWidth="true" hidden="false" outlineLevel="0" max="1" min="1" style="18" width="45.71"/>
    <col collapsed="false" customWidth="true" hidden="true" outlineLevel="0" max="2" min="2" style="18" width="40"/>
    <col collapsed="false" customWidth="true" hidden="false" outlineLevel="0" max="6" min="3" style="18" width="8.94"/>
    <col collapsed="false" customWidth="true" hidden="false" outlineLevel="0" max="58" min="7" style="18" width="10.58"/>
    <col collapsed="false" customWidth="false" hidden="false" outlineLevel="0" max="259" min="59" style="18" width="11.41"/>
    <col collapsed="false" customWidth="true" hidden="false" outlineLevel="0" max="260" min="260" style="18" width="45.71"/>
    <col collapsed="false" customWidth="true" hidden="true" outlineLevel="0" max="261" min="261" style="18" width="11.52"/>
    <col collapsed="false" customWidth="true" hidden="false" outlineLevel="0" max="262" min="262" style="18" width="8.13"/>
    <col collapsed="false" customWidth="true" hidden="false" outlineLevel="0" max="314" min="263" style="18" width="9"/>
    <col collapsed="false" customWidth="false" hidden="false" outlineLevel="0" max="515" min="315" style="18" width="11.41"/>
    <col collapsed="false" customWidth="true" hidden="false" outlineLevel="0" max="516" min="516" style="18" width="45.71"/>
    <col collapsed="false" customWidth="true" hidden="true" outlineLevel="0" max="517" min="517" style="18" width="11.52"/>
    <col collapsed="false" customWidth="true" hidden="false" outlineLevel="0" max="518" min="518" style="18" width="8.13"/>
    <col collapsed="false" customWidth="true" hidden="false" outlineLevel="0" max="570" min="519" style="18" width="9"/>
    <col collapsed="false" customWidth="false" hidden="false" outlineLevel="0" max="771" min="571" style="18" width="11.41"/>
    <col collapsed="false" customWidth="true" hidden="false" outlineLevel="0" max="772" min="772" style="18" width="45.71"/>
    <col collapsed="false" customWidth="true" hidden="true" outlineLevel="0" max="773" min="773" style="18" width="11.52"/>
    <col collapsed="false" customWidth="true" hidden="false" outlineLevel="0" max="774" min="774" style="18" width="8.13"/>
    <col collapsed="false" customWidth="true" hidden="false" outlineLevel="0" max="826" min="775" style="18" width="9"/>
    <col collapsed="false" customWidth="false" hidden="false" outlineLevel="0" max="1024" min="827" style="18" width="11.41"/>
  </cols>
  <sheetData>
    <row r="1" s="20" customFormat="true" ht="51" hidden="false" customHeight="true" outlineLevel="0" collapsed="false">
      <c r="A1" s="20" t="s">
        <v>20</v>
      </c>
      <c r="C1" s="21" t="str">
        <f aca="false">IF('Infos vor dem Start'!A17="x","EUR pro Leistungseinheit (netto)","EUR pro Leistungseinheit (brutto)")</f>
        <v>EUR pro Leistungseinheit (brutto)</v>
      </c>
      <c r="D1" s="21"/>
      <c r="E1" s="21"/>
      <c r="F1" s="21"/>
      <c r="G1" s="20" t="s">
        <v>21</v>
      </c>
      <c r="H1" s="20" t="s">
        <v>22</v>
      </c>
      <c r="I1" s="20" t="s">
        <v>23</v>
      </c>
      <c r="J1" s="20" t="s">
        <v>24</v>
      </c>
      <c r="K1" s="20" t="s">
        <v>25</v>
      </c>
      <c r="L1" s="20" t="s">
        <v>26</v>
      </c>
      <c r="M1" s="20" t="s">
        <v>27</v>
      </c>
      <c r="N1" s="20" t="s">
        <v>28</v>
      </c>
      <c r="O1" s="20" t="s">
        <v>29</v>
      </c>
      <c r="P1" s="20" t="s">
        <v>30</v>
      </c>
      <c r="Q1" s="20" t="s">
        <v>31</v>
      </c>
      <c r="R1" s="20" t="s">
        <v>32</v>
      </c>
      <c r="S1" s="22" t="n">
        <f aca="false">+gj</f>
        <v>2024</v>
      </c>
      <c r="T1" s="20" t="str">
        <f aca="false">+G1</f>
        <v>Januar</v>
      </c>
      <c r="U1" s="20" t="str">
        <f aca="false">+H1</f>
        <v>Februar</v>
      </c>
      <c r="V1" s="20" t="str">
        <f aca="false">+I1</f>
        <v>März</v>
      </c>
      <c r="W1" s="20" t="str">
        <f aca="false">+J1</f>
        <v>April</v>
      </c>
      <c r="X1" s="20" t="str">
        <f aca="false">+K1</f>
        <v>Mai</v>
      </c>
      <c r="Y1" s="20" t="str">
        <f aca="false">+L1</f>
        <v>Juni</v>
      </c>
      <c r="Z1" s="20" t="str">
        <f aca="false">+M1</f>
        <v>Juli</v>
      </c>
      <c r="AA1" s="20" t="str">
        <f aca="false">+N1</f>
        <v>August</v>
      </c>
      <c r="AB1" s="20" t="str">
        <f aca="false">+O1</f>
        <v>September</v>
      </c>
      <c r="AC1" s="20" t="str">
        <f aca="false">+P1</f>
        <v>Oktober</v>
      </c>
      <c r="AD1" s="20" t="str">
        <f aca="false">+Q1</f>
        <v>November</v>
      </c>
      <c r="AE1" s="20" t="str">
        <f aca="false">+R1</f>
        <v>Dezember</v>
      </c>
      <c r="AF1" s="22" t="n">
        <f aca="false">+gj+1</f>
        <v>2025</v>
      </c>
      <c r="AG1" s="20" t="str">
        <f aca="false">+T1</f>
        <v>Januar</v>
      </c>
      <c r="AH1" s="20" t="str">
        <f aca="false">+U1</f>
        <v>Februar</v>
      </c>
      <c r="AI1" s="20" t="str">
        <f aca="false">+V1</f>
        <v>März</v>
      </c>
      <c r="AJ1" s="20" t="str">
        <f aca="false">+W1</f>
        <v>April</v>
      </c>
      <c r="AK1" s="20" t="str">
        <f aca="false">+X1</f>
        <v>Mai</v>
      </c>
      <c r="AL1" s="20" t="str">
        <f aca="false">+Y1</f>
        <v>Juni</v>
      </c>
      <c r="AM1" s="20" t="str">
        <f aca="false">+Z1</f>
        <v>Juli</v>
      </c>
      <c r="AN1" s="20" t="str">
        <f aca="false">+AA1</f>
        <v>August</v>
      </c>
      <c r="AO1" s="20" t="str">
        <f aca="false">+AB1</f>
        <v>September</v>
      </c>
      <c r="AP1" s="20" t="str">
        <f aca="false">+AC1</f>
        <v>Oktober</v>
      </c>
      <c r="AQ1" s="20" t="str">
        <f aca="false">+AD1</f>
        <v>November</v>
      </c>
      <c r="AR1" s="20" t="str">
        <f aca="false">+AE1</f>
        <v>Dezember</v>
      </c>
      <c r="AS1" s="22" t="n">
        <f aca="false">+gj+2</f>
        <v>2026</v>
      </c>
      <c r="AT1" s="20" t="str">
        <f aca="false">+AG1</f>
        <v>Januar</v>
      </c>
      <c r="AU1" s="20" t="str">
        <f aca="false">+AH1</f>
        <v>Februar</v>
      </c>
      <c r="AV1" s="20" t="str">
        <f aca="false">+AI1</f>
        <v>März</v>
      </c>
      <c r="AW1" s="20" t="str">
        <f aca="false">+AJ1</f>
        <v>April</v>
      </c>
      <c r="AX1" s="20" t="str">
        <f aca="false">+AK1</f>
        <v>Mai</v>
      </c>
      <c r="AY1" s="20" t="str">
        <f aca="false">+AL1</f>
        <v>Juni</v>
      </c>
      <c r="AZ1" s="20" t="str">
        <f aca="false">+AM1</f>
        <v>Juli</v>
      </c>
      <c r="BA1" s="20" t="str">
        <f aca="false">+AN1</f>
        <v>August</v>
      </c>
      <c r="BB1" s="20" t="str">
        <f aca="false">+AO1</f>
        <v>September</v>
      </c>
      <c r="BC1" s="20" t="str">
        <f aca="false">+AP1</f>
        <v>Oktober</v>
      </c>
      <c r="BD1" s="20" t="str">
        <f aca="false">+AQ1</f>
        <v>November</v>
      </c>
      <c r="BE1" s="20" t="str">
        <f aca="false">+AR1</f>
        <v>Dezember</v>
      </c>
      <c r="BF1" s="22" t="n">
        <f aca="false">+gj+3</f>
        <v>2027</v>
      </c>
    </row>
    <row r="2" s="23" customFormat="true" ht="12" hidden="false" customHeight="false" outlineLevel="0" collapsed="false">
      <c r="C2" s="24" t="n">
        <f aca="false">+gj</f>
        <v>2024</v>
      </c>
      <c r="D2" s="24" t="n">
        <f aca="false">+C2+1</f>
        <v>2025</v>
      </c>
      <c r="E2" s="24" t="n">
        <f aca="false">+D2+1</f>
        <v>2026</v>
      </c>
      <c r="F2" s="24" t="n">
        <f aca="false">+E2+1</f>
        <v>2027</v>
      </c>
      <c r="S2" s="25"/>
      <c r="AF2" s="25"/>
      <c r="AS2" s="25"/>
      <c r="BF2" s="25"/>
    </row>
    <row r="3" s="31" customFormat="true" ht="27.75" hidden="false" customHeight="true" outlineLevel="0" collapsed="false">
      <c r="A3" s="26" t="s">
        <v>33</v>
      </c>
      <c r="B3" s="26"/>
      <c r="C3" s="27" t="n">
        <v>50</v>
      </c>
      <c r="D3" s="27" t="n">
        <v>50</v>
      </c>
      <c r="E3" s="27" t="n">
        <v>50</v>
      </c>
      <c r="F3" s="27" t="n">
        <v>50</v>
      </c>
      <c r="G3" s="28" t="n">
        <v>0</v>
      </c>
      <c r="H3" s="28" t="n">
        <f aca="false">G3*1.4</f>
        <v>0</v>
      </c>
      <c r="I3" s="28" t="n">
        <f aca="false">H3*1.4</f>
        <v>0</v>
      </c>
      <c r="J3" s="28" t="n">
        <f aca="false">I3*1.4</f>
        <v>0</v>
      </c>
      <c r="K3" s="28" t="n">
        <v>300</v>
      </c>
      <c r="L3" s="28" t="n">
        <f aca="false">SUM(K3)*0.3</f>
        <v>90</v>
      </c>
      <c r="M3" s="28" t="n">
        <f aca="false">SUM(K3:L3)*0.3</f>
        <v>117</v>
      </c>
      <c r="N3" s="28" t="n">
        <f aca="false">SUM(K3:M3)*0.3</f>
        <v>152.1</v>
      </c>
      <c r="O3" s="28" t="n">
        <f aca="false">SUM(K3:N3)*0.3</f>
        <v>197.73</v>
      </c>
      <c r="P3" s="28" t="n">
        <f aca="false">SUM(K3:O3)*0.3</f>
        <v>257.049</v>
      </c>
      <c r="Q3" s="28" t="n">
        <f aca="false">SUM(K3:P3)*0.3</f>
        <v>334.1637</v>
      </c>
      <c r="R3" s="28" t="n">
        <f aca="false">SUM(K2:Q3)*0.3</f>
        <v>434.41281</v>
      </c>
      <c r="S3" s="29" t="n">
        <f aca="false">SUM(G3:R3)</f>
        <v>1882.45551</v>
      </c>
      <c r="T3" s="28" t="n">
        <f aca="false">SUM(SUM(G3:R3)+SUM(0,0))*0.3+H3</f>
        <v>564.736653</v>
      </c>
      <c r="U3" s="28" t="n">
        <f aca="false">SUM(SUM(G3:R3)+SUM(0,T3))*0.3+H3</f>
        <v>734.1576489</v>
      </c>
      <c r="V3" s="28" t="n">
        <f aca="false">SUM(SUM(G3:R3)+SUM(T3:U3))*0.3+I3</f>
        <v>954.40494357</v>
      </c>
      <c r="W3" s="28" t="n">
        <f aca="false">SUM(SUM(G3:R3)+SUM(T3:V3))*0.3+J3</f>
        <v>1240.726426641</v>
      </c>
      <c r="X3" s="28" t="n">
        <f aca="false">SUM(SUM(G3:R3)+SUM(T3:W3))*0.3+K3</f>
        <v>1912.9443546333</v>
      </c>
      <c r="Y3" s="28" t="n">
        <f aca="false">SUM(SUM(G3:R3)+SUM(T3:X3))*0.3+L3</f>
        <v>2276.82766102329</v>
      </c>
      <c r="Z3" s="28" t="n">
        <f aca="false">SUM(SUM(G3:R3)+SUM(T3:Y3))*0.3+M3</f>
        <v>2986.87595933028</v>
      </c>
      <c r="AA3" s="28" t="n">
        <f aca="false">SUM(SUM(G3:R3)+SUM(T3:Z3))*0.3+N3</f>
        <v>3918.03874712936</v>
      </c>
      <c r="AB3" s="28" t="n">
        <f aca="false">SUM(SUM(G3:R3)+SUM(T3:AA3))*0.3+O3</f>
        <v>5139.08037126817</v>
      </c>
      <c r="AC3" s="28" t="n">
        <f aca="false">SUM(SUM(G3:R3)+SUM(T3:AB3))*0.3+P3</f>
        <v>6740.12348264862</v>
      </c>
      <c r="AD3" s="28" t="n">
        <f aca="false">SUM(SUM(G3:R3)+SUM(T3:AC3))*0.3+Q3</f>
        <v>8839.2752274432</v>
      </c>
      <c r="AE3" s="28" t="n">
        <f aca="false">SUM(SUM(G3:R3)+SUM(T3:AD3))*0.3+R3</f>
        <v>11591.3069056762</v>
      </c>
      <c r="AF3" s="29" t="n">
        <f aca="false">SUM(T3:AE3)</f>
        <v>46898.4983812634</v>
      </c>
      <c r="AG3" s="28" t="n">
        <v>0</v>
      </c>
      <c r="AH3" s="28" t="n">
        <v>0</v>
      </c>
      <c r="AI3" s="28" t="n">
        <v>0</v>
      </c>
      <c r="AJ3" s="28" t="n">
        <v>0</v>
      </c>
      <c r="AK3" s="28" t="n">
        <v>0</v>
      </c>
      <c r="AL3" s="28" t="n">
        <v>5</v>
      </c>
      <c r="AM3" s="28" t="n">
        <v>6</v>
      </c>
      <c r="AN3" s="28" t="n">
        <v>7</v>
      </c>
      <c r="AO3" s="28" t="n">
        <v>8</v>
      </c>
      <c r="AP3" s="28" t="n">
        <v>9</v>
      </c>
      <c r="AQ3" s="28" t="n">
        <v>10</v>
      </c>
      <c r="AR3" s="28" t="n">
        <v>11</v>
      </c>
      <c r="AS3" s="29" t="n">
        <f aca="false">SUM(AG3:AR3)</f>
        <v>56</v>
      </c>
      <c r="AT3" s="28"/>
      <c r="AU3" s="28"/>
      <c r="AV3" s="28"/>
      <c r="AW3" s="28"/>
      <c r="AX3" s="28"/>
      <c r="AY3" s="28"/>
      <c r="AZ3" s="28"/>
      <c r="BA3" s="28"/>
      <c r="BB3" s="28"/>
      <c r="BC3" s="28"/>
      <c r="BD3" s="28"/>
      <c r="BE3" s="28"/>
      <c r="BF3" s="29" t="n">
        <f aca="false">SUM(AT3:BE3)</f>
        <v>0</v>
      </c>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row>
    <row r="4" s="31" customFormat="true" ht="12.8" hidden="false" customHeight="false" outlineLevel="0" collapsed="false">
      <c r="A4" s="26" t="s">
        <v>34</v>
      </c>
      <c r="B4" s="26"/>
      <c r="C4" s="27" t="n">
        <v>4.99</v>
      </c>
      <c r="D4" s="27" t="n">
        <v>4.99</v>
      </c>
      <c r="E4" s="27" t="n">
        <v>4.99</v>
      </c>
      <c r="F4" s="27" t="n">
        <v>4.99</v>
      </c>
      <c r="G4" s="28" t="n">
        <f aca="false">0</f>
        <v>0</v>
      </c>
      <c r="H4" s="28" t="n">
        <f aca="false">G4*1.5</f>
        <v>0</v>
      </c>
      <c r="I4" s="28" t="n">
        <f aca="false">H4*1.5</f>
        <v>0</v>
      </c>
      <c r="J4" s="28" t="n">
        <f aca="false">I4*1.5</f>
        <v>0</v>
      </c>
      <c r="K4" s="28" t="n">
        <v>800</v>
      </c>
      <c r="L4" s="28" t="n">
        <f aca="false">K4*1.4</f>
        <v>1120</v>
      </c>
      <c r="M4" s="28" t="n">
        <f aca="false">L4*1.4</f>
        <v>1568</v>
      </c>
      <c r="N4" s="28" t="n">
        <f aca="false">M4*1.4</f>
        <v>2195.2</v>
      </c>
      <c r="O4" s="28" t="n">
        <f aca="false">N4*1.4</f>
        <v>3073.28</v>
      </c>
      <c r="P4" s="28" t="n">
        <f aca="false">O4*1.4</f>
        <v>4302.592</v>
      </c>
      <c r="Q4" s="28" t="n">
        <f aca="false">P4*1.4</f>
        <v>6023.6288</v>
      </c>
      <c r="R4" s="28" t="n">
        <f aca="false">Q4*1.4</f>
        <v>8433.08032</v>
      </c>
      <c r="S4" s="29" t="n">
        <f aca="false">SUM(G4:R4)</f>
        <v>27515.78112</v>
      </c>
      <c r="T4" s="28" t="n">
        <f aca="false">R4*1.3</f>
        <v>10963.004416</v>
      </c>
      <c r="U4" s="28" t="n">
        <f aca="false">T4*1.3</f>
        <v>14251.9057408</v>
      </c>
      <c r="V4" s="28" t="n">
        <f aca="false">U4*1.3</f>
        <v>18527.47746304</v>
      </c>
      <c r="W4" s="28" t="n">
        <f aca="false">V4*1.3</f>
        <v>24085.720701952</v>
      </c>
      <c r="X4" s="28" t="n">
        <f aca="false">W4*1.3</f>
        <v>31311.4369125376</v>
      </c>
      <c r="Y4" s="28" t="n">
        <f aca="false">X4*1.3</f>
        <v>40704.8679862989</v>
      </c>
      <c r="Z4" s="28" t="n">
        <f aca="false">Y4*1.3</f>
        <v>52916.3283821886</v>
      </c>
      <c r="AA4" s="28" t="n">
        <f aca="false">Z4*1.3</f>
        <v>68791.2268968451</v>
      </c>
      <c r="AB4" s="28" t="n">
        <f aca="false">AA4*1.3</f>
        <v>89428.5949658987</v>
      </c>
      <c r="AC4" s="28" t="n">
        <f aca="false">AB4*1.3</f>
        <v>116257.173455668</v>
      </c>
      <c r="AD4" s="28" t="n">
        <f aca="false">AC4*1.3</f>
        <v>151134.325492369</v>
      </c>
      <c r="AE4" s="28" t="n">
        <f aca="false">AD4*1.3</f>
        <v>196474.623140079</v>
      </c>
      <c r="AF4" s="29" t="n">
        <f aca="false">SUM(T4:AE4)</f>
        <v>814846.685553677</v>
      </c>
      <c r="AG4" s="28" t="n">
        <f aca="false">AE4*1.1</f>
        <v>216122.085454087</v>
      </c>
      <c r="AH4" s="28" t="n">
        <f aca="false">AG4*1.1</f>
        <v>237734.293999496</v>
      </c>
      <c r="AI4" s="28" t="n">
        <f aca="false">AH4*1.1</f>
        <v>261507.723399446</v>
      </c>
      <c r="AJ4" s="28" t="n">
        <f aca="false">AI4*1.1</f>
        <v>287658.49573939</v>
      </c>
      <c r="AK4" s="28" t="n">
        <f aca="false">AJ4*1.1</f>
        <v>316424.345313329</v>
      </c>
      <c r="AL4" s="28" t="n">
        <f aca="false">AK4*1.1</f>
        <v>348066.779844662</v>
      </c>
      <c r="AM4" s="28" t="n">
        <f aca="false">AL4*1.1</f>
        <v>382873.457829129</v>
      </c>
      <c r="AN4" s="28" t="n">
        <f aca="false">AM4*1.1</f>
        <v>421160.803612042</v>
      </c>
      <c r="AO4" s="28" t="n">
        <f aca="false">AN4*1.1</f>
        <v>463276.883973246</v>
      </c>
      <c r="AP4" s="28" t="n">
        <f aca="false">AO4*1.1</f>
        <v>509604.57237057</v>
      </c>
      <c r="AQ4" s="28" t="n">
        <f aca="false">AP4*1.1</f>
        <v>560565.029607627</v>
      </c>
      <c r="AR4" s="28" t="n">
        <f aca="false">AQ4*1.1</f>
        <v>616621.53256839</v>
      </c>
      <c r="AS4" s="29" t="n">
        <f aca="false">SUM(AG4:AR4)</f>
        <v>4621616.00371142</v>
      </c>
      <c r="AT4" s="28"/>
      <c r="AU4" s="28"/>
      <c r="AV4" s="28"/>
      <c r="AW4" s="28"/>
      <c r="AX4" s="28"/>
      <c r="AY4" s="28"/>
      <c r="AZ4" s="28"/>
      <c r="BA4" s="28"/>
      <c r="BB4" s="28"/>
      <c r="BC4" s="28"/>
      <c r="BD4" s="28"/>
      <c r="BE4" s="28"/>
      <c r="BF4" s="29" t="n">
        <f aca="false">SUM(AT4:BE4)</f>
        <v>0</v>
      </c>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row>
    <row r="5" s="31" customFormat="true" ht="12.8" hidden="false" customHeight="false" outlineLevel="0" collapsed="false">
      <c r="A5" s="26" t="s">
        <v>35</v>
      </c>
      <c r="B5" s="26"/>
      <c r="C5" s="27" t="n">
        <v>1</v>
      </c>
      <c r="D5" s="27" t="n">
        <v>1</v>
      </c>
      <c r="E5" s="27" t="n">
        <v>1</v>
      </c>
      <c r="F5" s="27" t="n">
        <v>1</v>
      </c>
      <c r="G5" s="28" t="n">
        <v>0</v>
      </c>
      <c r="H5" s="28" t="n">
        <f aca="false">G5*1.4</f>
        <v>0</v>
      </c>
      <c r="I5" s="28" t="n">
        <f aca="false">H5*1.4</f>
        <v>0</v>
      </c>
      <c r="J5" s="28" t="n">
        <f aca="false">I5*1.4</f>
        <v>0</v>
      </c>
      <c r="K5" s="28" t="n">
        <f aca="false">2000</f>
        <v>2000</v>
      </c>
      <c r="L5" s="28" t="n">
        <f aca="false">K5*1.4</f>
        <v>2800</v>
      </c>
      <c r="M5" s="28" t="n">
        <f aca="false">L5*1.4</f>
        <v>3920</v>
      </c>
      <c r="N5" s="28" t="n">
        <f aca="false">M5*1.4</f>
        <v>5488</v>
      </c>
      <c r="O5" s="28" t="n">
        <f aca="false">N5*1.4</f>
        <v>7683.2</v>
      </c>
      <c r="P5" s="28" t="n">
        <f aca="false">O5*1.4</f>
        <v>10756.48</v>
      </c>
      <c r="Q5" s="28" t="n">
        <f aca="false">P5*1.4</f>
        <v>15059.072</v>
      </c>
      <c r="R5" s="28" t="n">
        <f aca="false">Q5*1.4</f>
        <v>21082.7008</v>
      </c>
      <c r="S5" s="29" t="n">
        <f aca="false">SUM(G5:R5)</f>
        <v>68789.4528</v>
      </c>
      <c r="T5" s="28" t="n">
        <f aca="false">R5*1.3</f>
        <v>27407.51104</v>
      </c>
      <c r="U5" s="28" t="n">
        <f aca="false">S5*1.3</f>
        <v>89426.28864</v>
      </c>
      <c r="V5" s="28" t="n">
        <f aca="false">T5*1.3</f>
        <v>35629.764352</v>
      </c>
      <c r="W5" s="28" t="n">
        <f aca="false">U5*1.3</f>
        <v>116254.175232</v>
      </c>
      <c r="X5" s="28" t="n">
        <f aca="false">V5*1.3</f>
        <v>46318.6936576</v>
      </c>
      <c r="Y5" s="28" t="n">
        <f aca="false">W5*1.3</f>
        <v>151130.4278016</v>
      </c>
      <c r="Z5" s="28" t="n">
        <f aca="false">X5*1.3</f>
        <v>60214.30175488</v>
      </c>
      <c r="AA5" s="28" t="n">
        <f aca="false">Y5*1.3</f>
        <v>196469.55614208</v>
      </c>
      <c r="AB5" s="28" t="n">
        <f aca="false">Z5*1.3</f>
        <v>78278.592281344</v>
      </c>
      <c r="AC5" s="28" t="n">
        <f aca="false">AA5*1.3</f>
        <v>255410.422984704</v>
      </c>
      <c r="AD5" s="28" t="n">
        <f aca="false">AB5*1.3</f>
        <v>101762.169965747</v>
      </c>
      <c r="AE5" s="28" t="n">
        <f aca="false">AC5*1.3</f>
        <v>332033.549880115</v>
      </c>
      <c r="AF5" s="29" t="n">
        <f aca="false">SUM(T5:AE5)</f>
        <v>1490335.45373207</v>
      </c>
      <c r="AG5" s="28" t="n">
        <f aca="false">AE5*1.1</f>
        <v>365236.904868127</v>
      </c>
      <c r="AH5" s="28" t="n">
        <f aca="false">AG5*1.1</f>
        <v>401760.595354939</v>
      </c>
      <c r="AI5" s="28" t="n">
        <f aca="false">AH5*1.1</f>
        <v>441936.654890433</v>
      </c>
      <c r="AJ5" s="28" t="n">
        <f aca="false">AI5*1.1</f>
        <v>486130.320379477</v>
      </c>
      <c r="AK5" s="28" t="n">
        <f aca="false">AJ5*1.1</f>
        <v>534743.352417424</v>
      </c>
      <c r="AL5" s="28" t="n">
        <f aca="false">AK5*1.1</f>
        <v>588217.687659167</v>
      </c>
      <c r="AM5" s="28" t="n">
        <f aca="false">AL5*1.1</f>
        <v>647039.456425083</v>
      </c>
      <c r="AN5" s="28" t="n">
        <f aca="false">AM5*1.1</f>
        <v>711743.402067592</v>
      </c>
      <c r="AO5" s="28" t="n">
        <f aca="false">AN5*1.1</f>
        <v>782917.742274351</v>
      </c>
      <c r="AP5" s="28" t="n">
        <f aca="false">AO5*1.1</f>
        <v>861209.516501786</v>
      </c>
      <c r="AQ5" s="28" t="n">
        <f aca="false">AP5*1.1</f>
        <v>947330.468151965</v>
      </c>
      <c r="AR5" s="28" t="n">
        <f aca="false">AQ5*1.1</f>
        <v>1042063.51496716</v>
      </c>
      <c r="AS5" s="29" t="n">
        <f aca="false">SUM(AG5:AR5)</f>
        <v>7810329.61595751</v>
      </c>
      <c r="AT5" s="28"/>
      <c r="AU5" s="28"/>
      <c r="AV5" s="28"/>
      <c r="AW5" s="28"/>
      <c r="AX5" s="28"/>
      <c r="AY5" s="28"/>
      <c r="AZ5" s="28"/>
      <c r="BA5" s="28"/>
      <c r="BB5" s="28"/>
      <c r="BC5" s="28"/>
      <c r="BD5" s="28"/>
      <c r="BE5" s="28"/>
      <c r="BF5" s="29" t="n">
        <f aca="false">SUM(AT5:BE5)</f>
        <v>0</v>
      </c>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row>
    <row r="6" s="31" customFormat="true" ht="12.8" hidden="false" customHeight="false" outlineLevel="0" collapsed="false">
      <c r="A6" s="26" t="s">
        <v>36</v>
      </c>
      <c r="B6" s="26"/>
      <c r="C6" s="27" t="n">
        <v>2</v>
      </c>
      <c r="D6" s="27" t="n">
        <v>2</v>
      </c>
      <c r="E6" s="27" t="n">
        <v>2</v>
      </c>
      <c r="F6" s="27" t="n">
        <v>2</v>
      </c>
      <c r="G6" s="28" t="n">
        <v>0</v>
      </c>
      <c r="H6" s="28" t="n">
        <v>0</v>
      </c>
      <c r="I6" s="28" t="n">
        <v>0</v>
      </c>
      <c r="J6" s="28" t="n">
        <v>0</v>
      </c>
      <c r="K6" s="28" t="n">
        <f aca="false">2000</f>
        <v>2000</v>
      </c>
      <c r="L6" s="28" t="n">
        <f aca="false">K6*1.4</f>
        <v>2800</v>
      </c>
      <c r="M6" s="28" t="n">
        <f aca="false">L6*1.4</f>
        <v>3920</v>
      </c>
      <c r="N6" s="28" t="n">
        <f aca="false">M6*1.4</f>
        <v>5488</v>
      </c>
      <c r="O6" s="28" t="n">
        <f aca="false">N6*1.4</f>
        <v>7683.2</v>
      </c>
      <c r="P6" s="28" t="n">
        <f aca="false">O6*1.4</f>
        <v>10756.48</v>
      </c>
      <c r="Q6" s="28" t="n">
        <f aca="false">P6*1.4</f>
        <v>15059.072</v>
      </c>
      <c r="R6" s="28" t="n">
        <f aca="false">Q6*1.4</f>
        <v>21082.7008</v>
      </c>
      <c r="S6" s="29" t="n">
        <f aca="false">SUM(G6:R6)</f>
        <v>68789.4528</v>
      </c>
      <c r="T6" s="28" t="n">
        <f aca="false">R6*1.3</f>
        <v>27407.51104</v>
      </c>
      <c r="U6" s="28" t="n">
        <f aca="false">S6*1.3</f>
        <v>89426.28864</v>
      </c>
      <c r="V6" s="28" t="n">
        <f aca="false">T6*1.3</f>
        <v>35629.764352</v>
      </c>
      <c r="W6" s="28" t="n">
        <f aca="false">U6*1.3</f>
        <v>116254.175232</v>
      </c>
      <c r="X6" s="28" t="n">
        <f aca="false">V6*1.3</f>
        <v>46318.6936576</v>
      </c>
      <c r="Y6" s="28" t="n">
        <f aca="false">W6*1.3</f>
        <v>151130.4278016</v>
      </c>
      <c r="Z6" s="28" t="n">
        <f aca="false">X6*1.3</f>
        <v>60214.30175488</v>
      </c>
      <c r="AA6" s="28" t="n">
        <f aca="false">Y6*1.3</f>
        <v>196469.55614208</v>
      </c>
      <c r="AB6" s="28" t="n">
        <f aca="false">Z6*1.3</f>
        <v>78278.592281344</v>
      </c>
      <c r="AC6" s="28" t="n">
        <f aca="false">AA6*1.3</f>
        <v>255410.422984704</v>
      </c>
      <c r="AD6" s="28" t="n">
        <f aca="false">AB6*1.3</f>
        <v>101762.169965747</v>
      </c>
      <c r="AE6" s="28" t="n">
        <f aca="false">AC6*1.3</f>
        <v>332033.549880115</v>
      </c>
      <c r="AF6" s="29" t="n">
        <f aca="false">SUM(T6:AE6)</f>
        <v>1490335.45373207</v>
      </c>
      <c r="AG6" s="28" t="n">
        <f aca="false">AE6*1.1</f>
        <v>365236.904868127</v>
      </c>
      <c r="AH6" s="28" t="n">
        <f aca="false">AG6*1.1</f>
        <v>401760.595354939</v>
      </c>
      <c r="AI6" s="28" t="n">
        <f aca="false">AH6*1.1</f>
        <v>441936.654890433</v>
      </c>
      <c r="AJ6" s="28" t="n">
        <f aca="false">AI6*1.1</f>
        <v>486130.320379477</v>
      </c>
      <c r="AK6" s="28" t="n">
        <f aca="false">AJ6*1.1</f>
        <v>534743.352417424</v>
      </c>
      <c r="AL6" s="28" t="n">
        <f aca="false">AK6*1.1</f>
        <v>588217.687659167</v>
      </c>
      <c r="AM6" s="28" t="n">
        <f aca="false">AL6*1.1</f>
        <v>647039.456425083</v>
      </c>
      <c r="AN6" s="28" t="n">
        <f aca="false">AM6*1.1</f>
        <v>711743.402067592</v>
      </c>
      <c r="AO6" s="28" t="n">
        <f aca="false">AN6*1.1</f>
        <v>782917.742274351</v>
      </c>
      <c r="AP6" s="28" t="n">
        <f aca="false">AO6*1.1</f>
        <v>861209.516501786</v>
      </c>
      <c r="AQ6" s="28" t="n">
        <f aca="false">AP6*1.1</f>
        <v>947330.468151965</v>
      </c>
      <c r="AR6" s="28" t="n">
        <f aca="false">AQ6*1.1</f>
        <v>1042063.51496716</v>
      </c>
      <c r="AS6" s="29" t="n">
        <f aca="false">SUM(AG6:AR6)</f>
        <v>7810329.61595751</v>
      </c>
      <c r="AT6" s="28"/>
      <c r="AU6" s="28"/>
      <c r="AV6" s="28"/>
      <c r="AW6" s="28"/>
      <c r="AX6" s="28"/>
      <c r="AY6" s="28"/>
      <c r="AZ6" s="28"/>
      <c r="BA6" s="28"/>
      <c r="BB6" s="28"/>
      <c r="BC6" s="28"/>
      <c r="BD6" s="28"/>
      <c r="BE6" s="28"/>
      <c r="BF6" s="29" t="n">
        <f aca="false">SUM(AT6:BE6)</f>
        <v>0</v>
      </c>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row>
    <row r="7" s="31" customFormat="true" ht="12" hidden="false" customHeight="false" outlineLevel="0" collapsed="false">
      <c r="A7" s="26"/>
      <c r="B7" s="26"/>
      <c r="C7" s="27"/>
      <c r="D7" s="27"/>
      <c r="E7" s="27"/>
      <c r="F7" s="27"/>
      <c r="G7" s="28"/>
      <c r="H7" s="28"/>
      <c r="I7" s="28"/>
      <c r="J7" s="28"/>
      <c r="K7" s="28"/>
      <c r="L7" s="28"/>
      <c r="M7" s="28"/>
      <c r="N7" s="28"/>
      <c r="O7" s="28"/>
      <c r="P7" s="28"/>
      <c r="Q7" s="28"/>
      <c r="R7" s="28"/>
      <c r="S7" s="29" t="n">
        <f aca="false">SUM(G7:R7)</f>
        <v>0</v>
      </c>
      <c r="T7" s="28"/>
      <c r="U7" s="28"/>
      <c r="V7" s="28"/>
      <c r="W7" s="28"/>
      <c r="X7" s="28"/>
      <c r="Y7" s="28"/>
      <c r="Z7" s="28"/>
      <c r="AA7" s="28"/>
      <c r="AB7" s="28"/>
      <c r="AC7" s="28"/>
      <c r="AD7" s="28"/>
      <c r="AE7" s="28"/>
      <c r="AF7" s="29" t="n">
        <f aca="false">SUM(T7:AE7)</f>
        <v>0</v>
      </c>
      <c r="AG7" s="28"/>
      <c r="AH7" s="28"/>
      <c r="AI7" s="28"/>
      <c r="AJ7" s="28"/>
      <c r="AK7" s="28"/>
      <c r="AL7" s="28"/>
      <c r="AM7" s="28"/>
      <c r="AN7" s="28"/>
      <c r="AO7" s="28"/>
      <c r="AP7" s="28"/>
      <c r="AQ7" s="28"/>
      <c r="AR7" s="28"/>
      <c r="AS7" s="29" t="n">
        <f aca="false">SUM(AG7:AR7)</f>
        <v>0</v>
      </c>
      <c r="AT7" s="28"/>
      <c r="AU7" s="28"/>
      <c r="AV7" s="28"/>
      <c r="AW7" s="28"/>
      <c r="AX7" s="28"/>
      <c r="AY7" s="28"/>
      <c r="AZ7" s="28"/>
      <c r="BA7" s="28"/>
      <c r="BB7" s="28"/>
      <c r="BC7" s="28"/>
      <c r="BD7" s="28"/>
      <c r="BE7" s="28"/>
      <c r="BF7" s="29" t="n">
        <f aca="false">SUM(AT7:BE7)</f>
        <v>0</v>
      </c>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row>
    <row r="8" s="31" customFormat="true" ht="12" hidden="false" customHeight="false" outlineLevel="0" collapsed="false">
      <c r="A8" s="26"/>
      <c r="B8" s="26"/>
      <c r="C8" s="27"/>
      <c r="D8" s="27"/>
      <c r="E8" s="27"/>
      <c r="F8" s="27"/>
      <c r="G8" s="28"/>
      <c r="H8" s="28"/>
      <c r="I8" s="28"/>
      <c r="J8" s="28"/>
      <c r="K8" s="28"/>
      <c r="L8" s="28"/>
      <c r="M8" s="28"/>
      <c r="N8" s="28"/>
      <c r="O8" s="28"/>
      <c r="P8" s="28"/>
      <c r="Q8" s="28"/>
      <c r="R8" s="28"/>
      <c r="S8" s="29" t="n">
        <f aca="false">SUM(G8:R8)</f>
        <v>0</v>
      </c>
      <c r="T8" s="28"/>
      <c r="U8" s="28"/>
      <c r="V8" s="28"/>
      <c r="W8" s="28"/>
      <c r="X8" s="28"/>
      <c r="Y8" s="28"/>
      <c r="Z8" s="28"/>
      <c r="AA8" s="28"/>
      <c r="AB8" s="28"/>
      <c r="AC8" s="28"/>
      <c r="AD8" s="28"/>
      <c r="AE8" s="28"/>
      <c r="AF8" s="29" t="n">
        <f aca="false">SUM(T8:AE8)</f>
        <v>0</v>
      </c>
      <c r="AG8" s="28"/>
      <c r="AH8" s="28"/>
      <c r="AI8" s="28"/>
      <c r="AJ8" s="28"/>
      <c r="AK8" s="28"/>
      <c r="AL8" s="28"/>
      <c r="AM8" s="28"/>
      <c r="AN8" s="28"/>
      <c r="AO8" s="28"/>
      <c r="AP8" s="28"/>
      <c r="AQ8" s="28"/>
      <c r="AR8" s="28"/>
      <c r="AS8" s="29" t="n">
        <f aca="false">SUM(AG8:AR8)</f>
        <v>0</v>
      </c>
      <c r="AT8" s="28"/>
      <c r="AU8" s="28"/>
      <c r="AV8" s="28"/>
      <c r="AW8" s="28"/>
      <c r="AX8" s="28"/>
      <c r="AY8" s="28"/>
      <c r="AZ8" s="28"/>
      <c r="BA8" s="28"/>
      <c r="BB8" s="28"/>
      <c r="BC8" s="28"/>
      <c r="BD8" s="28"/>
      <c r="BE8" s="28"/>
      <c r="BF8" s="29" t="n">
        <f aca="false">SUM(AT8:BE8)</f>
        <v>0</v>
      </c>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row>
    <row r="9" s="31" customFormat="true" ht="12" hidden="false" customHeight="false" outlineLevel="0" collapsed="false">
      <c r="A9" s="26"/>
      <c r="B9" s="26"/>
      <c r="C9" s="27"/>
      <c r="D9" s="27"/>
      <c r="E9" s="27"/>
      <c r="F9" s="27"/>
      <c r="G9" s="28"/>
      <c r="H9" s="28"/>
      <c r="I9" s="28"/>
      <c r="J9" s="28"/>
      <c r="K9" s="28"/>
      <c r="L9" s="28"/>
      <c r="M9" s="28"/>
      <c r="N9" s="28"/>
      <c r="O9" s="28"/>
      <c r="P9" s="28"/>
      <c r="Q9" s="28"/>
      <c r="R9" s="28"/>
      <c r="S9" s="29" t="n">
        <f aca="false">SUM(G9:R9)</f>
        <v>0</v>
      </c>
      <c r="T9" s="28"/>
      <c r="U9" s="28"/>
      <c r="V9" s="28"/>
      <c r="W9" s="28"/>
      <c r="X9" s="28"/>
      <c r="Y9" s="28"/>
      <c r="Z9" s="28"/>
      <c r="AA9" s="28"/>
      <c r="AB9" s="28"/>
      <c r="AC9" s="28"/>
      <c r="AD9" s="28"/>
      <c r="AE9" s="28"/>
      <c r="AF9" s="29" t="n">
        <f aca="false">SUM(T9:AE9)</f>
        <v>0</v>
      </c>
      <c r="AG9" s="28"/>
      <c r="AH9" s="28"/>
      <c r="AI9" s="28"/>
      <c r="AJ9" s="28"/>
      <c r="AK9" s="28"/>
      <c r="AL9" s="28"/>
      <c r="AM9" s="28"/>
      <c r="AN9" s="28"/>
      <c r="AO9" s="28"/>
      <c r="AP9" s="28"/>
      <c r="AQ9" s="28"/>
      <c r="AR9" s="28"/>
      <c r="AS9" s="29" t="n">
        <f aca="false">SUM(AG9:AR9)</f>
        <v>0</v>
      </c>
      <c r="AT9" s="28"/>
      <c r="AU9" s="28"/>
      <c r="AV9" s="28"/>
      <c r="AW9" s="28"/>
      <c r="AX9" s="28"/>
      <c r="AY9" s="28"/>
      <c r="AZ9" s="28"/>
      <c r="BA9" s="28"/>
      <c r="BB9" s="28"/>
      <c r="BC9" s="28"/>
      <c r="BD9" s="28"/>
      <c r="BE9" s="28"/>
      <c r="BF9" s="29" t="n">
        <f aca="false">SUM(AT9:BE9)</f>
        <v>0</v>
      </c>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row>
    <row r="10" s="31" customFormat="true" ht="12" hidden="false" customHeight="false" outlineLevel="0" collapsed="false">
      <c r="A10" s="26"/>
      <c r="B10" s="26"/>
      <c r="C10" s="27"/>
      <c r="D10" s="27"/>
      <c r="E10" s="27"/>
      <c r="F10" s="27"/>
      <c r="G10" s="28"/>
      <c r="H10" s="28"/>
      <c r="I10" s="28"/>
      <c r="J10" s="28"/>
      <c r="K10" s="28"/>
      <c r="L10" s="28"/>
      <c r="M10" s="28"/>
      <c r="N10" s="28"/>
      <c r="O10" s="28"/>
      <c r="P10" s="28"/>
      <c r="Q10" s="28"/>
      <c r="R10" s="28"/>
      <c r="S10" s="29" t="n">
        <f aca="false">SUM(G10:R10)</f>
        <v>0</v>
      </c>
      <c r="T10" s="28"/>
      <c r="U10" s="28"/>
      <c r="V10" s="28"/>
      <c r="W10" s="28"/>
      <c r="X10" s="28"/>
      <c r="Y10" s="28"/>
      <c r="Z10" s="28"/>
      <c r="AA10" s="28"/>
      <c r="AB10" s="28"/>
      <c r="AC10" s="28"/>
      <c r="AD10" s="28"/>
      <c r="AE10" s="28"/>
      <c r="AF10" s="29" t="n">
        <f aca="false">SUM(T10:AE10)</f>
        <v>0</v>
      </c>
      <c r="AG10" s="28"/>
      <c r="AH10" s="28"/>
      <c r="AI10" s="28"/>
      <c r="AJ10" s="28"/>
      <c r="AK10" s="28"/>
      <c r="AL10" s="28"/>
      <c r="AM10" s="28"/>
      <c r="AN10" s="28"/>
      <c r="AO10" s="28"/>
      <c r="AP10" s="28"/>
      <c r="AQ10" s="28"/>
      <c r="AR10" s="28"/>
      <c r="AS10" s="29" t="n">
        <f aca="false">SUM(AG10:AR10)</f>
        <v>0</v>
      </c>
      <c r="AT10" s="28"/>
      <c r="AU10" s="28"/>
      <c r="AV10" s="28"/>
      <c r="AW10" s="28"/>
      <c r="AX10" s="28"/>
      <c r="AY10" s="28"/>
      <c r="AZ10" s="28"/>
      <c r="BA10" s="28"/>
      <c r="BB10" s="28"/>
      <c r="BC10" s="28"/>
      <c r="BD10" s="28"/>
      <c r="BE10" s="28"/>
      <c r="BF10" s="29" t="n">
        <f aca="false">SUM(AT10:BE10)</f>
        <v>0</v>
      </c>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row>
    <row r="11" s="31" customFormat="true" ht="12" hidden="false" customHeight="false" outlineLevel="0" collapsed="false">
      <c r="A11" s="26"/>
      <c r="B11" s="26"/>
      <c r="C11" s="27"/>
      <c r="D11" s="27"/>
      <c r="E11" s="27"/>
      <c r="F11" s="27"/>
      <c r="G11" s="28"/>
      <c r="H11" s="28"/>
      <c r="I11" s="28"/>
      <c r="J11" s="28"/>
      <c r="K11" s="28"/>
      <c r="L11" s="28"/>
      <c r="M11" s="28"/>
      <c r="N11" s="28"/>
      <c r="O11" s="28"/>
      <c r="P11" s="28"/>
      <c r="Q11" s="28"/>
      <c r="R11" s="28"/>
      <c r="S11" s="29" t="n">
        <f aca="false">SUM(G11:R11)</f>
        <v>0</v>
      </c>
      <c r="T11" s="28"/>
      <c r="U11" s="28"/>
      <c r="V11" s="28"/>
      <c r="W11" s="28"/>
      <c r="X11" s="28"/>
      <c r="Y11" s="28"/>
      <c r="Z11" s="28"/>
      <c r="AA11" s="28"/>
      <c r="AB11" s="28"/>
      <c r="AC11" s="28"/>
      <c r="AD11" s="28"/>
      <c r="AE11" s="28"/>
      <c r="AF11" s="29" t="n">
        <f aca="false">SUM(T11:AE11)</f>
        <v>0</v>
      </c>
      <c r="AG11" s="28"/>
      <c r="AH11" s="28"/>
      <c r="AI11" s="28"/>
      <c r="AJ11" s="28"/>
      <c r="AK11" s="28"/>
      <c r="AL11" s="28"/>
      <c r="AM11" s="28"/>
      <c r="AN11" s="28"/>
      <c r="AO11" s="28"/>
      <c r="AP11" s="28"/>
      <c r="AQ11" s="28"/>
      <c r="AR11" s="28"/>
      <c r="AS11" s="29" t="n">
        <f aca="false">SUM(AG11:AR11)</f>
        <v>0</v>
      </c>
      <c r="AT11" s="28"/>
      <c r="AU11" s="28"/>
      <c r="AV11" s="28"/>
      <c r="AW11" s="28"/>
      <c r="AX11" s="28"/>
      <c r="AY11" s="28"/>
      <c r="AZ11" s="28"/>
      <c r="BA11" s="28"/>
      <c r="BB11" s="28"/>
      <c r="BC11" s="28"/>
      <c r="BD11" s="28"/>
      <c r="BE11" s="28"/>
      <c r="BF11" s="29" t="n">
        <f aca="false">SUM(AT11:BE11)</f>
        <v>0</v>
      </c>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row>
    <row r="12" s="31" customFormat="true" ht="12" hidden="false" customHeight="false" outlineLevel="0" collapsed="false">
      <c r="A12" s="26"/>
      <c r="B12" s="26"/>
      <c r="C12" s="27"/>
      <c r="D12" s="27"/>
      <c r="E12" s="27"/>
      <c r="F12" s="27"/>
      <c r="G12" s="28"/>
      <c r="H12" s="28"/>
      <c r="I12" s="28"/>
      <c r="J12" s="28"/>
      <c r="K12" s="28"/>
      <c r="L12" s="28"/>
      <c r="M12" s="28"/>
      <c r="N12" s="28"/>
      <c r="O12" s="28"/>
      <c r="P12" s="28"/>
      <c r="Q12" s="28"/>
      <c r="R12" s="28"/>
      <c r="S12" s="29" t="n">
        <f aca="false">SUM(G12:R12)</f>
        <v>0</v>
      </c>
      <c r="T12" s="28"/>
      <c r="U12" s="28"/>
      <c r="V12" s="28"/>
      <c r="W12" s="28"/>
      <c r="X12" s="28"/>
      <c r="Y12" s="28"/>
      <c r="Z12" s="28"/>
      <c r="AA12" s="28"/>
      <c r="AB12" s="28"/>
      <c r="AC12" s="28"/>
      <c r="AD12" s="28"/>
      <c r="AE12" s="28"/>
      <c r="AF12" s="29" t="n">
        <f aca="false">SUM(T12:AE12)</f>
        <v>0</v>
      </c>
      <c r="AG12" s="28"/>
      <c r="AH12" s="28"/>
      <c r="AI12" s="28"/>
      <c r="AJ12" s="28"/>
      <c r="AK12" s="28"/>
      <c r="AL12" s="28"/>
      <c r="AM12" s="28"/>
      <c r="AN12" s="28"/>
      <c r="AO12" s="28"/>
      <c r="AP12" s="28"/>
      <c r="AQ12" s="28"/>
      <c r="AR12" s="28"/>
      <c r="AS12" s="29" t="n">
        <f aca="false">SUM(AG12:AR12)</f>
        <v>0</v>
      </c>
      <c r="AT12" s="28"/>
      <c r="AU12" s="28"/>
      <c r="AV12" s="28"/>
      <c r="AW12" s="28"/>
      <c r="AX12" s="28"/>
      <c r="AY12" s="28"/>
      <c r="AZ12" s="28"/>
      <c r="BA12" s="28"/>
      <c r="BB12" s="28"/>
      <c r="BC12" s="28"/>
      <c r="BD12" s="28"/>
      <c r="BE12" s="28"/>
      <c r="BF12" s="29" t="n">
        <f aca="false">SUM(AT12:BE12)</f>
        <v>0</v>
      </c>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row>
    <row r="13" s="31" customFormat="true" ht="12" hidden="false" customHeight="false" outlineLevel="0" collapsed="false">
      <c r="A13" s="26"/>
      <c r="B13" s="26"/>
      <c r="C13" s="27"/>
      <c r="D13" s="27"/>
      <c r="E13" s="27"/>
      <c r="F13" s="27"/>
      <c r="G13" s="28"/>
      <c r="H13" s="28"/>
      <c r="I13" s="28"/>
      <c r="J13" s="28"/>
      <c r="K13" s="28"/>
      <c r="L13" s="28"/>
      <c r="M13" s="28"/>
      <c r="N13" s="28"/>
      <c r="O13" s="28"/>
      <c r="P13" s="28"/>
      <c r="Q13" s="28"/>
      <c r="R13" s="28"/>
      <c r="S13" s="29" t="n">
        <f aca="false">SUM(G13:R13)</f>
        <v>0</v>
      </c>
      <c r="T13" s="28"/>
      <c r="U13" s="28"/>
      <c r="V13" s="28"/>
      <c r="W13" s="28"/>
      <c r="X13" s="28"/>
      <c r="Y13" s="28"/>
      <c r="Z13" s="28"/>
      <c r="AA13" s="28"/>
      <c r="AB13" s="28"/>
      <c r="AC13" s="28"/>
      <c r="AD13" s="28"/>
      <c r="AE13" s="28"/>
      <c r="AF13" s="29" t="n">
        <f aca="false">SUM(T13:AE13)</f>
        <v>0</v>
      </c>
      <c r="AG13" s="28"/>
      <c r="AH13" s="28"/>
      <c r="AI13" s="28"/>
      <c r="AJ13" s="28"/>
      <c r="AK13" s="28"/>
      <c r="AL13" s="28"/>
      <c r="AM13" s="28"/>
      <c r="AN13" s="28"/>
      <c r="AO13" s="28"/>
      <c r="AP13" s="28"/>
      <c r="AQ13" s="28"/>
      <c r="AR13" s="28"/>
      <c r="AS13" s="29" t="n">
        <f aca="false">SUM(AG13:AR13)</f>
        <v>0</v>
      </c>
      <c r="AT13" s="28"/>
      <c r="AU13" s="28"/>
      <c r="AV13" s="28"/>
      <c r="AW13" s="28"/>
      <c r="AX13" s="28"/>
      <c r="AY13" s="28"/>
      <c r="AZ13" s="28"/>
      <c r="BA13" s="28"/>
      <c r="BB13" s="28"/>
      <c r="BC13" s="28"/>
      <c r="BD13" s="28"/>
      <c r="BE13" s="28"/>
      <c r="BF13" s="29" t="n">
        <f aca="false">SUM(AT13:BE13)</f>
        <v>0</v>
      </c>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row>
    <row r="14" s="31" customFormat="true" ht="12" hidden="false" customHeight="false" outlineLevel="0" collapsed="false">
      <c r="A14" s="26"/>
      <c r="B14" s="26"/>
      <c r="C14" s="27"/>
      <c r="D14" s="27"/>
      <c r="E14" s="27"/>
      <c r="F14" s="27"/>
      <c r="G14" s="28"/>
      <c r="H14" s="28"/>
      <c r="I14" s="28"/>
      <c r="J14" s="28"/>
      <c r="K14" s="28"/>
      <c r="L14" s="28"/>
      <c r="M14" s="28"/>
      <c r="N14" s="28"/>
      <c r="O14" s="28"/>
      <c r="P14" s="28"/>
      <c r="Q14" s="28"/>
      <c r="R14" s="28"/>
      <c r="S14" s="29" t="n">
        <f aca="false">SUM(G14:R14)</f>
        <v>0</v>
      </c>
      <c r="T14" s="28"/>
      <c r="U14" s="28"/>
      <c r="V14" s="28"/>
      <c r="W14" s="28"/>
      <c r="X14" s="28"/>
      <c r="Y14" s="28"/>
      <c r="Z14" s="28"/>
      <c r="AA14" s="28"/>
      <c r="AB14" s="28"/>
      <c r="AC14" s="28"/>
      <c r="AD14" s="28"/>
      <c r="AE14" s="28"/>
      <c r="AF14" s="29" t="n">
        <f aca="false">SUM(T14:AE14)</f>
        <v>0</v>
      </c>
      <c r="AG14" s="28"/>
      <c r="AH14" s="28"/>
      <c r="AI14" s="28"/>
      <c r="AJ14" s="28"/>
      <c r="AK14" s="28"/>
      <c r="AL14" s="28"/>
      <c r="AM14" s="28"/>
      <c r="AN14" s="28"/>
      <c r="AO14" s="28"/>
      <c r="AP14" s="28"/>
      <c r="AQ14" s="28"/>
      <c r="AR14" s="28"/>
      <c r="AS14" s="29" t="n">
        <f aca="false">SUM(AG14:AR14)</f>
        <v>0</v>
      </c>
      <c r="AT14" s="28"/>
      <c r="AU14" s="28"/>
      <c r="AV14" s="28"/>
      <c r="AW14" s="28"/>
      <c r="AX14" s="28"/>
      <c r="AY14" s="28"/>
      <c r="AZ14" s="28"/>
      <c r="BA14" s="28"/>
      <c r="BB14" s="28"/>
      <c r="BC14" s="28"/>
      <c r="BD14" s="28"/>
      <c r="BE14" s="28"/>
      <c r="BF14" s="29" t="n">
        <f aca="false">SUM(AT14:BE14)</f>
        <v>0</v>
      </c>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row>
    <row r="15" s="31" customFormat="true" ht="12" hidden="false" customHeight="false" outlineLevel="0" collapsed="false">
      <c r="A15" s="26"/>
      <c r="B15" s="26"/>
      <c r="C15" s="27"/>
      <c r="D15" s="27"/>
      <c r="E15" s="27"/>
      <c r="F15" s="27"/>
      <c r="G15" s="28"/>
      <c r="H15" s="28"/>
      <c r="I15" s="28"/>
      <c r="J15" s="28"/>
      <c r="K15" s="28"/>
      <c r="L15" s="28"/>
      <c r="M15" s="28"/>
      <c r="N15" s="28"/>
      <c r="O15" s="28"/>
      <c r="P15" s="28"/>
      <c r="Q15" s="28"/>
      <c r="R15" s="28"/>
      <c r="S15" s="29" t="n">
        <f aca="false">SUM(G15:R15)</f>
        <v>0</v>
      </c>
      <c r="T15" s="28"/>
      <c r="U15" s="28"/>
      <c r="V15" s="28"/>
      <c r="W15" s="28"/>
      <c r="X15" s="28"/>
      <c r="Y15" s="28"/>
      <c r="Z15" s="28"/>
      <c r="AA15" s="28"/>
      <c r="AB15" s="28"/>
      <c r="AC15" s="28"/>
      <c r="AD15" s="28"/>
      <c r="AE15" s="28"/>
      <c r="AF15" s="29" t="n">
        <f aca="false">SUM(T15:AE15)</f>
        <v>0</v>
      </c>
      <c r="AG15" s="28"/>
      <c r="AH15" s="28"/>
      <c r="AI15" s="28"/>
      <c r="AJ15" s="28"/>
      <c r="AK15" s="28"/>
      <c r="AL15" s="28"/>
      <c r="AM15" s="28"/>
      <c r="AN15" s="28"/>
      <c r="AO15" s="28"/>
      <c r="AP15" s="28"/>
      <c r="AQ15" s="28"/>
      <c r="AR15" s="28"/>
      <c r="AS15" s="29" t="n">
        <f aca="false">SUM(AG15:AR15)</f>
        <v>0</v>
      </c>
      <c r="AT15" s="28"/>
      <c r="AU15" s="28"/>
      <c r="AV15" s="28"/>
      <c r="AW15" s="28"/>
      <c r="AX15" s="28"/>
      <c r="AY15" s="28"/>
      <c r="AZ15" s="28"/>
      <c r="BA15" s="28"/>
      <c r="BB15" s="28"/>
      <c r="BC15" s="28"/>
      <c r="BD15" s="28"/>
      <c r="BE15" s="28"/>
      <c r="BF15" s="29" t="n">
        <f aca="false">SUM(AT15:BE15)</f>
        <v>0</v>
      </c>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row>
    <row r="16" s="31" customFormat="true" ht="12" hidden="false" customHeight="false" outlineLevel="0" collapsed="false">
      <c r="A16" s="26"/>
      <c r="B16" s="26"/>
      <c r="C16" s="27"/>
      <c r="D16" s="27"/>
      <c r="E16" s="27"/>
      <c r="F16" s="27"/>
      <c r="G16" s="28"/>
      <c r="H16" s="28"/>
      <c r="I16" s="28"/>
      <c r="J16" s="28"/>
      <c r="K16" s="28"/>
      <c r="L16" s="28"/>
      <c r="M16" s="28"/>
      <c r="N16" s="28"/>
      <c r="O16" s="28"/>
      <c r="P16" s="28"/>
      <c r="Q16" s="28"/>
      <c r="R16" s="28"/>
      <c r="S16" s="29" t="n">
        <f aca="false">SUM(G16:R16)</f>
        <v>0</v>
      </c>
      <c r="T16" s="28"/>
      <c r="U16" s="28"/>
      <c r="V16" s="28"/>
      <c r="W16" s="28"/>
      <c r="X16" s="28"/>
      <c r="Y16" s="28"/>
      <c r="Z16" s="28"/>
      <c r="AA16" s="28"/>
      <c r="AB16" s="28"/>
      <c r="AC16" s="28"/>
      <c r="AD16" s="28"/>
      <c r="AE16" s="28"/>
      <c r="AF16" s="29" t="n">
        <f aca="false">SUM(T16:AE16)</f>
        <v>0</v>
      </c>
      <c r="AG16" s="28"/>
      <c r="AH16" s="28"/>
      <c r="AI16" s="28"/>
      <c r="AJ16" s="28"/>
      <c r="AK16" s="28"/>
      <c r="AL16" s="28"/>
      <c r="AM16" s="28"/>
      <c r="AN16" s="28"/>
      <c r="AO16" s="28"/>
      <c r="AP16" s="28"/>
      <c r="AQ16" s="28"/>
      <c r="AR16" s="28"/>
      <c r="AS16" s="29" t="n">
        <f aca="false">SUM(AG16:AR16)</f>
        <v>0</v>
      </c>
      <c r="AT16" s="28"/>
      <c r="AU16" s="28"/>
      <c r="AV16" s="28"/>
      <c r="AW16" s="28"/>
      <c r="AX16" s="28"/>
      <c r="AY16" s="28"/>
      <c r="AZ16" s="28"/>
      <c r="BA16" s="28"/>
      <c r="BB16" s="28"/>
      <c r="BC16" s="28"/>
      <c r="BD16" s="28"/>
      <c r="BE16" s="28"/>
      <c r="BF16" s="29" t="n">
        <f aca="false">SUM(AT16:BE16)</f>
        <v>0</v>
      </c>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row>
    <row r="17" s="31" customFormat="true" ht="12" hidden="false" customHeight="false" outlineLevel="0" collapsed="false">
      <c r="A17" s="26"/>
      <c r="B17" s="26"/>
      <c r="C17" s="27"/>
      <c r="D17" s="27"/>
      <c r="E17" s="27"/>
      <c r="F17" s="27"/>
      <c r="G17" s="28"/>
      <c r="H17" s="28"/>
      <c r="I17" s="28"/>
      <c r="J17" s="28"/>
      <c r="K17" s="28"/>
      <c r="L17" s="28"/>
      <c r="M17" s="28"/>
      <c r="N17" s="28"/>
      <c r="O17" s="28"/>
      <c r="P17" s="28"/>
      <c r="Q17" s="28"/>
      <c r="R17" s="28"/>
      <c r="S17" s="29" t="n">
        <f aca="false">SUM(G17:R17)</f>
        <v>0</v>
      </c>
      <c r="T17" s="28"/>
      <c r="U17" s="28"/>
      <c r="V17" s="28"/>
      <c r="W17" s="28"/>
      <c r="X17" s="28"/>
      <c r="Y17" s="28"/>
      <c r="Z17" s="28"/>
      <c r="AA17" s="28"/>
      <c r="AB17" s="28"/>
      <c r="AC17" s="28"/>
      <c r="AD17" s="28"/>
      <c r="AE17" s="28"/>
      <c r="AF17" s="29" t="n">
        <f aca="false">SUM(T17:AE17)</f>
        <v>0</v>
      </c>
      <c r="AG17" s="28"/>
      <c r="AH17" s="28"/>
      <c r="AI17" s="28"/>
      <c r="AJ17" s="28"/>
      <c r="AK17" s="28"/>
      <c r="AL17" s="28"/>
      <c r="AM17" s="28"/>
      <c r="AN17" s="28"/>
      <c r="AO17" s="28"/>
      <c r="AP17" s="28"/>
      <c r="AQ17" s="28"/>
      <c r="AR17" s="28"/>
      <c r="AS17" s="29" t="n">
        <f aca="false">SUM(AG17:AR17)</f>
        <v>0</v>
      </c>
      <c r="AT17" s="28"/>
      <c r="AU17" s="28"/>
      <c r="AV17" s="28"/>
      <c r="AW17" s="28"/>
      <c r="AX17" s="28"/>
      <c r="AY17" s="28"/>
      <c r="AZ17" s="28"/>
      <c r="BA17" s="28"/>
      <c r="BB17" s="28"/>
      <c r="BC17" s="28"/>
      <c r="BD17" s="28"/>
      <c r="BE17" s="28"/>
      <c r="BF17" s="29" t="n">
        <f aca="false">SUM(AT17:BE17)</f>
        <v>0</v>
      </c>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row>
    <row r="18" s="31" customFormat="true" ht="12" hidden="false" customHeight="false" outlineLevel="0" collapsed="false">
      <c r="A18" s="26"/>
      <c r="B18" s="26"/>
      <c r="C18" s="27"/>
      <c r="D18" s="27"/>
      <c r="E18" s="27"/>
      <c r="F18" s="27"/>
      <c r="G18" s="28"/>
      <c r="H18" s="28"/>
      <c r="I18" s="28"/>
      <c r="J18" s="28"/>
      <c r="K18" s="28"/>
      <c r="L18" s="28"/>
      <c r="M18" s="28"/>
      <c r="N18" s="28"/>
      <c r="O18" s="28"/>
      <c r="P18" s="28"/>
      <c r="Q18" s="28"/>
      <c r="R18" s="28"/>
      <c r="S18" s="29" t="n">
        <f aca="false">SUM(G18:R18)</f>
        <v>0</v>
      </c>
      <c r="T18" s="28"/>
      <c r="U18" s="28"/>
      <c r="V18" s="28"/>
      <c r="W18" s="28"/>
      <c r="X18" s="28"/>
      <c r="Y18" s="28"/>
      <c r="Z18" s="28"/>
      <c r="AA18" s="28"/>
      <c r="AB18" s="28"/>
      <c r="AC18" s="28"/>
      <c r="AD18" s="28"/>
      <c r="AE18" s="28"/>
      <c r="AF18" s="29" t="n">
        <f aca="false">SUM(T18:AE18)</f>
        <v>0</v>
      </c>
      <c r="AG18" s="28"/>
      <c r="AH18" s="28"/>
      <c r="AI18" s="28"/>
      <c r="AJ18" s="28"/>
      <c r="AK18" s="28"/>
      <c r="AL18" s="28"/>
      <c r="AM18" s="28"/>
      <c r="AN18" s="28"/>
      <c r="AO18" s="28"/>
      <c r="AP18" s="28"/>
      <c r="AQ18" s="28"/>
      <c r="AR18" s="28"/>
      <c r="AS18" s="29" t="n">
        <f aca="false">SUM(AG18:AR18)</f>
        <v>0</v>
      </c>
      <c r="AT18" s="28"/>
      <c r="AU18" s="28"/>
      <c r="AV18" s="28"/>
      <c r="AW18" s="28"/>
      <c r="AX18" s="28"/>
      <c r="AY18" s="28"/>
      <c r="AZ18" s="28"/>
      <c r="BA18" s="28"/>
      <c r="BB18" s="28"/>
      <c r="BC18" s="28"/>
      <c r="BD18" s="28"/>
      <c r="BE18" s="28"/>
      <c r="BF18" s="29" t="n">
        <f aca="false">SUM(AT18:BE18)</f>
        <v>0</v>
      </c>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row>
    <row r="19" s="31" customFormat="true" ht="12" hidden="false" customHeight="false" outlineLevel="0" collapsed="false">
      <c r="A19" s="26"/>
      <c r="B19" s="26"/>
      <c r="C19" s="27"/>
      <c r="D19" s="27"/>
      <c r="E19" s="27"/>
      <c r="F19" s="27"/>
      <c r="G19" s="28"/>
      <c r="H19" s="28"/>
      <c r="I19" s="28"/>
      <c r="J19" s="28"/>
      <c r="K19" s="28"/>
      <c r="L19" s="28"/>
      <c r="M19" s="28"/>
      <c r="N19" s="28"/>
      <c r="O19" s="28"/>
      <c r="P19" s="28"/>
      <c r="Q19" s="28"/>
      <c r="R19" s="28"/>
      <c r="S19" s="29" t="n">
        <f aca="false">SUM(G19:R19)</f>
        <v>0</v>
      </c>
      <c r="T19" s="28"/>
      <c r="U19" s="28"/>
      <c r="V19" s="28"/>
      <c r="W19" s="28"/>
      <c r="X19" s="28"/>
      <c r="Y19" s="28"/>
      <c r="Z19" s="28"/>
      <c r="AA19" s="28"/>
      <c r="AB19" s="28"/>
      <c r="AC19" s="28"/>
      <c r="AD19" s="28"/>
      <c r="AE19" s="28"/>
      <c r="AF19" s="29" t="n">
        <f aca="false">SUM(T19:AE19)</f>
        <v>0</v>
      </c>
      <c r="AG19" s="28"/>
      <c r="AH19" s="28"/>
      <c r="AI19" s="28"/>
      <c r="AJ19" s="28"/>
      <c r="AK19" s="28"/>
      <c r="AL19" s="28"/>
      <c r="AM19" s="28"/>
      <c r="AN19" s="28"/>
      <c r="AO19" s="28"/>
      <c r="AP19" s="28"/>
      <c r="AQ19" s="28"/>
      <c r="AR19" s="28"/>
      <c r="AS19" s="29" t="n">
        <f aca="false">SUM(AG19:AR19)</f>
        <v>0</v>
      </c>
      <c r="AT19" s="28"/>
      <c r="AU19" s="28"/>
      <c r="AV19" s="28"/>
      <c r="AW19" s="28"/>
      <c r="AX19" s="28"/>
      <c r="AY19" s="28"/>
      <c r="AZ19" s="28"/>
      <c r="BA19" s="28"/>
      <c r="BB19" s="28"/>
      <c r="BC19" s="28"/>
      <c r="BD19" s="28"/>
      <c r="BE19" s="28"/>
      <c r="BF19" s="29" t="n">
        <f aca="false">SUM(AT19:BE19)</f>
        <v>0</v>
      </c>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row>
    <row r="20" s="31" customFormat="true" ht="12" hidden="false" customHeight="false" outlineLevel="0" collapsed="false">
      <c r="A20" s="26"/>
      <c r="B20" s="26"/>
      <c r="C20" s="27"/>
      <c r="D20" s="27"/>
      <c r="E20" s="27"/>
      <c r="F20" s="27"/>
      <c r="G20" s="28"/>
      <c r="H20" s="28"/>
      <c r="I20" s="28"/>
      <c r="J20" s="28"/>
      <c r="K20" s="28"/>
      <c r="L20" s="28"/>
      <c r="M20" s="28"/>
      <c r="N20" s="28"/>
      <c r="O20" s="28"/>
      <c r="P20" s="28"/>
      <c r="Q20" s="28"/>
      <c r="R20" s="28"/>
      <c r="S20" s="29" t="n">
        <f aca="false">SUM(G20:R20)</f>
        <v>0</v>
      </c>
      <c r="T20" s="28"/>
      <c r="U20" s="28"/>
      <c r="V20" s="28"/>
      <c r="W20" s="28"/>
      <c r="X20" s="28"/>
      <c r="Y20" s="28"/>
      <c r="Z20" s="28"/>
      <c r="AA20" s="28"/>
      <c r="AB20" s="28"/>
      <c r="AC20" s="28"/>
      <c r="AD20" s="28"/>
      <c r="AE20" s="28"/>
      <c r="AF20" s="29" t="n">
        <f aca="false">SUM(T20:AE20)</f>
        <v>0</v>
      </c>
      <c r="AG20" s="28"/>
      <c r="AH20" s="28"/>
      <c r="AI20" s="28"/>
      <c r="AJ20" s="28"/>
      <c r="AK20" s="28"/>
      <c r="AL20" s="28"/>
      <c r="AM20" s="28"/>
      <c r="AN20" s="28"/>
      <c r="AO20" s="28"/>
      <c r="AP20" s="28"/>
      <c r="AQ20" s="28"/>
      <c r="AR20" s="28"/>
      <c r="AS20" s="29" t="n">
        <f aca="false">SUM(AG20:AR20)</f>
        <v>0</v>
      </c>
      <c r="AT20" s="28"/>
      <c r="AU20" s="28"/>
      <c r="AV20" s="28"/>
      <c r="AW20" s="28"/>
      <c r="AX20" s="28"/>
      <c r="AY20" s="28"/>
      <c r="AZ20" s="28"/>
      <c r="BA20" s="28"/>
      <c r="BB20" s="28"/>
      <c r="BC20" s="28"/>
      <c r="BD20" s="28"/>
      <c r="BE20" s="28"/>
      <c r="BF20" s="29" t="n">
        <f aca="false">SUM(AT20:BE20)</f>
        <v>0</v>
      </c>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row>
    <row r="21" s="31" customFormat="true" ht="12" hidden="false" customHeight="false" outlineLevel="0" collapsed="false">
      <c r="A21" s="26"/>
      <c r="B21" s="26"/>
      <c r="C21" s="27"/>
      <c r="D21" s="27"/>
      <c r="E21" s="27"/>
      <c r="F21" s="27"/>
      <c r="G21" s="28"/>
      <c r="H21" s="28"/>
      <c r="I21" s="28"/>
      <c r="J21" s="28"/>
      <c r="K21" s="28"/>
      <c r="L21" s="28"/>
      <c r="M21" s="28"/>
      <c r="N21" s="28"/>
      <c r="O21" s="28"/>
      <c r="P21" s="28"/>
      <c r="Q21" s="28"/>
      <c r="R21" s="28"/>
      <c r="S21" s="29" t="n">
        <f aca="false">SUM(G21:R21)</f>
        <v>0</v>
      </c>
      <c r="T21" s="28"/>
      <c r="U21" s="28"/>
      <c r="V21" s="28"/>
      <c r="W21" s="28"/>
      <c r="X21" s="28"/>
      <c r="Y21" s="28"/>
      <c r="Z21" s="28"/>
      <c r="AA21" s="28"/>
      <c r="AB21" s="28"/>
      <c r="AC21" s="28"/>
      <c r="AD21" s="28"/>
      <c r="AE21" s="28"/>
      <c r="AF21" s="29" t="n">
        <f aca="false">SUM(T21:AE21)</f>
        <v>0</v>
      </c>
      <c r="AG21" s="28"/>
      <c r="AH21" s="28"/>
      <c r="AI21" s="28"/>
      <c r="AJ21" s="28"/>
      <c r="AK21" s="28"/>
      <c r="AL21" s="28"/>
      <c r="AM21" s="28"/>
      <c r="AN21" s="28"/>
      <c r="AO21" s="28"/>
      <c r="AP21" s="28"/>
      <c r="AQ21" s="28"/>
      <c r="AR21" s="28"/>
      <c r="AS21" s="29" t="n">
        <f aca="false">SUM(AG21:AR21)</f>
        <v>0</v>
      </c>
      <c r="AT21" s="28"/>
      <c r="AU21" s="28"/>
      <c r="AV21" s="28"/>
      <c r="AW21" s="28"/>
      <c r="AX21" s="28"/>
      <c r="AY21" s="28"/>
      <c r="AZ21" s="28"/>
      <c r="BA21" s="28"/>
      <c r="BB21" s="28"/>
      <c r="BC21" s="28"/>
      <c r="BD21" s="28"/>
      <c r="BE21" s="28"/>
      <c r="BF21" s="29" t="n">
        <f aca="false">SUM(AT21:BE21)</f>
        <v>0</v>
      </c>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row>
    <row r="22" s="31" customFormat="true" ht="12" hidden="false" customHeight="false" outlineLevel="0" collapsed="false">
      <c r="A22" s="26"/>
      <c r="B22" s="26"/>
      <c r="C22" s="27"/>
      <c r="D22" s="27"/>
      <c r="E22" s="27"/>
      <c r="F22" s="27"/>
      <c r="G22" s="28"/>
      <c r="H22" s="28"/>
      <c r="I22" s="28"/>
      <c r="J22" s="28"/>
      <c r="K22" s="28"/>
      <c r="L22" s="28"/>
      <c r="M22" s="28"/>
      <c r="N22" s="28"/>
      <c r="O22" s="28"/>
      <c r="P22" s="28"/>
      <c r="Q22" s="28"/>
      <c r="R22" s="28"/>
      <c r="S22" s="29" t="n">
        <f aca="false">SUM(G22:R22)</f>
        <v>0</v>
      </c>
      <c r="T22" s="28"/>
      <c r="U22" s="28"/>
      <c r="V22" s="28"/>
      <c r="W22" s="28"/>
      <c r="X22" s="28"/>
      <c r="Y22" s="28"/>
      <c r="Z22" s="28"/>
      <c r="AA22" s="28"/>
      <c r="AB22" s="28"/>
      <c r="AC22" s="28"/>
      <c r="AD22" s="28"/>
      <c r="AE22" s="28"/>
      <c r="AF22" s="29" t="n">
        <f aca="false">SUM(T22:AE22)</f>
        <v>0</v>
      </c>
      <c r="AG22" s="28"/>
      <c r="AH22" s="28"/>
      <c r="AI22" s="28"/>
      <c r="AJ22" s="28"/>
      <c r="AK22" s="28"/>
      <c r="AL22" s="28"/>
      <c r="AM22" s="28"/>
      <c r="AN22" s="28"/>
      <c r="AO22" s="28"/>
      <c r="AP22" s="28"/>
      <c r="AQ22" s="28"/>
      <c r="AR22" s="28"/>
      <c r="AS22" s="29" t="n">
        <f aca="false">SUM(AG22:AR22)</f>
        <v>0</v>
      </c>
      <c r="AT22" s="28"/>
      <c r="AU22" s="28"/>
      <c r="AV22" s="28"/>
      <c r="AW22" s="28"/>
      <c r="AX22" s="28"/>
      <c r="AY22" s="28"/>
      <c r="AZ22" s="28"/>
      <c r="BA22" s="28"/>
      <c r="BB22" s="28"/>
      <c r="BC22" s="28"/>
      <c r="BD22" s="28"/>
      <c r="BE22" s="28"/>
      <c r="BF22" s="29" t="n">
        <f aca="false">SUM(AT22:BE22)</f>
        <v>0</v>
      </c>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row>
    <row r="23" s="31" customFormat="true" ht="12.75" hidden="false" customHeight="false" outlineLevel="0" collapsed="false">
      <c r="G23" s="32" t="n">
        <f aca="false">SUM(G3:G22)</f>
        <v>0</v>
      </c>
      <c r="H23" s="32" t="n">
        <f aca="false">SUM(H3:H22)</f>
        <v>0</v>
      </c>
      <c r="I23" s="32" t="n">
        <f aca="false">SUM(I3:I22)</f>
        <v>0</v>
      </c>
      <c r="J23" s="32" t="n">
        <f aca="false">SUM(J3:J22)</f>
        <v>0</v>
      </c>
      <c r="K23" s="32" t="n">
        <f aca="false">SUM(K3:K22)</f>
        <v>5100</v>
      </c>
      <c r="L23" s="32" t="n">
        <f aca="false">SUM(L3:L22)</f>
        <v>6810</v>
      </c>
      <c r="M23" s="32" t="n">
        <f aca="false">SUM(M3:M22)</f>
        <v>9525</v>
      </c>
      <c r="N23" s="32" t="n">
        <f aca="false">SUM(N3:N22)</f>
        <v>13323.3</v>
      </c>
      <c r="O23" s="32" t="n">
        <f aca="false">SUM(O3:O22)</f>
        <v>18637.41</v>
      </c>
      <c r="P23" s="32" t="n">
        <f aca="false">SUM(P3:P22)</f>
        <v>26072.601</v>
      </c>
      <c r="Q23" s="32" t="n">
        <f aca="false">SUM(Q3:Q22)</f>
        <v>36475.9365</v>
      </c>
      <c r="R23" s="32" t="n">
        <f aca="false">SUM(R3:R22)</f>
        <v>51032.89473</v>
      </c>
      <c r="S23" s="33" t="n">
        <f aca="false">SUM(S3:S22)</f>
        <v>166977.14223</v>
      </c>
      <c r="T23" s="32" t="n">
        <f aca="false">SUM(T3:T22)</f>
        <v>66342.763149</v>
      </c>
      <c r="U23" s="32" t="n">
        <f aca="false">SUM(U3:U22)</f>
        <v>193838.6406697</v>
      </c>
      <c r="V23" s="32" t="n">
        <f aca="false">SUM(V3:V22)</f>
        <v>90741.41111061</v>
      </c>
      <c r="W23" s="32" t="n">
        <f aca="false">SUM(W3:W22)</f>
        <v>257834.797592593</v>
      </c>
      <c r="X23" s="32" t="n">
        <f aca="false">SUM(X3:X22)</f>
        <v>125861.768582371</v>
      </c>
      <c r="Y23" s="32" t="n">
        <f aca="false">SUM(Y3:Y22)</f>
        <v>345242.551250522</v>
      </c>
      <c r="Z23" s="32" t="n">
        <f aca="false">SUM(Z3:Z22)</f>
        <v>176331.807851279</v>
      </c>
      <c r="AA23" s="32" t="n">
        <f aca="false">SUM(AA3:AA22)</f>
        <v>465648.377928134</v>
      </c>
      <c r="AB23" s="32" t="n">
        <f aca="false">SUM(AB3:AB22)</f>
        <v>251124.859899855</v>
      </c>
      <c r="AC23" s="32" t="n">
        <f aca="false">SUM(AC3:AC22)</f>
        <v>633818.142907725</v>
      </c>
      <c r="AD23" s="32" t="n">
        <f aca="false">SUM(AD3:AD22)</f>
        <v>363497.940651306</v>
      </c>
      <c r="AE23" s="32" t="n">
        <f aca="false">SUM(AE3:AE22)</f>
        <v>872133.029805986</v>
      </c>
      <c r="AF23" s="33" t="n">
        <f aca="false">SUM(AF3:AF22)</f>
        <v>3842416.09139908</v>
      </c>
      <c r="AG23" s="32" t="n">
        <f aca="false">SUM(AG3:AG22)</f>
        <v>946595.895190341</v>
      </c>
      <c r="AH23" s="32" t="n">
        <f aca="false">SUM(AH3:AH22)</f>
        <v>1041255.48470938</v>
      </c>
      <c r="AI23" s="32" t="n">
        <f aca="false">SUM(AI3:AI22)</f>
        <v>1145381.03318031</v>
      </c>
      <c r="AJ23" s="32" t="n">
        <f aca="false">SUM(AJ3:AJ22)</f>
        <v>1259919.13649834</v>
      </c>
      <c r="AK23" s="32" t="n">
        <f aca="false">SUM(AK3:AK22)</f>
        <v>1385911.05014818</v>
      </c>
      <c r="AL23" s="32" t="n">
        <f aca="false">SUM(AL3:AL22)</f>
        <v>1524507.155163</v>
      </c>
      <c r="AM23" s="32" t="n">
        <f aca="false">SUM(AM3:AM22)</f>
        <v>1676958.3706793</v>
      </c>
      <c r="AN23" s="32" t="n">
        <f aca="false">SUM(AN3:AN22)</f>
        <v>1844654.60774723</v>
      </c>
      <c r="AO23" s="32" t="n">
        <f aca="false">SUM(AO3:AO22)</f>
        <v>2029120.36852195</v>
      </c>
      <c r="AP23" s="32" t="n">
        <f aca="false">SUM(AP3:AP22)</f>
        <v>2232032.60537414</v>
      </c>
      <c r="AQ23" s="32" t="n">
        <f aca="false">SUM(AQ3:AQ22)</f>
        <v>2455235.96591156</v>
      </c>
      <c r="AR23" s="32" t="n">
        <f aca="false">SUM(AR3:AR22)</f>
        <v>2700759.56250271</v>
      </c>
      <c r="AS23" s="33" t="n">
        <f aca="false">SUM(AS3:AS22)</f>
        <v>20242331.2356264</v>
      </c>
      <c r="AT23" s="32" t="n">
        <f aca="false">SUM(AT3:AT22)</f>
        <v>0</v>
      </c>
      <c r="AU23" s="32" t="n">
        <f aca="false">SUM(AU3:AU22)</f>
        <v>0</v>
      </c>
      <c r="AV23" s="32" t="n">
        <f aca="false">SUM(AV3:AV22)</f>
        <v>0</v>
      </c>
      <c r="AW23" s="32" t="n">
        <f aca="false">SUM(AW3:AW22)</f>
        <v>0</v>
      </c>
      <c r="AX23" s="32" t="n">
        <f aca="false">SUM(AX3:AX22)</f>
        <v>0</v>
      </c>
      <c r="AY23" s="32" t="n">
        <f aca="false">SUM(AY3:AY22)</f>
        <v>0</v>
      </c>
      <c r="AZ23" s="32" t="n">
        <f aca="false">SUM(AZ3:AZ22)</f>
        <v>0</v>
      </c>
      <c r="BA23" s="32" t="n">
        <f aca="false">SUM(BA3:BA22)</f>
        <v>0</v>
      </c>
      <c r="BB23" s="32" t="n">
        <f aca="false">SUM(BB3:BB22)</f>
        <v>0</v>
      </c>
      <c r="BC23" s="32" t="n">
        <f aca="false">SUM(BC3:BC22)</f>
        <v>0</v>
      </c>
      <c r="BD23" s="32" t="n">
        <f aca="false">SUM(BD3:BD22)</f>
        <v>0</v>
      </c>
      <c r="BE23" s="32" t="n">
        <f aca="false">SUM(BE3:BE22)</f>
        <v>0</v>
      </c>
      <c r="BF23" s="33" t="n">
        <f aca="false">SUM(BF3:BF22)</f>
        <v>0</v>
      </c>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row>
    <row r="24" s="31" customFormat="true" ht="25.5" hidden="false" customHeight="true" outlineLevel="0" collapsed="false">
      <c r="A24" s="31" t="str">
        <f aca="false">+A3</f>
        <v>Nutzer Jahresabo</v>
      </c>
      <c r="C24" s="34"/>
      <c r="D24" s="34"/>
      <c r="E24" s="34"/>
      <c r="F24" s="34"/>
      <c r="G24" s="30" t="n">
        <f aca="false">+G3*$C3</f>
        <v>0</v>
      </c>
      <c r="H24" s="30" t="n">
        <f aca="false">+H3*$C3</f>
        <v>0</v>
      </c>
      <c r="I24" s="30" t="n">
        <f aca="false">+I3*$C3</f>
        <v>0</v>
      </c>
      <c r="J24" s="30" t="n">
        <f aca="false">+J3*$C3</f>
        <v>0</v>
      </c>
      <c r="K24" s="30" t="n">
        <f aca="false">+K3*$C3</f>
        <v>15000</v>
      </c>
      <c r="L24" s="30" t="n">
        <f aca="false">+L3*$C3</f>
        <v>4500</v>
      </c>
      <c r="M24" s="30" t="n">
        <f aca="false">+M3*$C3</f>
        <v>5850</v>
      </c>
      <c r="N24" s="30" t="n">
        <f aca="false">+N3*$C3</f>
        <v>7605</v>
      </c>
      <c r="O24" s="30" t="n">
        <f aca="false">+O3*$C3</f>
        <v>9886.5</v>
      </c>
      <c r="P24" s="30" t="n">
        <f aca="false">+P3*$C3</f>
        <v>12852.45</v>
      </c>
      <c r="Q24" s="30" t="n">
        <f aca="false">+Q3*$C3</f>
        <v>16708.185</v>
      </c>
      <c r="R24" s="30" t="n">
        <f aca="false">+R3*$C3</f>
        <v>21720.6405</v>
      </c>
      <c r="S24" s="29" t="n">
        <f aca="false">SUM(G24:R24)</f>
        <v>94122.7755</v>
      </c>
      <c r="T24" s="30" t="n">
        <f aca="false">+T3*$D3</f>
        <v>28236.83265</v>
      </c>
      <c r="U24" s="30" t="n">
        <f aca="false">+U3*$D3</f>
        <v>36707.882445</v>
      </c>
      <c r="V24" s="30" t="n">
        <f aca="false">+V3*$D3</f>
        <v>47720.2471785</v>
      </c>
      <c r="W24" s="30" t="n">
        <f aca="false">+W3*$D3</f>
        <v>62036.32133205</v>
      </c>
      <c r="X24" s="30" t="n">
        <f aca="false">+X3*$D3</f>
        <v>95647.217731665</v>
      </c>
      <c r="Y24" s="30" t="n">
        <f aca="false">+Y3*$D3</f>
        <v>113841.383051164</v>
      </c>
      <c r="Z24" s="30" t="n">
        <f aca="false">+Z3*$D3</f>
        <v>149343.797966514</v>
      </c>
      <c r="AA24" s="30" t="n">
        <f aca="false">+AA3*$D3</f>
        <v>195901.937356468</v>
      </c>
      <c r="AB24" s="30" t="n">
        <f aca="false">+AB3*$D3</f>
        <v>256954.018563408</v>
      </c>
      <c r="AC24" s="30" t="n">
        <f aca="false">+AC3*$D3</f>
        <v>337006.174132431</v>
      </c>
      <c r="AD24" s="30" t="n">
        <f aca="false">+AD3*$D3</f>
        <v>441963.76137216</v>
      </c>
      <c r="AE24" s="30" t="n">
        <f aca="false">+AE3*$D3</f>
        <v>579565.345283808</v>
      </c>
      <c r="AF24" s="29" t="n">
        <f aca="false">SUM(T24:AE24)</f>
        <v>2344924.91906317</v>
      </c>
      <c r="AG24" s="30" t="n">
        <f aca="false">+AG3*$E3</f>
        <v>0</v>
      </c>
      <c r="AH24" s="30" t="n">
        <f aca="false">+AH3*$E3</f>
        <v>0</v>
      </c>
      <c r="AI24" s="30" t="n">
        <f aca="false">+AI3*$E3</f>
        <v>0</v>
      </c>
      <c r="AJ24" s="30" t="n">
        <f aca="false">+AJ3*$E3</f>
        <v>0</v>
      </c>
      <c r="AK24" s="30" t="n">
        <f aca="false">+AK3*$E3</f>
        <v>0</v>
      </c>
      <c r="AL24" s="30" t="n">
        <f aca="false">+AL3*$E3</f>
        <v>250</v>
      </c>
      <c r="AM24" s="30" t="n">
        <f aca="false">+AM3*$E3</f>
        <v>300</v>
      </c>
      <c r="AN24" s="30" t="n">
        <f aca="false">+AN3*$E3</f>
        <v>350</v>
      </c>
      <c r="AO24" s="30" t="n">
        <f aca="false">+AO3*$E3</f>
        <v>400</v>
      </c>
      <c r="AP24" s="30" t="n">
        <f aca="false">+AP3*$E3</f>
        <v>450</v>
      </c>
      <c r="AQ24" s="30" t="n">
        <f aca="false">+AQ3*$E3</f>
        <v>500</v>
      </c>
      <c r="AR24" s="30" t="n">
        <f aca="false">+AR3*$E3</f>
        <v>550</v>
      </c>
      <c r="AS24" s="29" t="n">
        <f aca="false">SUM(AG24:AR24)</f>
        <v>2800</v>
      </c>
      <c r="AT24" s="30" t="n">
        <f aca="false">+AT3*$F3</f>
        <v>0</v>
      </c>
      <c r="AU24" s="30" t="n">
        <f aca="false">+AU3*$F3</f>
        <v>0</v>
      </c>
      <c r="AV24" s="30" t="n">
        <f aca="false">+AV3*$F3</f>
        <v>0</v>
      </c>
      <c r="AW24" s="30" t="n">
        <f aca="false">+AW3*$F3</f>
        <v>0</v>
      </c>
      <c r="AX24" s="30" t="n">
        <f aca="false">+AX3*$F3</f>
        <v>0</v>
      </c>
      <c r="AY24" s="30" t="n">
        <f aca="false">+AY3*$F3</f>
        <v>0</v>
      </c>
      <c r="AZ24" s="30" t="n">
        <f aca="false">+AZ3*$F3</f>
        <v>0</v>
      </c>
      <c r="BA24" s="30" t="n">
        <f aca="false">+BA3*$F3</f>
        <v>0</v>
      </c>
      <c r="BB24" s="30" t="n">
        <f aca="false">+BB3*$F3</f>
        <v>0</v>
      </c>
      <c r="BC24" s="30" t="n">
        <f aca="false">+BC3*$F3</f>
        <v>0</v>
      </c>
      <c r="BD24" s="30" t="n">
        <f aca="false">+BD3*$F3</f>
        <v>0</v>
      </c>
      <c r="BE24" s="30" t="n">
        <f aca="false">+BE3*$F3</f>
        <v>0</v>
      </c>
      <c r="BF24" s="29" t="n">
        <f aca="false">SUM(AT24:BE24)</f>
        <v>0</v>
      </c>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row>
    <row r="25" s="31" customFormat="true" ht="12" hidden="false" customHeight="false" outlineLevel="0" collapsed="false">
      <c r="A25" s="31" t="str">
        <f aca="false">+A4</f>
        <v>Nutzer Monatsabo</v>
      </c>
      <c r="C25" s="34"/>
      <c r="D25" s="34"/>
      <c r="E25" s="34"/>
      <c r="F25" s="34"/>
      <c r="G25" s="30" t="n">
        <f aca="false">+G4*$C4</f>
        <v>0</v>
      </c>
      <c r="H25" s="30" t="n">
        <f aca="false">+H4*$C4</f>
        <v>0</v>
      </c>
      <c r="I25" s="30" t="n">
        <f aca="false">+I4*$C4</f>
        <v>0</v>
      </c>
      <c r="J25" s="30" t="n">
        <f aca="false">+J4*$C4</f>
        <v>0</v>
      </c>
      <c r="K25" s="30" t="n">
        <f aca="false">+K4*$C4</f>
        <v>3992</v>
      </c>
      <c r="L25" s="30" t="n">
        <f aca="false">+L4*$C4</f>
        <v>5588.8</v>
      </c>
      <c r="M25" s="30" t="n">
        <f aca="false">+M4*$C4</f>
        <v>7824.32</v>
      </c>
      <c r="N25" s="30" t="n">
        <f aca="false">+N4*$C4</f>
        <v>10954.048</v>
      </c>
      <c r="O25" s="30" t="n">
        <f aca="false">+O4*$C4</f>
        <v>15335.6672</v>
      </c>
      <c r="P25" s="30" t="n">
        <f aca="false">+P4*$C4</f>
        <v>21469.93408</v>
      </c>
      <c r="Q25" s="30" t="n">
        <f aca="false">+Q4*$C4</f>
        <v>30057.907712</v>
      </c>
      <c r="R25" s="30" t="n">
        <f aca="false">+R4*$C4</f>
        <v>42081.0707968</v>
      </c>
      <c r="S25" s="29" t="n">
        <f aca="false">SUM(G25:R25)</f>
        <v>137303.7477888</v>
      </c>
      <c r="T25" s="30" t="n">
        <f aca="false">+T4*$D4</f>
        <v>54705.39203584</v>
      </c>
      <c r="U25" s="30" t="n">
        <f aca="false">+U4*$D4</f>
        <v>71117.009646592</v>
      </c>
      <c r="V25" s="30" t="n">
        <f aca="false">+V4*$D4</f>
        <v>92452.1125405696</v>
      </c>
      <c r="W25" s="30" t="n">
        <f aca="false">+W4*$D4</f>
        <v>120187.746302741</v>
      </c>
      <c r="X25" s="30" t="n">
        <f aca="false">+X4*$D4</f>
        <v>156244.070193563</v>
      </c>
      <c r="Y25" s="30" t="n">
        <f aca="false">+Y4*$D4</f>
        <v>203117.291251631</v>
      </c>
      <c r="Z25" s="30" t="n">
        <f aca="false">+Z4*$D4</f>
        <v>264052.478627121</v>
      </c>
      <c r="AA25" s="30" t="n">
        <f aca="false">+AA4*$D4</f>
        <v>343268.222215257</v>
      </c>
      <c r="AB25" s="30" t="n">
        <f aca="false">+AB4*$D4</f>
        <v>446248.688879834</v>
      </c>
      <c r="AC25" s="30" t="n">
        <f aca="false">+AC4*$D4</f>
        <v>580123.295543785</v>
      </c>
      <c r="AD25" s="30" t="n">
        <f aca="false">+AD4*$D4</f>
        <v>754160.28420692</v>
      </c>
      <c r="AE25" s="30" t="n">
        <f aca="false">+AE4*$D4</f>
        <v>980408.369468996</v>
      </c>
      <c r="AF25" s="29" t="n">
        <f aca="false">SUM(T25:AE25)</f>
        <v>4066084.96091285</v>
      </c>
      <c r="AG25" s="30" t="n">
        <f aca="false">+AG4*$E4</f>
        <v>1078449.2064159</v>
      </c>
      <c r="AH25" s="30" t="n">
        <f aca="false">+AH4*$E4</f>
        <v>1186294.12705749</v>
      </c>
      <c r="AI25" s="30" t="n">
        <f aca="false">+AI4*$E4</f>
        <v>1304923.53976323</v>
      </c>
      <c r="AJ25" s="30" t="n">
        <f aca="false">+AJ4*$E4</f>
        <v>1435415.89373956</v>
      </c>
      <c r="AK25" s="30" t="n">
        <f aca="false">+AK4*$E4</f>
        <v>1578957.48311351</v>
      </c>
      <c r="AL25" s="30" t="n">
        <f aca="false">+AL4*$E4</f>
        <v>1736853.23142487</v>
      </c>
      <c r="AM25" s="30" t="n">
        <f aca="false">+AM4*$E4</f>
        <v>1910538.55456735</v>
      </c>
      <c r="AN25" s="30" t="n">
        <f aca="false">+AN4*$E4</f>
        <v>2101592.41002409</v>
      </c>
      <c r="AO25" s="30" t="n">
        <f aca="false">+AO4*$E4</f>
        <v>2311751.6510265</v>
      </c>
      <c r="AP25" s="30" t="n">
        <f aca="false">+AP4*$E4</f>
        <v>2542926.81612915</v>
      </c>
      <c r="AQ25" s="30" t="n">
        <f aca="false">+AQ4*$E4</f>
        <v>2797219.49774206</v>
      </c>
      <c r="AR25" s="30" t="n">
        <f aca="false">+AR4*$E4</f>
        <v>3076941.44751627</v>
      </c>
      <c r="AS25" s="29" t="n">
        <f aca="false">SUM(AG25:AR25)</f>
        <v>23061863.85852</v>
      </c>
      <c r="AT25" s="30" t="n">
        <f aca="false">+AT4*$F4</f>
        <v>0</v>
      </c>
      <c r="AU25" s="30" t="n">
        <f aca="false">+AU4*$F4</f>
        <v>0</v>
      </c>
      <c r="AV25" s="30" t="n">
        <f aca="false">+AV4*$F4</f>
        <v>0</v>
      </c>
      <c r="AW25" s="30" t="n">
        <f aca="false">+AW4*$F4</f>
        <v>0</v>
      </c>
      <c r="AX25" s="30" t="n">
        <f aca="false">+AX4*$F4</f>
        <v>0</v>
      </c>
      <c r="AY25" s="30" t="n">
        <f aca="false">+AY4*$F4</f>
        <v>0</v>
      </c>
      <c r="AZ25" s="30" t="n">
        <f aca="false">+AZ4*$F4</f>
        <v>0</v>
      </c>
      <c r="BA25" s="30" t="n">
        <f aca="false">+BA4*$F4</f>
        <v>0</v>
      </c>
      <c r="BB25" s="30" t="n">
        <f aca="false">+BB4*$F4</f>
        <v>0</v>
      </c>
      <c r="BC25" s="30" t="n">
        <f aca="false">+BC4*$F4</f>
        <v>0</v>
      </c>
      <c r="BD25" s="30" t="n">
        <f aca="false">+BD4*$F4</f>
        <v>0</v>
      </c>
      <c r="BE25" s="30" t="n">
        <f aca="false">+BE4*$F4</f>
        <v>0</v>
      </c>
      <c r="BF25" s="29" t="n">
        <f aca="false">SUM(AT25:BE25)</f>
        <v>0</v>
      </c>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row>
    <row r="26" s="31" customFormat="true" ht="12" hidden="false" customHeight="false" outlineLevel="0" collapsed="false">
      <c r="A26" s="31" t="str">
        <f aca="false">+A5</f>
        <v>Einzeltransaktionen ohne Behördlichen Gebühren</v>
      </c>
      <c r="C26" s="34"/>
      <c r="D26" s="34"/>
      <c r="E26" s="34"/>
      <c r="F26" s="34"/>
      <c r="G26" s="30" t="n">
        <f aca="false">+G5*$C5</f>
        <v>0</v>
      </c>
      <c r="H26" s="30" t="n">
        <f aca="false">+H5*$C5</f>
        <v>0</v>
      </c>
      <c r="I26" s="30" t="n">
        <f aca="false">+I5*$C5</f>
        <v>0</v>
      </c>
      <c r="J26" s="30" t="n">
        <f aca="false">+J5*$C5</f>
        <v>0</v>
      </c>
      <c r="K26" s="30" t="n">
        <f aca="false">+K5*$C5</f>
        <v>2000</v>
      </c>
      <c r="L26" s="30" t="n">
        <f aca="false">+L5*$C5</f>
        <v>2800</v>
      </c>
      <c r="M26" s="30" t="n">
        <f aca="false">+M5*$C5</f>
        <v>3920</v>
      </c>
      <c r="N26" s="30" t="n">
        <f aca="false">+N5*$C5</f>
        <v>5488</v>
      </c>
      <c r="O26" s="30" t="n">
        <f aca="false">+O5*$C5</f>
        <v>7683.2</v>
      </c>
      <c r="P26" s="30" t="n">
        <f aca="false">+P5*$C5</f>
        <v>10756.48</v>
      </c>
      <c r="Q26" s="30" t="n">
        <f aca="false">+Q5*$C5</f>
        <v>15059.072</v>
      </c>
      <c r="R26" s="30" t="n">
        <f aca="false">+R5*$C5</f>
        <v>21082.7008</v>
      </c>
      <c r="S26" s="29" t="n">
        <f aca="false">SUM(G26:R26)</f>
        <v>68789.4528</v>
      </c>
      <c r="T26" s="30" t="n">
        <f aca="false">+T5*$D5</f>
        <v>27407.51104</v>
      </c>
      <c r="U26" s="30" t="n">
        <f aca="false">+U5*$D5</f>
        <v>89426.28864</v>
      </c>
      <c r="V26" s="30" t="n">
        <f aca="false">+V5*$D5</f>
        <v>35629.764352</v>
      </c>
      <c r="W26" s="30" t="n">
        <f aca="false">+W5*$D5</f>
        <v>116254.175232</v>
      </c>
      <c r="X26" s="30" t="n">
        <f aca="false">+X5*$D5</f>
        <v>46318.6936576</v>
      </c>
      <c r="Y26" s="30" t="n">
        <f aca="false">+Y5*$D5</f>
        <v>151130.4278016</v>
      </c>
      <c r="Z26" s="30" t="n">
        <f aca="false">+Z5*$D5</f>
        <v>60214.30175488</v>
      </c>
      <c r="AA26" s="30" t="n">
        <f aca="false">+AA5*$D5</f>
        <v>196469.55614208</v>
      </c>
      <c r="AB26" s="30" t="n">
        <f aca="false">+AB5*$D5</f>
        <v>78278.592281344</v>
      </c>
      <c r="AC26" s="30" t="n">
        <f aca="false">+AC5*$D5</f>
        <v>255410.422984704</v>
      </c>
      <c r="AD26" s="30" t="n">
        <f aca="false">+AD5*$D5</f>
        <v>101762.169965747</v>
      </c>
      <c r="AE26" s="30" t="n">
        <f aca="false">+AE5*$D5</f>
        <v>332033.549880115</v>
      </c>
      <c r="AF26" s="29" t="n">
        <f aca="false">SUM(T26:AE26)</f>
        <v>1490335.45373207</v>
      </c>
      <c r="AG26" s="30" t="n">
        <f aca="false">+AG5*$E5</f>
        <v>365236.904868127</v>
      </c>
      <c r="AH26" s="30" t="n">
        <f aca="false">+AH5*$E5</f>
        <v>401760.595354939</v>
      </c>
      <c r="AI26" s="30" t="n">
        <f aca="false">+AI5*$E5</f>
        <v>441936.654890433</v>
      </c>
      <c r="AJ26" s="30" t="n">
        <f aca="false">+AJ5*$E5</f>
        <v>486130.320379477</v>
      </c>
      <c r="AK26" s="30" t="n">
        <f aca="false">+AK5*$E5</f>
        <v>534743.352417424</v>
      </c>
      <c r="AL26" s="30" t="n">
        <f aca="false">+AL5*$E5</f>
        <v>588217.687659167</v>
      </c>
      <c r="AM26" s="30" t="n">
        <f aca="false">+AM5*$E5</f>
        <v>647039.456425083</v>
      </c>
      <c r="AN26" s="30" t="n">
        <f aca="false">+AN5*$E5</f>
        <v>711743.402067592</v>
      </c>
      <c r="AO26" s="30" t="n">
        <f aca="false">+AO5*$E5</f>
        <v>782917.742274351</v>
      </c>
      <c r="AP26" s="30" t="n">
        <f aca="false">+AP5*$E5</f>
        <v>861209.516501786</v>
      </c>
      <c r="AQ26" s="30" t="n">
        <f aca="false">+AQ5*$E5</f>
        <v>947330.468151965</v>
      </c>
      <c r="AR26" s="30" t="n">
        <f aca="false">+AR5*$E5</f>
        <v>1042063.51496716</v>
      </c>
      <c r="AS26" s="29" t="n">
        <f aca="false">SUM(AG26:AR26)</f>
        <v>7810329.61595751</v>
      </c>
      <c r="AT26" s="30" t="n">
        <f aca="false">+AT5*$F5</f>
        <v>0</v>
      </c>
      <c r="AU26" s="30" t="n">
        <f aca="false">+AU5*$F5</f>
        <v>0</v>
      </c>
      <c r="AV26" s="30" t="n">
        <f aca="false">+AV5*$F5</f>
        <v>0</v>
      </c>
      <c r="AW26" s="30" t="n">
        <f aca="false">+AW5*$F5</f>
        <v>0</v>
      </c>
      <c r="AX26" s="30" t="n">
        <f aca="false">+AX5*$F5</f>
        <v>0</v>
      </c>
      <c r="AY26" s="30" t="n">
        <f aca="false">+AY5*$F5</f>
        <v>0</v>
      </c>
      <c r="AZ26" s="30" t="n">
        <f aca="false">+AZ5*$F5</f>
        <v>0</v>
      </c>
      <c r="BA26" s="30" t="n">
        <f aca="false">+BA5*$F5</f>
        <v>0</v>
      </c>
      <c r="BB26" s="30" t="n">
        <f aca="false">+BB5*$F5</f>
        <v>0</v>
      </c>
      <c r="BC26" s="30" t="n">
        <f aca="false">+BC5*$F5</f>
        <v>0</v>
      </c>
      <c r="BD26" s="30" t="n">
        <f aca="false">+BD5*$F5</f>
        <v>0</v>
      </c>
      <c r="BE26" s="30" t="n">
        <f aca="false">+BE5*$F5</f>
        <v>0</v>
      </c>
      <c r="BF26" s="29" t="n">
        <f aca="false">SUM(AT26:BE26)</f>
        <v>0</v>
      </c>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row>
    <row r="27" s="31" customFormat="true" ht="12" hidden="false" customHeight="false" outlineLevel="0" collapsed="false">
      <c r="A27" s="31" t="str">
        <f aca="false">+A6</f>
        <v>Einzeltransaktionen mit Behördlichen Gebühren (durchschnitt)</v>
      </c>
      <c r="C27" s="34"/>
      <c r="D27" s="34"/>
      <c r="E27" s="34"/>
      <c r="F27" s="34"/>
      <c r="G27" s="30" t="n">
        <f aca="false">+G6*$C6</f>
        <v>0</v>
      </c>
      <c r="H27" s="30" t="n">
        <f aca="false">+H6*$C6</f>
        <v>0</v>
      </c>
      <c r="I27" s="30" t="n">
        <f aca="false">+I6*$C6</f>
        <v>0</v>
      </c>
      <c r="J27" s="30" t="n">
        <f aca="false">+J6*$C6</f>
        <v>0</v>
      </c>
      <c r="K27" s="30" t="n">
        <f aca="false">+K6*$C6</f>
        <v>4000</v>
      </c>
      <c r="L27" s="30" t="n">
        <f aca="false">+L6*$C6</f>
        <v>5600</v>
      </c>
      <c r="M27" s="30" t="n">
        <f aca="false">+M6*$C6</f>
        <v>7840</v>
      </c>
      <c r="N27" s="30" t="n">
        <f aca="false">+N6*$C6</f>
        <v>10976</v>
      </c>
      <c r="O27" s="30" t="n">
        <f aca="false">+O6*$C6</f>
        <v>15366.4</v>
      </c>
      <c r="P27" s="30" t="n">
        <f aca="false">+P6*$C6</f>
        <v>21512.96</v>
      </c>
      <c r="Q27" s="30" t="n">
        <f aca="false">+Q6*$C6</f>
        <v>30118.144</v>
      </c>
      <c r="R27" s="30" t="n">
        <f aca="false">+R6*$C6</f>
        <v>42165.4016</v>
      </c>
      <c r="S27" s="29" t="n">
        <f aca="false">SUM(G27:R27)</f>
        <v>137578.9056</v>
      </c>
      <c r="T27" s="30" t="n">
        <f aca="false">+T6*$D6</f>
        <v>54815.02208</v>
      </c>
      <c r="U27" s="30" t="n">
        <f aca="false">+U6*$D6</f>
        <v>178852.57728</v>
      </c>
      <c r="V27" s="30" t="n">
        <f aca="false">+V6*$D6</f>
        <v>71259.528704</v>
      </c>
      <c r="W27" s="30" t="n">
        <f aca="false">+W6*$D6</f>
        <v>232508.350464</v>
      </c>
      <c r="X27" s="30" t="n">
        <f aca="false">+X6*$D6</f>
        <v>92637.3873152</v>
      </c>
      <c r="Y27" s="30" t="n">
        <f aca="false">+Y6*$D6</f>
        <v>302260.8556032</v>
      </c>
      <c r="Z27" s="30" t="n">
        <f aca="false">+Z6*$D6</f>
        <v>120428.60350976</v>
      </c>
      <c r="AA27" s="30" t="n">
        <f aca="false">+AA6*$D6</f>
        <v>392939.11228416</v>
      </c>
      <c r="AB27" s="30" t="n">
        <f aca="false">+AB6*$D6</f>
        <v>156557.184562688</v>
      </c>
      <c r="AC27" s="30" t="n">
        <f aca="false">+AC6*$D6</f>
        <v>510820.845969408</v>
      </c>
      <c r="AD27" s="30" t="n">
        <f aca="false">+AD6*$D6</f>
        <v>203524.339931494</v>
      </c>
      <c r="AE27" s="30" t="n">
        <f aca="false">+AE6*$D6</f>
        <v>664067.09976023</v>
      </c>
      <c r="AF27" s="29" t="n">
        <f aca="false">SUM(T27:AE27)</f>
        <v>2980670.90746414</v>
      </c>
      <c r="AG27" s="30" t="n">
        <f aca="false">+AG6*$E6</f>
        <v>730473.809736253</v>
      </c>
      <c r="AH27" s="30" t="n">
        <f aca="false">+AH6*$E6</f>
        <v>803521.190709879</v>
      </c>
      <c r="AI27" s="30" t="n">
        <f aca="false">+AI6*$E6</f>
        <v>883873.309780867</v>
      </c>
      <c r="AJ27" s="30" t="n">
        <f aca="false">+AJ6*$E6</f>
        <v>972260.640758953</v>
      </c>
      <c r="AK27" s="30" t="n">
        <f aca="false">+AK6*$E6</f>
        <v>1069486.70483485</v>
      </c>
      <c r="AL27" s="30" t="n">
        <f aca="false">+AL6*$E6</f>
        <v>1176435.37531833</v>
      </c>
      <c r="AM27" s="30" t="n">
        <f aca="false">+AM6*$E6</f>
        <v>1294078.91285017</v>
      </c>
      <c r="AN27" s="30" t="n">
        <f aca="false">+AN6*$E6</f>
        <v>1423486.80413518</v>
      </c>
      <c r="AO27" s="30" t="n">
        <f aca="false">+AO6*$E6</f>
        <v>1565835.4845487</v>
      </c>
      <c r="AP27" s="30" t="n">
        <f aca="false">+AP6*$E6</f>
        <v>1722419.03300357</v>
      </c>
      <c r="AQ27" s="30" t="n">
        <f aca="false">+AQ6*$E6</f>
        <v>1894660.93630393</v>
      </c>
      <c r="AR27" s="30" t="n">
        <f aca="false">+AR6*$E6</f>
        <v>2084127.02993432</v>
      </c>
      <c r="AS27" s="29" t="n">
        <f aca="false">SUM(AG27:AR27)</f>
        <v>15620659.231915</v>
      </c>
      <c r="AT27" s="30" t="n">
        <f aca="false">+AT6*$F6</f>
        <v>0</v>
      </c>
      <c r="AU27" s="30" t="n">
        <f aca="false">+AU6*$F6</f>
        <v>0</v>
      </c>
      <c r="AV27" s="30" t="n">
        <f aca="false">+AV6*$F6</f>
        <v>0</v>
      </c>
      <c r="AW27" s="30" t="n">
        <f aca="false">+AW6*$F6</f>
        <v>0</v>
      </c>
      <c r="AX27" s="30" t="n">
        <f aca="false">+AX6*$F6</f>
        <v>0</v>
      </c>
      <c r="AY27" s="30" t="n">
        <f aca="false">+AY6*$F6</f>
        <v>0</v>
      </c>
      <c r="AZ27" s="30" t="n">
        <f aca="false">+AZ6*$F6</f>
        <v>0</v>
      </c>
      <c r="BA27" s="30" t="n">
        <f aca="false">+BA6*$F6</f>
        <v>0</v>
      </c>
      <c r="BB27" s="30" t="n">
        <f aca="false">+BB6*$F6</f>
        <v>0</v>
      </c>
      <c r="BC27" s="30" t="n">
        <f aca="false">+BC6*$F6</f>
        <v>0</v>
      </c>
      <c r="BD27" s="30" t="n">
        <f aca="false">+BD6*$F6</f>
        <v>0</v>
      </c>
      <c r="BE27" s="30" t="n">
        <f aca="false">+BE6*$F6</f>
        <v>0</v>
      </c>
      <c r="BF27" s="29" t="n">
        <f aca="false">SUM(AT27:BE27)</f>
        <v>0</v>
      </c>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row>
    <row r="28" s="31" customFormat="true" ht="12" hidden="false" customHeight="false" outlineLevel="0" collapsed="false">
      <c r="A28" s="31" t="n">
        <f aca="false">+A7</f>
        <v>0</v>
      </c>
      <c r="C28" s="34"/>
      <c r="D28" s="34"/>
      <c r="E28" s="34"/>
      <c r="F28" s="34"/>
      <c r="G28" s="30" t="n">
        <f aca="false">+G7*$C7</f>
        <v>0</v>
      </c>
      <c r="H28" s="30" t="n">
        <f aca="false">+H7*$C7</f>
        <v>0</v>
      </c>
      <c r="I28" s="30" t="n">
        <f aca="false">+I7*$C7</f>
        <v>0</v>
      </c>
      <c r="J28" s="30" t="n">
        <f aca="false">+J7*$C7</f>
        <v>0</v>
      </c>
      <c r="K28" s="30" t="n">
        <f aca="false">+K7*$C7</f>
        <v>0</v>
      </c>
      <c r="L28" s="30" t="n">
        <f aca="false">+L7*$C7</f>
        <v>0</v>
      </c>
      <c r="M28" s="30" t="n">
        <f aca="false">+M7*$C7</f>
        <v>0</v>
      </c>
      <c r="N28" s="30" t="n">
        <f aca="false">+N7*$C7</f>
        <v>0</v>
      </c>
      <c r="O28" s="30" t="n">
        <f aca="false">+O7*$C7</f>
        <v>0</v>
      </c>
      <c r="P28" s="30" t="n">
        <f aca="false">+P7*$C7</f>
        <v>0</v>
      </c>
      <c r="Q28" s="30" t="n">
        <f aca="false">+Q7*$C7</f>
        <v>0</v>
      </c>
      <c r="R28" s="30" t="n">
        <f aca="false">+R7*$C7</f>
        <v>0</v>
      </c>
      <c r="S28" s="29" t="n">
        <f aca="false">SUM(G28:R28)</f>
        <v>0</v>
      </c>
      <c r="T28" s="30" t="n">
        <f aca="false">+T7*$D7</f>
        <v>0</v>
      </c>
      <c r="U28" s="30" t="n">
        <f aca="false">+U7*$D7</f>
        <v>0</v>
      </c>
      <c r="V28" s="30" t="n">
        <f aca="false">+V7*$D7</f>
        <v>0</v>
      </c>
      <c r="W28" s="30" t="n">
        <f aca="false">+W7*$D7</f>
        <v>0</v>
      </c>
      <c r="X28" s="30" t="n">
        <f aca="false">+X7*$D7</f>
        <v>0</v>
      </c>
      <c r="Y28" s="30" t="n">
        <f aca="false">+Y7*$D7</f>
        <v>0</v>
      </c>
      <c r="Z28" s="30" t="n">
        <f aca="false">+Z7*$D7</f>
        <v>0</v>
      </c>
      <c r="AA28" s="30" t="n">
        <f aca="false">+AA7*$D7</f>
        <v>0</v>
      </c>
      <c r="AB28" s="30" t="n">
        <f aca="false">+AB7*$D7</f>
        <v>0</v>
      </c>
      <c r="AC28" s="30" t="n">
        <f aca="false">+AC7*$D7</f>
        <v>0</v>
      </c>
      <c r="AD28" s="30" t="n">
        <f aca="false">+AD7*$D7</f>
        <v>0</v>
      </c>
      <c r="AE28" s="30" t="n">
        <f aca="false">+AE7*$D7</f>
        <v>0</v>
      </c>
      <c r="AF28" s="29" t="n">
        <f aca="false">SUM(T28:AE28)</f>
        <v>0</v>
      </c>
      <c r="AG28" s="30" t="n">
        <f aca="false">+AG7*$E7</f>
        <v>0</v>
      </c>
      <c r="AH28" s="30" t="n">
        <f aca="false">+AH7*$E7</f>
        <v>0</v>
      </c>
      <c r="AI28" s="30" t="n">
        <f aca="false">+AI7*$E7</f>
        <v>0</v>
      </c>
      <c r="AJ28" s="30" t="n">
        <f aca="false">+AJ7*$E7</f>
        <v>0</v>
      </c>
      <c r="AK28" s="30" t="n">
        <f aca="false">+AK7*$E7</f>
        <v>0</v>
      </c>
      <c r="AL28" s="30" t="n">
        <f aca="false">+AL7*$E7</f>
        <v>0</v>
      </c>
      <c r="AM28" s="30" t="n">
        <f aca="false">+AM7*$E7</f>
        <v>0</v>
      </c>
      <c r="AN28" s="30" t="n">
        <f aca="false">+AN7*$E7</f>
        <v>0</v>
      </c>
      <c r="AO28" s="30" t="n">
        <f aca="false">+AO7*$E7</f>
        <v>0</v>
      </c>
      <c r="AP28" s="30" t="n">
        <f aca="false">+AP7*$E7</f>
        <v>0</v>
      </c>
      <c r="AQ28" s="30" t="n">
        <f aca="false">+AQ7*$E7</f>
        <v>0</v>
      </c>
      <c r="AR28" s="30" t="n">
        <f aca="false">+AR7*$E7</f>
        <v>0</v>
      </c>
      <c r="AS28" s="29" t="n">
        <f aca="false">SUM(AG28:AR28)</f>
        <v>0</v>
      </c>
      <c r="AT28" s="30" t="n">
        <f aca="false">+AT7*$F7</f>
        <v>0</v>
      </c>
      <c r="AU28" s="30" t="n">
        <f aca="false">+AU7*$F7</f>
        <v>0</v>
      </c>
      <c r="AV28" s="30" t="n">
        <f aca="false">+AV7*$F7</f>
        <v>0</v>
      </c>
      <c r="AW28" s="30" t="n">
        <f aca="false">+AW7*$F7</f>
        <v>0</v>
      </c>
      <c r="AX28" s="30" t="n">
        <f aca="false">+AX7*$F7</f>
        <v>0</v>
      </c>
      <c r="AY28" s="30" t="n">
        <f aca="false">+AY7*$F7</f>
        <v>0</v>
      </c>
      <c r="AZ28" s="30" t="n">
        <f aca="false">+AZ7*$F7</f>
        <v>0</v>
      </c>
      <c r="BA28" s="30" t="n">
        <f aca="false">+BA7*$F7</f>
        <v>0</v>
      </c>
      <c r="BB28" s="30" t="n">
        <f aca="false">+BB7*$F7</f>
        <v>0</v>
      </c>
      <c r="BC28" s="30" t="n">
        <f aca="false">+BC7*$F7</f>
        <v>0</v>
      </c>
      <c r="BD28" s="30" t="n">
        <f aca="false">+BD7*$F7</f>
        <v>0</v>
      </c>
      <c r="BE28" s="30" t="n">
        <f aca="false">+BE7*$F7</f>
        <v>0</v>
      </c>
      <c r="BF28" s="29" t="n">
        <f aca="false">SUM(AT28:BE28)</f>
        <v>0</v>
      </c>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row>
    <row r="29" s="31" customFormat="true" ht="12" hidden="false" customHeight="false" outlineLevel="0" collapsed="false">
      <c r="A29" s="31" t="n">
        <f aca="false">+A8</f>
        <v>0</v>
      </c>
      <c r="C29" s="34"/>
      <c r="D29" s="34"/>
      <c r="E29" s="34"/>
      <c r="F29" s="34"/>
      <c r="G29" s="30" t="n">
        <f aca="false">+G8*$C8</f>
        <v>0</v>
      </c>
      <c r="H29" s="30" t="n">
        <f aca="false">+H8*$C8</f>
        <v>0</v>
      </c>
      <c r="I29" s="30" t="n">
        <f aca="false">+I8*$C8</f>
        <v>0</v>
      </c>
      <c r="J29" s="30" t="n">
        <f aca="false">+J8*$C8</f>
        <v>0</v>
      </c>
      <c r="K29" s="30" t="n">
        <f aca="false">+K8*$C8</f>
        <v>0</v>
      </c>
      <c r="L29" s="30" t="n">
        <f aca="false">+L8*$C8</f>
        <v>0</v>
      </c>
      <c r="M29" s="30" t="n">
        <f aca="false">+M8*$C8</f>
        <v>0</v>
      </c>
      <c r="N29" s="30" t="n">
        <f aca="false">+N8*$C8</f>
        <v>0</v>
      </c>
      <c r="O29" s="30" t="n">
        <f aca="false">+O8*$C8</f>
        <v>0</v>
      </c>
      <c r="P29" s="30" t="n">
        <f aca="false">+P8*$C8</f>
        <v>0</v>
      </c>
      <c r="Q29" s="30" t="n">
        <f aca="false">+Q8*$C8</f>
        <v>0</v>
      </c>
      <c r="R29" s="30" t="n">
        <f aca="false">+R8*$C8</f>
        <v>0</v>
      </c>
      <c r="S29" s="29" t="n">
        <f aca="false">SUM(G29:R29)</f>
        <v>0</v>
      </c>
      <c r="T29" s="30" t="n">
        <f aca="false">+T8*$D8</f>
        <v>0</v>
      </c>
      <c r="U29" s="30" t="n">
        <f aca="false">+U8*$D8</f>
        <v>0</v>
      </c>
      <c r="V29" s="30" t="n">
        <f aca="false">+V8*$D8</f>
        <v>0</v>
      </c>
      <c r="W29" s="30" t="n">
        <f aca="false">+W8*$D8</f>
        <v>0</v>
      </c>
      <c r="X29" s="30" t="n">
        <f aca="false">+X8*$D8</f>
        <v>0</v>
      </c>
      <c r="Y29" s="30" t="n">
        <f aca="false">+Y8*$D8</f>
        <v>0</v>
      </c>
      <c r="Z29" s="30" t="n">
        <f aca="false">+Z8*$D8</f>
        <v>0</v>
      </c>
      <c r="AA29" s="30" t="n">
        <f aca="false">+AA8*$D8</f>
        <v>0</v>
      </c>
      <c r="AB29" s="30" t="n">
        <f aca="false">+AB8*$D8</f>
        <v>0</v>
      </c>
      <c r="AC29" s="30" t="n">
        <f aca="false">+AC8*$D8</f>
        <v>0</v>
      </c>
      <c r="AD29" s="30" t="n">
        <f aca="false">+AD8*$D8</f>
        <v>0</v>
      </c>
      <c r="AE29" s="30" t="n">
        <f aca="false">+AE8*$D8</f>
        <v>0</v>
      </c>
      <c r="AF29" s="29" t="n">
        <f aca="false">SUM(T29:AE29)</f>
        <v>0</v>
      </c>
      <c r="AG29" s="30" t="n">
        <f aca="false">+AG8*$E8</f>
        <v>0</v>
      </c>
      <c r="AH29" s="30" t="n">
        <f aca="false">+AH8*$E8</f>
        <v>0</v>
      </c>
      <c r="AI29" s="30" t="n">
        <f aca="false">+AI8*$E8</f>
        <v>0</v>
      </c>
      <c r="AJ29" s="30" t="n">
        <f aca="false">+AJ8*$E8</f>
        <v>0</v>
      </c>
      <c r="AK29" s="30" t="n">
        <f aca="false">+AK8*$E8</f>
        <v>0</v>
      </c>
      <c r="AL29" s="30" t="n">
        <f aca="false">+AL8*$E8</f>
        <v>0</v>
      </c>
      <c r="AM29" s="30" t="n">
        <f aca="false">+AM8*$E8</f>
        <v>0</v>
      </c>
      <c r="AN29" s="30" t="n">
        <f aca="false">+AN8*$E8</f>
        <v>0</v>
      </c>
      <c r="AO29" s="30" t="n">
        <f aca="false">+AO8*$E8</f>
        <v>0</v>
      </c>
      <c r="AP29" s="30" t="n">
        <f aca="false">+AP8*$E8</f>
        <v>0</v>
      </c>
      <c r="AQ29" s="30" t="n">
        <f aca="false">+AQ8*$E8</f>
        <v>0</v>
      </c>
      <c r="AR29" s="30" t="n">
        <f aca="false">+AR8*$E8</f>
        <v>0</v>
      </c>
      <c r="AS29" s="29" t="n">
        <f aca="false">SUM(AG29:AR29)</f>
        <v>0</v>
      </c>
      <c r="AT29" s="30" t="n">
        <f aca="false">+AT8*$F8</f>
        <v>0</v>
      </c>
      <c r="AU29" s="30" t="n">
        <f aca="false">+AU8*$F8</f>
        <v>0</v>
      </c>
      <c r="AV29" s="30" t="n">
        <f aca="false">+AV8*$F8</f>
        <v>0</v>
      </c>
      <c r="AW29" s="30" t="n">
        <f aca="false">+AW8*$F8</f>
        <v>0</v>
      </c>
      <c r="AX29" s="30" t="n">
        <f aca="false">+AX8*$F8</f>
        <v>0</v>
      </c>
      <c r="AY29" s="30" t="n">
        <f aca="false">+AY8*$F8</f>
        <v>0</v>
      </c>
      <c r="AZ29" s="30" t="n">
        <f aca="false">+AZ8*$F8</f>
        <v>0</v>
      </c>
      <c r="BA29" s="30" t="n">
        <f aca="false">+BA8*$F8</f>
        <v>0</v>
      </c>
      <c r="BB29" s="30" t="n">
        <f aca="false">+BB8*$F8</f>
        <v>0</v>
      </c>
      <c r="BC29" s="30" t="n">
        <f aca="false">+BC8*$F8</f>
        <v>0</v>
      </c>
      <c r="BD29" s="30" t="n">
        <f aca="false">+BD8*$F8</f>
        <v>0</v>
      </c>
      <c r="BE29" s="30" t="n">
        <f aca="false">+BE8*$F8</f>
        <v>0</v>
      </c>
      <c r="BF29" s="29" t="n">
        <f aca="false">SUM(AT29:BE29)</f>
        <v>0</v>
      </c>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row>
    <row r="30" s="31" customFormat="true" ht="12" hidden="false" customHeight="false" outlineLevel="0" collapsed="false">
      <c r="A30" s="31" t="n">
        <f aca="false">+A9</f>
        <v>0</v>
      </c>
      <c r="C30" s="34"/>
      <c r="D30" s="34"/>
      <c r="E30" s="34"/>
      <c r="F30" s="34"/>
      <c r="G30" s="30" t="n">
        <f aca="false">+G9*$C9</f>
        <v>0</v>
      </c>
      <c r="H30" s="30" t="n">
        <f aca="false">+H9*$C9</f>
        <v>0</v>
      </c>
      <c r="I30" s="30" t="n">
        <f aca="false">+I9*$C9</f>
        <v>0</v>
      </c>
      <c r="J30" s="30" t="n">
        <f aca="false">+J9*$C9</f>
        <v>0</v>
      </c>
      <c r="K30" s="30" t="n">
        <f aca="false">+K9*$C9</f>
        <v>0</v>
      </c>
      <c r="L30" s="30" t="n">
        <f aca="false">+L9*$C9</f>
        <v>0</v>
      </c>
      <c r="M30" s="30" t="n">
        <f aca="false">+M9*$C9</f>
        <v>0</v>
      </c>
      <c r="N30" s="30" t="n">
        <f aca="false">+N9*$C9</f>
        <v>0</v>
      </c>
      <c r="O30" s="30" t="n">
        <f aca="false">+O9*$C9</f>
        <v>0</v>
      </c>
      <c r="P30" s="30" t="n">
        <f aca="false">+P9*$C9</f>
        <v>0</v>
      </c>
      <c r="Q30" s="30" t="n">
        <f aca="false">+Q9*$C9</f>
        <v>0</v>
      </c>
      <c r="R30" s="30" t="n">
        <f aca="false">+R9*$C9</f>
        <v>0</v>
      </c>
      <c r="S30" s="29" t="n">
        <f aca="false">SUM(G30:R30)</f>
        <v>0</v>
      </c>
      <c r="T30" s="30" t="n">
        <f aca="false">+T9*$D9</f>
        <v>0</v>
      </c>
      <c r="U30" s="30" t="n">
        <f aca="false">+U9*$D9</f>
        <v>0</v>
      </c>
      <c r="V30" s="30" t="n">
        <f aca="false">+V9*$D9</f>
        <v>0</v>
      </c>
      <c r="W30" s="30" t="n">
        <f aca="false">+W9*$D9</f>
        <v>0</v>
      </c>
      <c r="X30" s="30" t="n">
        <f aca="false">+X9*$D9</f>
        <v>0</v>
      </c>
      <c r="Y30" s="30" t="n">
        <f aca="false">+Y9*$D9</f>
        <v>0</v>
      </c>
      <c r="Z30" s="30" t="n">
        <f aca="false">+Z9*$D9</f>
        <v>0</v>
      </c>
      <c r="AA30" s="30" t="n">
        <f aca="false">+AA9*$D9</f>
        <v>0</v>
      </c>
      <c r="AB30" s="30" t="n">
        <f aca="false">+AB9*$D9</f>
        <v>0</v>
      </c>
      <c r="AC30" s="30" t="n">
        <f aca="false">+AC9*$D9</f>
        <v>0</v>
      </c>
      <c r="AD30" s="30" t="n">
        <f aca="false">+AD9*$D9</f>
        <v>0</v>
      </c>
      <c r="AE30" s="30" t="n">
        <f aca="false">+AE9*$D9</f>
        <v>0</v>
      </c>
      <c r="AF30" s="29" t="n">
        <f aca="false">SUM(T30:AE30)</f>
        <v>0</v>
      </c>
      <c r="AG30" s="30" t="n">
        <f aca="false">+AG9*$E9</f>
        <v>0</v>
      </c>
      <c r="AH30" s="30" t="n">
        <f aca="false">+AH9*$E9</f>
        <v>0</v>
      </c>
      <c r="AI30" s="30" t="n">
        <f aca="false">+AI9*$E9</f>
        <v>0</v>
      </c>
      <c r="AJ30" s="30" t="n">
        <f aca="false">+AJ9*$E9</f>
        <v>0</v>
      </c>
      <c r="AK30" s="30" t="n">
        <f aca="false">+AK9*$E9</f>
        <v>0</v>
      </c>
      <c r="AL30" s="30" t="n">
        <f aca="false">+AL9*$E9</f>
        <v>0</v>
      </c>
      <c r="AM30" s="30" t="n">
        <f aca="false">+AM9*$E9</f>
        <v>0</v>
      </c>
      <c r="AN30" s="30" t="n">
        <f aca="false">+AN9*$E9</f>
        <v>0</v>
      </c>
      <c r="AO30" s="30" t="n">
        <f aca="false">+AO9*$E9</f>
        <v>0</v>
      </c>
      <c r="AP30" s="30" t="n">
        <f aca="false">+AP9*$E9</f>
        <v>0</v>
      </c>
      <c r="AQ30" s="30" t="n">
        <f aca="false">+AQ9*$E9</f>
        <v>0</v>
      </c>
      <c r="AR30" s="30" t="n">
        <f aca="false">+AR9*$E9</f>
        <v>0</v>
      </c>
      <c r="AS30" s="29" t="n">
        <f aca="false">SUM(AG30:AR30)</f>
        <v>0</v>
      </c>
      <c r="AT30" s="30" t="n">
        <f aca="false">+AT9*$F9</f>
        <v>0</v>
      </c>
      <c r="AU30" s="30" t="n">
        <f aca="false">+AU9*$F9</f>
        <v>0</v>
      </c>
      <c r="AV30" s="30" t="n">
        <f aca="false">+AV9*$F9</f>
        <v>0</v>
      </c>
      <c r="AW30" s="30" t="n">
        <f aca="false">+AW9*$F9</f>
        <v>0</v>
      </c>
      <c r="AX30" s="30" t="n">
        <f aca="false">+AX9*$F9</f>
        <v>0</v>
      </c>
      <c r="AY30" s="30" t="n">
        <f aca="false">+AY9*$F9</f>
        <v>0</v>
      </c>
      <c r="AZ30" s="30" t="n">
        <f aca="false">+AZ9*$F9</f>
        <v>0</v>
      </c>
      <c r="BA30" s="30" t="n">
        <f aca="false">+BA9*$F9</f>
        <v>0</v>
      </c>
      <c r="BB30" s="30" t="n">
        <f aca="false">+BB9*$F9</f>
        <v>0</v>
      </c>
      <c r="BC30" s="30" t="n">
        <f aca="false">+BC9*$F9</f>
        <v>0</v>
      </c>
      <c r="BD30" s="30" t="n">
        <f aca="false">+BD9*$F9</f>
        <v>0</v>
      </c>
      <c r="BE30" s="30" t="n">
        <f aca="false">+BE9*$F9</f>
        <v>0</v>
      </c>
      <c r="BF30" s="29" t="n">
        <f aca="false">SUM(AT30:BE30)</f>
        <v>0</v>
      </c>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row>
    <row r="31" s="31" customFormat="true" ht="12" hidden="false" customHeight="false" outlineLevel="0" collapsed="false">
      <c r="A31" s="31" t="n">
        <f aca="false">+A10</f>
        <v>0</v>
      </c>
      <c r="C31" s="34"/>
      <c r="D31" s="34"/>
      <c r="E31" s="34"/>
      <c r="F31" s="34"/>
      <c r="G31" s="30" t="n">
        <f aca="false">+G10*$C10</f>
        <v>0</v>
      </c>
      <c r="H31" s="30" t="n">
        <f aca="false">+H10*$C10</f>
        <v>0</v>
      </c>
      <c r="I31" s="30" t="n">
        <f aca="false">+I10*$C10</f>
        <v>0</v>
      </c>
      <c r="J31" s="30" t="n">
        <f aca="false">+J10*$C10</f>
        <v>0</v>
      </c>
      <c r="K31" s="30" t="n">
        <f aca="false">+K10*$C10</f>
        <v>0</v>
      </c>
      <c r="L31" s="30" t="n">
        <f aca="false">+L10*$C10</f>
        <v>0</v>
      </c>
      <c r="M31" s="30" t="n">
        <f aca="false">+M10*$C10</f>
        <v>0</v>
      </c>
      <c r="N31" s="30" t="n">
        <f aca="false">+N10*$C10</f>
        <v>0</v>
      </c>
      <c r="O31" s="30" t="n">
        <f aca="false">+O10*$C10</f>
        <v>0</v>
      </c>
      <c r="P31" s="30" t="n">
        <f aca="false">+P10*$C10</f>
        <v>0</v>
      </c>
      <c r="Q31" s="30" t="n">
        <f aca="false">+Q10*$C10</f>
        <v>0</v>
      </c>
      <c r="R31" s="30" t="n">
        <f aca="false">+R10*$C10</f>
        <v>0</v>
      </c>
      <c r="S31" s="29" t="n">
        <f aca="false">SUM(G31:R31)</f>
        <v>0</v>
      </c>
      <c r="T31" s="30" t="n">
        <f aca="false">+T10*$D10</f>
        <v>0</v>
      </c>
      <c r="U31" s="30" t="n">
        <f aca="false">+U10*$D10</f>
        <v>0</v>
      </c>
      <c r="V31" s="30" t="n">
        <f aca="false">+V10*$D10</f>
        <v>0</v>
      </c>
      <c r="W31" s="30" t="n">
        <f aca="false">+W10*$D10</f>
        <v>0</v>
      </c>
      <c r="X31" s="30" t="n">
        <f aca="false">+X10*$D10</f>
        <v>0</v>
      </c>
      <c r="Y31" s="30" t="n">
        <f aca="false">+Y10*$D10</f>
        <v>0</v>
      </c>
      <c r="Z31" s="30" t="n">
        <f aca="false">+Z10*$D10</f>
        <v>0</v>
      </c>
      <c r="AA31" s="30" t="n">
        <f aca="false">+AA10*$D10</f>
        <v>0</v>
      </c>
      <c r="AB31" s="30" t="n">
        <f aca="false">+AB10*$D10</f>
        <v>0</v>
      </c>
      <c r="AC31" s="30" t="n">
        <f aca="false">+AC10*$D10</f>
        <v>0</v>
      </c>
      <c r="AD31" s="30" t="n">
        <f aca="false">+AD10*$D10</f>
        <v>0</v>
      </c>
      <c r="AE31" s="30" t="n">
        <f aca="false">+AE10*$D10</f>
        <v>0</v>
      </c>
      <c r="AF31" s="29" t="n">
        <f aca="false">SUM(T31:AE31)</f>
        <v>0</v>
      </c>
      <c r="AG31" s="30" t="n">
        <f aca="false">+AG10*$E10</f>
        <v>0</v>
      </c>
      <c r="AH31" s="30" t="n">
        <f aca="false">+AH10*$E10</f>
        <v>0</v>
      </c>
      <c r="AI31" s="30" t="n">
        <f aca="false">+AI10*$E10</f>
        <v>0</v>
      </c>
      <c r="AJ31" s="30" t="n">
        <f aca="false">+AJ10*$E10</f>
        <v>0</v>
      </c>
      <c r="AK31" s="30" t="n">
        <f aca="false">+AK10*$E10</f>
        <v>0</v>
      </c>
      <c r="AL31" s="30" t="n">
        <f aca="false">+AL10*$E10</f>
        <v>0</v>
      </c>
      <c r="AM31" s="30" t="n">
        <f aca="false">+AM10*$E10</f>
        <v>0</v>
      </c>
      <c r="AN31" s="30" t="n">
        <f aca="false">+AN10*$E10</f>
        <v>0</v>
      </c>
      <c r="AO31" s="30" t="n">
        <f aca="false">+AO10*$E10</f>
        <v>0</v>
      </c>
      <c r="AP31" s="30" t="n">
        <f aca="false">+AP10*$E10</f>
        <v>0</v>
      </c>
      <c r="AQ31" s="30" t="n">
        <f aca="false">+AQ10*$E10</f>
        <v>0</v>
      </c>
      <c r="AR31" s="30" t="n">
        <f aca="false">+AR10*$E10</f>
        <v>0</v>
      </c>
      <c r="AS31" s="29" t="n">
        <f aca="false">SUM(AG31:AR31)</f>
        <v>0</v>
      </c>
      <c r="AT31" s="30" t="n">
        <f aca="false">+AT10*$F10</f>
        <v>0</v>
      </c>
      <c r="AU31" s="30" t="n">
        <f aca="false">+AU10*$F10</f>
        <v>0</v>
      </c>
      <c r="AV31" s="30" t="n">
        <f aca="false">+AV10*$F10</f>
        <v>0</v>
      </c>
      <c r="AW31" s="30" t="n">
        <f aca="false">+AW10*$F10</f>
        <v>0</v>
      </c>
      <c r="AX31" s="30" t="n">
        <f aca="false">+AX10*$F10</f>
        <v>0</v>
      </c>
      <c r="AY31" s="30" t="n">
        <f aca="false">+AY10*$F10</f>
        <v>0</v>
      </c>
      <c r="AZ31" s="30" t="n">
        <f aca="false">+AZ10*$F10</f>
        <v>0</v>
      </c>
      <c r="BA31" s="30" t="n">
        <f aca="false">+BA10*$F10</f>
        <v>0</v>
      </c>
      <c r="BB31" s="30" t="n">
        <f aca="false">+BB10*$F10</f>
        <v>0</v>
      </c>
      <c r="BC31" s="30" t="n">
        <f aca="false">+BC10*$F10</f>
        <v>0</v>
      </c>
      <c r="BD31" s="30" t="n">
        <f aca="false">+BD10*$F10</f>
        <v>0</v>
      </c>
      <c r="BE31" s="30" t="n">
        <f aca="false">+BE10*$F10</f>
        <v>0</v>
      </c>
      <c r="BF31" s="29" t="n">
        <f aca="false">SUM(AT31:BE31)</f>
        <v>0</v>
      </c>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row>
    <row r="32" s="31" customFormat="true" ht="12" hidden="false" customHeight="false" outlineLevel="0" collapsed="false">
      <c r="A32" s="31" t="n">
        <f aca="false">+A11</f>
        <v>0</v>
      </c>
      <c r="C32" s="34"/>
      <c r="D32" s="34"/>
      <c r="E32" s="34"/>
      <c r="F32" s="34"/>
      <c r="G32" s="30" t="n">
        <f aca="false">+G11*$C11</f>
        <v>0</v>
      </c>
      <c r="H32" s="30" t="n">
        <f aca="false">+H11*$C11</f>
        <v>0</v>
      </c>
      <c r="I32" s="30" t="n">
        <f aca="false">+I11*$C11</f>
        <v>0</v>
      </c>
      <c r="J32" s="30" t="n">
        <f aca="false">+J11*$C11</f>
        <v>0</v>
      </c>
      <c r="K32" s="30" t="n">
        <f aca="false">+K11*$C11</f>
        <v>0</v>
      </c>
      <c r="L32" s="30" t="n">
        <f aca="false">+L11*$C11</f>
        <v>0</v>
      </c>
      <c r="M32" s="30" t="n">
        <f aca="false">+M11*$C11</f>
        <v>0</v>
      </c>
      <c r="N32" s="30" t="n">
        <f aca="false">+N11*$C11</f>
        <v>0</v>
      </c>
      <c r="O32" s="30" t="n">
        <f aca="false">+O11*$C11</f>
        <v>0</v>
      </c>
      <c r="P32" s="30" t="n">
        <f aca="false">+P11*$C11</f>
        <v>0</v>
      </c>
      <c r="Q32" s="30" t="n">
        <f aca="false">+Q11*$C11</f>
        <v>0</v>
      </c>
      <c r="R32" s="30" t="n">
        <f aca="false">+R11*$C11</f>
        <v>0</v>
      </c>
      <c r="S32" s="29" t="n">
        <f aca="false">SUM(G32:R32)</f>
        <v>0</v>
      </c>
      <c r="T32" s="30" t="n">
        <f aca="false">+T11*$D11</f>
        <v>0</v>
      </c>
      <c r="U32" s="30" t="n">
        <f aca="false">+U11*$D11</f>
        <v>0</v>
      </c>
      <c r="V32" s="30" t="n">
        <f aca="false">+V11*$D11</f>
        <v>0</v>
      </c>
      <c r="W32" s="30" t="n">
        <f aca="false">+W11*$D11</f>
        <v>0</v>
      </c>
      <c r="X32" s="30" t="n">
        <f aca="false">+X11*$D11</f>
        <v>0</v>
      </c>
      <c r="Y32" s="30" t="n">
        <f aca="false">+Y11*$D11</f>
        <v>0</v>
      </c>
      <c r="Z32" s="30" t="n">
        <f aca="false">+Z11*$D11</f>
        <v>0</v>
      </c>
      <c r="AA32" s="30" t="n">
        <f aca="false">+AA11*$D11</f>
        <v>0</v>
      </c>
      <c r="AB32" s="30" t="n">
        <f aca="false">+AB11*$D11</f>
        <v>0</v>
      </c>
      <c r="AC32" s="30" t="n">
        <f aca="false">+AC11*$D11</f>
        <v>0</v>
      </c>
      <c r="AD32" s="30" t="n">
        <f aca="false">+AD11*$D11</f>
        <v>0</v>
      </c>
      <c r="AE32" s="30" t="n">
        <f aca="false">+AE11*$D11</f>
        <v>0</v>
      </c>
      <c r="AF32" s="29" t="n">
        <f aca="false">SUM(T32:AE32)</f>
        <v>0</v>
      </c>
      <c r="AG32" s="30" t="n">
        <f aca="false">+AG11*$E11</f>
        <v>0</v>
      </c>
      <c r="AH32" s="30" t="n">
        <f aca="false">+AH11*$E11</f>
        <v>0</v>
      </c>
      <c r="AI32" s="30" t="n">
        <f aca="false">+AI11*$E11</f>
        <v>0</v>
      </c>
      <c r="AJ32" s="30" t="n">
        <f aca="false">+AJ11*$E11</f>
        <v>0</v>
      </c>
      <c r="AK32" s="30" t="n">
        <f aca="false">+AK11*$E11</f>
        <v>0</v>
      </c>
      <c r="AL32" s="30" t="n">
        <f aca="false">+AL11*$E11</f>
        <v>0</v>
      </c>
      <c r="AM32" s="30" t="n">
        <f aca="false">+AM11*$E11</f>
        <v>0</v>
      </c>
      <c r="AN32" s="30" t="n">
        <f aca="false">+AN11*$E11</f>
        <v>0</v>
      </c>
      <c r="AO32" s="30" t="n">
        <f aca="false">+AO11*$E11</f>
        <v>0</v>
      </c>
      <c r="AP32" s="30" t="n">
        <f aca="false">+AP11*$E11</f>
        <v>0</v>
      </c>
      <c r="AQ32" s="30" t="n">
        <f aca="false">+AQ11*$E11</f>
        <v>0</v>
      </c>
      <c r="AR32" s="30" t="n">
        <f aca="false">+AR11*$E11</f>
        <v>0</v>
      </c>
      <c r="AS32" s="29" t="n">
        <f aca="false">SUM(AG32:AR32)</f>
        <v>0</v>
      </c>
      <c r="AT32" s="30" t="n">
        <f aca="false">+AT11*$F11</f>
        <v>0</v>
      </c>
      <c r="AU32" s="30" t="n">
        <f aca="false">+AU11*$F11</f>
        <v>0</v>
      </c>
      <c r="AV32" s="30" t="n">
        <f aca="false">+AV11*$F11</f>
        <v>0</v>
      </c>
      <c r="AW32" s="30" t="n">
        <f aca="false">+AW11*$F11</f>
        <v>0</v>
      </c>
      <c r="AX32" s="30" t="n">
        <f aca="false">+AX11*$F11</f>
        <v>0</v>
      </c>
      <c r="AY32" s="30" t="n">
        <f aca="false">+AY11*$F11</f>
        <v>0</v>
      </c>
      <c r="AZ32" s="30" t="n">
        <f aca="false">+AZ11*$F11</f>
        <v>0</v>
      </c>
      <c r="BA32" s="30" t="n">
        <f aca="false">+BA11*$F11</f>
        <v>0</v>
      </c>
      <c r="BB32" s="30" t="n">
        <f aca="false">+BB11*$F11</f>
        <v>0</v>
      </c>
      <c r="BC32" s="30" t="n">
        <f aca="false">+BC11*$F11</f>
        <v>0</v>
      </c>
      <c r="BD32" s="30" t="n">
        <f aca="false">+BD11*$F11</f>
        <v>0</v>
      </c>
      <c r="BE32" s="30" t="n">
        <f aca="false">+BE11*$F11</f>
        <v>0</v>
      </c>
      <c r="BF32" s="29" t="n">
        <f aca="false">SUM(AT32:BE32)</f>
        <v>0</v>
      </c>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row>
    <row r="33" s="31" customFormat="true" ht="12" hidden="false" customHeight="false" outlineLevel="0" collapsed="false">
      <c r="A33" s="31" t="n">
        <f aca="false">+A12</f>
        <v>0</v>
      </c>
      <c r="C33" s="34"/>
      <c r="D33" s="34"/>
      <c r="E33" s="34"/>
      <c r="F33" s="34"/>
      <c r="G33" s="30" t="n">
        <f aca="false">+G12*$C12</f>
        <v>0</v>
      </c>
      <c r="H33" s="30" t="n">
        <f aca="false">+H12*$C12</f>
        <v>0</v>
      </c>
      <c r="I33" s="30" t="n">
        <f aca="false">+I12*$C12</f>
        <v>0</v>
      </c>
      <c r="J33" s="30" t="n">
        <f aca="false">+J12*$C12</f>
        <v>0</v>
      </c>
      <c r="K33" s="30" t="n">
        <f aca="false">+K12*$C12</f>
        <v>0</v>
      </c>
      <c r="L33" s="30" t="n">
        <f aca="false">+L12*$C12</f>
        <v>0</v>
      </c>
      <c r="M33" s="30" t="n">
        <f aca="false">+M12*$C12</f>
        <v>0</v>
      </c>
      <c r="N33" s="30" t="n">
        <f aca="false">+N12*$C12</f>
        <v>0</v>
      </c>
      <c r="O33" s="30" t="n">
        <f aca="false">+O12*$C12</f>
        <v>0</v>
      </c>
      <c r="P33" s="30" t="n">
        <f aca="false">+P12*$C12</f>
        <v>0</v>
      </c>
      <c r="Q33" s="30" t="n">
        <f aca="false">+Q12*$C12</f>
        <v>0</v>
      </c>
      <c r="R33" s="30" t="n">
        <f aca="false">+R12*$C12</f>
        <v>0</v>
      </c>
      <c r="S33" s="29" t="n">
        <f aca="false">SUM(G33:R33)</f>
        <v>0</v>
      </c>
      <c r="T33" s="30" t="n">
        <f aca="false">+T12*$D12</f>
        <v>0</v>
      </c>
      <c r="U33" s="30" t="n">
        <f aca="false">+U12*$D12</f>
        <v>0</v>
      </c>
      <c r="V33" s="30" t="n">
        <f aca="false">+V12*$D12</f>
        <v>0</v>
      </c>
      <c r="W33" s="30" t="n">
        <f aca="false">+W12*$D12</f>
        <v>0</v>
      </c>
      <c r="X33" s="30" t="n">
        <f aca="false">+X12*$D12</f>
        <v>0</v>
      </c>
      <c r="Y33" s="30" t="n">
        <f aca="false">+Y12*$D12</f>
        <v>0</v>
      </c>
      <c r="Z33" s="30" t="n">
        <f aca="false">+Z12*$D12</f>
        <v>0</v>
      </c>
      <c r="AA33" s="30" t="n">
        <f aca="false">+AA12*$D12</f>
        <v>0</v>
      </c>
      <c r="AB33" s="30" t="n">
        <f aca="false">+AB12*$D12</f>
        <v>0</v>
      </c>
      <c r="AC33" s="30" t="n">
        <f aca="false">+AC12*$D12</f>
        <v>0</v>
      </c>
      <c r="AD33" s="30" t="n">
        <f aca="false">+AD12*$D12</f>
        <v>0</v>
      </c>
      <c r="AE33" s="30" t="n">
        <f aca="false">+AE12*$D12</f>
        <v>0</v>
      </c>
      <c r="AF33" s="29" t="n">
        <f aca="false">SUM(T33:AE33)</f>
        <v>0</v>
      </c>
      <c r="AG33" s="30" t="n">
        <f aca="false">+AG12*$E12</f>
        <v>0</v>
      </c>
      <c r="AH33" s="30" t="n">
        <f aca="false">+AH12*$E12</f>
        <v>0</v>
      </c>
      <c r="AI33" s="30" t="n">
        <f aca="false">+AI12*$E12</f>
        <v>0</v>
      </c>
      <c r="AJ33" s="30" t="n">
        <f aca="false">+AJ12*$E12</f>
        <v>0</v>
      </c>
      <c r="AK33" s="30" t="n">
        <f aca="false">+AK12*$E12</f>
        <v>0</v>
      </c>
      <c r="AL33" s="30" t="n">
        <f aca="false">+AL12*$E12</f>
        <v>0</v>
      </c>
      <c r="AM33" s="30" t="n">
        <f aca="false">+AM12*$E12</f>
        <v>0</v>
      </c>
      <c r="AN33" s="30" t="n">
        <f aca="false">+AN12*$E12</f>
        <v>0</v>
      </c>
      <c r="AO33" s="30" t="n">
        <f aca="false">+AO12*$E12</f>
        <v>0</v>
      </c>
      <c r="AP33" s="30" t="n">
        <f aca="false">+AP12*$E12</f>
        <v>0</v>
      </c>
      <c r="AQ33" s="30" t="n">
        <f aca="false">+AQ12*$E12</f>
        <v>0</v>
      </c>
      <c r="AR33" s="30" t="n">
        <f aca="false">+AR12*$E12</f>
        <v>0</v>
      </c>
      <c r="AS33" s="29" t="n">
        <f aca="false">SUM(AG33:AR33)</f>
        <v>0</v>
      </c>
      <c r="AT33" s="30" t="n">
        <f aca="false">+AT12*$F12</f>
        <v>0</v>
      </c>
      <c r="AU33" s="30" t="n">
        <f aca="false">+AU12*$F12</f>
        <v>0</v>
      </c>
      <c r="AV33" s="30" t="n">
        <f aca="false">+AV12*$F12</f>
        <v>0</v>
      </c>
      <c r="AW33" s="30" t="n">
        <f aca="false">+AW12*$F12</f>
        <v>0</v>
      </c>
      <c r="AX33" s="30" t="n">
        <f aca="false">+AX12*$F12</f>
        <v>0</v>
      </c>
      <c r="AY33" s="30" t="n">
        <f aca="false">+AY12*$F12</f>
        <v>0</v>
      </c>
      <c r="AZ33" s="30" t="n">
        <f aca="false">+AZ12*$F12</f>
        <v>0</v>
      </c>
      <c r="BA33" s="30" t="n">
        <f aca="false">+BA12*$F12</f>
        <v>0</v>
      </c>
      <c r="BB33" s="30" t="n">
        <f aca="false">+BB12*$F12</f>
        <v>0</v>
      </c>
      <c r="BC33" s="30" t="n">
        <f aca="false">+BC12*$F12</f>
        <v>0</v>
      </c>
      <c r="BD33" s="30" t="n">
        <f aca="false">+BD12*$F12</f>
        <v>0</v>
      </c>
      <c r="BE33" s="30" t="n">
        <f aca="false">+BE12*$F12</f>
        <v>0</v>
      </c>
      <c r="BF33" s="29" t="n">
        <f aca="false">SUM(AT33:BE33)</f>
        <v>0</v>
      </c>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row>
    <row r="34" s="31" customFormat="true" ht="12" hidden="false" customHeight="false" outlineLevel="0" collapsed="false">
      <c r="A34" s="31" t="n">
        <f aca="false">+A13</f>
        <v>0</v>
      </c>
      <c r="C34" s="34"/>
      <c r="D34" s="34"/>
      <c r="E34" s="34"/>
      <c r="F34" s="34"/>
      <c r="G34" s="30" t="n">
        <f aca="false">+G13*$C13</f>
        <v>0</v>
      </c>
      <c r="H34" s="30" t="n">
        <f aca="false">+H13*$C13</f>
        <v>0</v>
      </c>
      <c r="I34" s="30" t="n">
        <f aca="false">+I13*$C13</f>
        <v>0</v>
      </c>
      <c r="J34" s="30" t="n">
        <f aca="false">+J13*$C13</f>
        <v>0</v>
      </c>
      <c r="K34" s="30" t="n">
        <f aca="false">+K13*$C13</f>
        <v>0</v>
      </c>
      <c r="L34" s="30" t="n">
        <f aca="false">+L13*$C13</f>
        <v>0</v>
      </c>
      <c r="M34" s="30" t="n">
        <f aca="false">+M13*$C13</f>
        <v>0</v>
      </c>
      <c r="N34" s="30" t="n">
        <f aca="false">+N13*$C13</f>
        <v>0</v>
      </c>
      <c r="O34" s="30" t="n">
        <f aca="false">+O13*$C13</f>
        <v>0</v>
      </c>
      <c r="P34" s="30" t="n">
        <f aca="false">+P13*$C13</f>
        <v>0</v>
      </c>
      <c r="Q34" s="30" t="n">
        <f aca="false">+Q13*$C13</f>
        <v>0</v>
      </c>
      <c r="R34" s="30" t="n">
        <f aca="false">+R13*$C13</f>
        <v>0</v>
      </c>
      <c r="S34" s="29" t="n">
        <f aca="false">SUM(G34:R34)</f>
        <v>0</v>
      </c>
      <c r="T34" s="30" t="n">
        <f aca="false">+T13*$D13</f>
        <v>0</v>
      </c>
      <c r="U34" s="30" t="n">
        <f aca="false">+U13*$D13</f>
        <v>0</v>
      </c>
      <c r="V34" s="30" t="n">
        <f aca="false">+V13*$D13</f>
        <v>0</v>
      </c>
      <c r="W34" s="30" t="n">
        <f aca="false">+W13*$D13</f>
        <v>0</v>
      </c>
      <c r="X34" s="30" t="n">
        <f aca="false">+X13*$D13</f>
        <v>0</v>
      </c>
      <c r="Y34" s="30" t="n">
        <f aca="false">+Y13*$D13</f>
        <v>0</v>
      </c>
      <c r="Z34" s="30" t="n">
        <f aca="false">+Z13*$D13</f>
        <v>0</v>
      </c>
      <c r="AA34" s="30" t="n">
        <f aca="false">+AA13*$D13</f>
        <v>0</v>
      </c>
      <c r="AB34" s="30" t="n">
        <f aca="false">+AB13*$D13</f>
        <v>0</v>
      </c>
      <c r="AC34" s="30" t="n">
        <f aca="false">+AC13*$D13</f>
        <v>0</v>
      </c>
      <c r="AD34" s="30" t="n">
        <f aca="false">+AD13*$D13</f>
        <v>0</v>
      </c>
      <c r="AE34" s="30" t="n">
        <f aca="false">+AE13*$D13</f>
        <v>0</v>
      </c>
      <c r="AF34" s="29" t="n">
        <f aca="false">SUM(T34:AE34)</f>
        <v>0</v>
      </c>
      <c r="AG34" s="30" t="n">
        <f aca="false">+AG13*$E13</f>
        <v>0</v>
      </c>
      <c r="AH34" s="30" t="n">
        <f aca="false">+AH13*$E13</f>
        <v>0</v>
      </c>
      <c r="AI34" s="30" t="n">
        <f aca="false">+AI13*$E13</f>
        <v>0</v>
      </c>
      <c r="AJ34" s="30" t="n">
        <f aca="false">+AJ13*$E13</f>
        <v>0</v>
      </c>
      <c r="AK34" s="30" t="n">
        <f aca="false">+AK13*$E13</f>
        <v>0</v>
      </c>
      <c r="AL34" s="30" t="n">
        <f aca="false">+AL13*$E13</f>
        <v>0</v>
      </c>
      <c r="AM34" s="30" t="n">
        <f aca="false">+AM13*$E13</f>
        <v>0</v>
      </c>
      <c r="AN34" s="30" t="n">
        <f aca="false">+AN13*$E13</f>
        <v>0</v>
      </c>
      <c r="AO34" s="30" t="n">
        <f aca="false">+AO13*$E13</f>
        <v>0</v>
      </c>
      <c r="AP34" s="30" t="n">
        <f aca="false">+AP13*$E13</f>
        <v>0</v>
      </c>
      <c r="AQ34" s="30" t="n">
        <f aca="false">+AQ13*$E13</f>
        <v>0</v>
      </c>
      <c r="AR34" s="30" t="n">
        <f aca="false">+AR13*$E13</f>
        <v>0</v>
      </c>
      <c r="AS34" s="29" t="n">
        <f aca="false">SUM(AG34:AR34)</f>
        <v>0</v>
      </c>
      <c r="AT34" s="30" t="n">
        <f aca="false">+AT13*$F13</f>
        <v>0</v>
      </c>
      <c r="AU34" s="30" t="n">
        <f aca="false">+AU13*$F13</f>
        <v>0</v>
      </c>
      <c r="AV34" s="30" t="n">
        <f aca="false">+AV13*$F13</f>
        <v>0</v>
      </c>
      <c r="AW34" s="30" t="n">
        <f aca="false">+AW13*$F13</f>
        <v>0</v>
      </c>
      <c r="AX34" s="30" t="n">
        <f aca="false">+AX13*$F13</f>
        <v>0</v>
      </c>
      <c r="AY34" s="30" t="n">
        <f aca="false">+AY13*$F13</f>
        <v>0</v>
      </c>
      <c r="AZ34" s="30" t="n">
        <f aca="false">+AZ13*$F13</f>
        <v>0</v>
      </c>
      <c r="BA34" s="30" t="n">
        <f aca="false">+BA13*$F13</f>
        <v>0</v>
      </c>
      <c r="BB34" s="30" t="n">
        <f aca="false">+BB13*$F13</f>
        <v>0</v>
      </c>
      <c r="BC34" s="30" t="n">
        <f aca="false">+BC13*$F13</f>
        <v>0</v>
      </c>
      <c r="BD34" s="30" t="n">
        <f aca="false">+BD13*$F13</f>
        <v>0</v>
      </c>
      <c r="BE34" s="30" t="n">
        <f aca="false">+BE13*$F13</f>
        <v>0</v>
      </c>
      <c r="BF34" s="29" t="n">
        <f aca="false">SUM(AT34:BE34)</f>
        <v>0</v>
      </c>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row>
    <row r="35" s="31" customFormat="true" ht="12" hidden="false" customHeight="false" outlineLevel="0" collapsed="false">
      <c r="A35" s="31" t="n">
        <f aca="false">+A14</f>
        <v>0</v>
      </c>
      <c r="C35" s="34"/>
      <c r="D35" s="34"/>
      <c r="E35" s="34"/>
      <c r="F35" s="34"/>
      <c r="G35" s="30" t="n">
        <f aca="false">+G14*$C14</f>
        <v>0</v>
      </c>
      <c r="H35" s="30" t="n">
        <f aca="false">+H14*$C14</f>
        <v>0</v>
      </c>
      <c r="I35" s="30" t="n">
        <f aca="false">+I14*$C14</f>
        <v>0</v>
      </c>
      <c r="J35" s="30" t="n">
        <f aca="false">+J14*$C14</f>
        <v>0</v>
      </c>
      <c r="K35" s="30" t="n">
        <f aca="false">+K14*$C14</f>
        <v>0</v>
      </c>
      <c r="L35" s="30" t="n">
        <f aca="false">+L14*$C14</f>
        <v>0</v>
      </c>
      <c r="M35" s="30" t="n">
        <f aca="false">+M14*$C14</f>
        <v>0</v>
      </c>
      <c r="N35" s="30" t="n">
        <f aca="false">+N14*$C14</f>
        <v>0</v>
      </c>
      <c r="O35" s="30" t="n">
        <f aca="false">+O14*$C14</f>
        <v>0</v>
      </c>
      <c r="P35" s="30" t="n">
        <f aca="false">+P14*$C14</f>
        <v>0</v>
      </c>
      <c r="Q35" s="30" t="n">
        <f aca="false">+Q14*$C14</f>
        <v>0</v>
      </c>
      <c r="R35" s="30" t="n">
        <f aca="false">+R14*$C14</f>
        <v>0</v>
      </c>
      <c r="S35" s="29" t="n">
        <f aca="false">SUM(G35:R35)</f>
        <v>0</v>
      </c>
      <c r="T35" s="30" t="n">
        <f aca="false">+T14*$D14</f>
        <v>0</v>
      </c>
      <c r="U35" s="30" t="n">
        <f aca="false">+U14*$D14</f>
        <v>0</v>
      </c>
      <c r="V35" s="30" t="n">
        <f aca="false">+V14*$D14</f>
        <v>0</v>
      </c>
      <c r="W35" s="30" t="n">
        <f aca="false">+W14*$D14</f>
        <v>0</v>
      </c>
      <c r="X35" s="30" t="n">
        <f aca="false">+X14*$D14</f>
        <v>0</v>
      </c>
      <c r="Y35" s="30" t="n">
        <f aca="false">+Y14*$D14</f>
        <v>0</v>
      </c>
      <c r="Z35" s="30" t="n">
        <f aca="false">+Z14*$D14</f>
        <v>0</v>
      </c>
      <c r="AA35" s="30" t="n">
        <f aca="false">+AA14*$D14</f>
        <v>0</v>
      </c>
      <c r="AB35" s="30" t="n">
        <f aca="false">+AB14*$D14</f>
        <v>0</v>
      </c>
      <c r="AC35" s="30" t="n">
        <f aca="false">+AC14*$D14</f>
        <v>0</v>
      </c>
      <c r="AD35" s="30" t="n">
        <f aca="false">+AD14*$D14</f>
        <v>0</v>
      </c>
      <c r="AE35" s="30" t="n">
        <f aca="false">+AE14*$D14</f>
        <v>0</v>
      </c>
      <c r="AF35" s="29" t="n">
        <f aca="false">SUM(T35:AE35)</f>
        <v>0</v>
      </c>
      <c r="AG35" s="30" t="n">
        <f aca="false">+AG14*$E14</f>
        <v>0</v>
      </c>
      <c r="AH35" s="30" t="n">
        <f aca="false">+AH14*$E14</f>
        <v>0</v>
      </c>
      <c r="AI35" s="30" t="n">
        <f aca="false">+AI14*$E14</f>
        <v>0</v>
      </c>
      <c r="AJ35" s="30" t="n">
        <f aca="false">+AJ14*$E14</f>
        <v>0</v>
      </c>
      <c r="AK35" s="30" t="n">
        <f aca="false">+AK14*$E14</f>
        <v>0</v>
      </c>
      <c r="AL35" s="30" t="n">
        <f aca="false">+AL14*$E14</f>
        <v>0</v>
      </c>
      <c r="AM35" s="30" t="n">
        <f aca="false">+AM14*$E14</f>
        <v>0</v>
      </c>
      <c r="AN35" s="30" t="n">
        <f aca="false">+AN14*$E14</f>
        <v>0</v>
      </c>
      <c r="AO35" s="30" t="n">
        <f aca="false">+AO14*$E14</f>
        <v>0</v>
      </c>
      <c r="AP35" s="30" t="n">
        <f aca="false">+AP14*$E14</f>
        <v>0</v>
      </c>
      <c r="AQ35" s="30" t="n">
        <f aca="false">+AQ14*$E14</f>
        <v>0</v>
      </c>
      <c r="AR35" s="30" t="n">
        <f aca="false">+AR14*$E14</f>
        <v>0</v>
      </c>
      <c r="AS35" s="29" t="n">
        <f aca="false">SUM(AG35:AR35)</f>
        <v>0</v>
      </c>
      <c r="AT35" s="30" t="n">
        <f aca="false">+AT14*$F14</f>
        <v>0</v>
      </c>
      <c r="AU35" s="30" t="n">
        <f aca="false">+AU14*$F14</f>
        <v>0</v>
      </c>
      <c r="AV35" s="30" t="n">
        <f aca="false">+AV14*$F14</f>
        <v>0</v>
      </c>
      <c r="AW35" s="30" t="n">
        <f aca="false">+AW14*$F14</f>
        <v>0</v>
      </c>
      <c r="AX35" s="30" t="n">
        <f aca="false">+AX14*$F14</f>
        <v>0</v>
      </c>
      <c r="AY35" s="30" t="n">
        <f aca="false">+AY14*$F14</f>
        <v>0</v>
      </c>
      <c r="AZ35" s="30" t="n">
        <f aca="false">+AZ14*$F14</f>
        <v>0</v>
      </c>
      <c r="BA35" s="30" t="n">
        <f aca="false">+BA14*$F14</f>
        <v>0</v>
      </c>
      <c r="BB35" s="30" t="n">
        <f aca="false">+BB14*$F14</f>
        <v>0</v>
      </c>
      <c r="BC35" s="30" t="n">
        <f aca="false">+BC14*$F14</f>
        <v>0</v>
      </c>
      <c r="BD35" s="30" t="n">
        <f aca="false">+BD14*$F14</f>
        <v>0</v>
      </c>
      <c r="BE35" s="30" t="n">
        <f aca="false">+BE14*$F14</f>
        <v>0</v>
      </c>
      <c r="BF35" s="29" t="n">
        <f aca="false">SUM(AT35:BE35)</f>
        <v>0</v>
      </c>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row>
    <row r="36" s="31" customFormat="true" ht="12" hidden="false" customHeight="false" outlineLevel="0" collapsed="false">
      <c r="A36" s="31" t="n">
        <f aca="false">+A15</f>
        <v>0</v>
      </c>
      <c r="C36" s="34"/>
      <c r="D36" s="34"/>
      <c r="E36" s="34"/>
      <c r="F36" s="34"/>
      <c r="G36" s="30" t="n">
        <f aca="false">+G15*$C15</f>
        <v>0</v>
      </c>
      <c r="H36" s="30" t="n">
        <f aca="false">+H15*$C15</f>
        <v>0</v>
      </c>
      <c r="I36" s="30" t="n">
        <f aca="false">+I15*$C15</f>
        <v>0</v>
      </c>
      <c r="J36" s="30" t="n">
        <f aca="false">+J15*$C15</f>
        <v>0</v>
      </c>
      <c r="K36" s="30" t="n">
        <f aca="false">+K15*$C15</f>
        <v>0</v>
      </c>
      <c r="L36" s="30" t="n">
        <f aca="false">+L15*$C15</f>
        <v>0</v>
      </c>
      <c r="M36" s="30" t="n">
        <f aca="false">+M15*$C15</f>
        <v>0</v>
      </c>
      <c r="N36" s="30" t="n">
        <f aca="false">+N15*$C15</f>
        <v>0</v>
      </c>
      <c r="O36" s="30" t="n">
        <f aca="false">+O15*$C15</f>
        <v>0</v>
      </c>
      <c r="P36" s="30" t="n">
        <f aca="false">+P15*$C15</f>
        <v>0</v>
      </c>
      <c r="Q36" s="30" t="n">
        <f aca="false">+Q15*$C15</f>
        <v>0</v>
      </c>
      <c r="R36" s="30" t="n">
        <f aca="false">+R15*$C15</f>
        <v>0</v>
      </c>
      <c r="S36" s="29" t="n">
        <f aca="false">SUM(G36:R36)</f>
        <v>0</v>
      </c>
      <c r="T36" s="30" t="n">
        <f aca="false">+T15*$D15</f>
        <v>0</v>
      </c>
      <c r="U36" s="30" t="n">
        <f aca="false">+U15*$D15</f>
        <v>0</v>
      </c>
      <c r="V36" s="30" t="n">
        <f aca="false">+V15*$D15</f>
        <v>0</v>
      </c>
      <c r="W36" s="30" t="n">
        <f aca="false">+W15*$D15</f>
        <v>0</v>
      </c>
      <c r="X36" s="30" t="n">
        <f aca="false">+X15*$D15</f>
        <v>0</v>
      </c>
      <c r="Y36" s="30" t="n">
        <f aca="false">+Y15*$D15</f>
        <v>0</v>
      </c>
      <c r="Z36" s="30" t="n">
        <f aca="false">+Z15*$D15</f>
        <v>0</v>
      </c>
      <c r="AA36" s="30" t="n">
        <f aca="false">+AA15*$D15</f>
        <v>0</v>
      </c>
      <c r="AB36" s="30" t="n">
        <f aca="false">+AB15*$D15</f>
        <v>0</v>
      </c>
      <c r="AC36" s="30" t="n">
        <f aca="false">+AC15*$D15</f>
        <v>0</v>
      </c>
      <c r="AD36" s="30" t="n">
        <f aca="false">+AD15*$D15</f>
        <v>0</v>
      </c>
      <c r="AE36" s="30" t="n">
        <f aca="false">+AE15*$D15</f>
        <v>0</v>
      </c>
      <c r="AF36" s="29" t="n">
        <f aca="false">SUM(T36:AE36)</f>
        <v>0</v>
      </c>
      <c r="AG36" s="30" t="n">
        <f aca="false">+AG15*$E15</f>
        <v>0</v>
      </c>
      <c r="AH36" s="30" t="n">
        <f aca="false">+AH15*$E15</f>
        <v>0</v>
      </c>
      <c r="AI36" s="30" t="n">
        <f aca="false">+AI15*$E15</f>
        <v>0</v>
      </c>
      <c r="AJ36" s="30" t="n">
        <f aca="false">+AJ15*$E15</f>
        <v>0</v>
      </c>
      <c r="AK36" s="30" t="n">
        <f aca="false">+AK15*$E15</f>
        <v>0</v>
      </c>
      <c r="AL36" s="30" t="n">
        <f aca="false">+AL15*$E15</f>
        <v>0</v>
      </c>
      <c r="AM36" s="30" t="n">
        <f aca="false">+AM15*$E15</f>
        <v>0</v>
      </c>
      <c r="AN36" s="30" t="n">
        <f aca="false">+AN15*$E15</f>
        <v>0</v>
      </c>
      <c r="AO36" s="30" t="n">
        <f aca="false">+AO15*$E15</f>
        <v>0</v>
      </c>
      <c r="AP36" s="30" t="n">
        <f aca="false">+AP15*$E15</f>
        <v>0</v>
      </c>
      <c r="AQ36" s="30" t="n">
        <f aca="false">+AQ15*$E15</f>
        <v>0</v>
      </c>
      <c r="AR36" s="30" t="n">
        <f aca="false">+AR15*$E15</f>
        <v>0</v>
      </c>
      <c r="AS36" s="29" t="n">
        <f aca="false">SUM(AG36:AR36)</f>
        <v>0</v>
      </c>
      <c r="AT36" s="30" t="n">
        <f aca="false">+AT15*$F15</f>
        <v>0</v>
      </c>
      <c r="AU36" s="30" t="n">
        <f aca="false">+AU15*$F15</f>
        <v>0</v>
      </c>
      <c r="AV36" s="30" t="n">
        <f aca="false">+AV15*$F15</f>
        <v>0</v>
      </c>
      <c r="AW36" s="30" t="n">
        <f aca="false">+AW15*$F15</f>
        <v>0</v>
      </c>
      <c r="AX36" s="30" t="n">
        <f aca="false">+AX15*$F15</f>
        <v>0</v>
      </c>
      <c r="AY36" s="30" t="n">
        <f aca="false">+AY15*$F15</f>
        <v>0</v>
      </c>
      <c r="AZ36" s="30" t="n">
        <f aca="false">+AZ15*$F15</f>
        <v>0</v>
      </c>
      <c r="BA36" s="30" t="n">
        <f aca="false">+BA15*$F15</f>
        <v>0</v>
      </c>
      <c r="BB36" s="30" t="n">
        <f aca="false">+BB15*$F15</f>
        <v>0</v>
      </c>
      <c r="BC36" s="30" t="n">
        <f aca="false">+BC15*$F15</f>
        <v>0</v>
      </c>
      <c r="BD36" s="30" t="n">
        <f aca="false">+BD15*$F15</f>
        <v>0</v>
      </c>
      <c r="BE36" s="30" t="n">
        <f aca="false">+BE15*$F15</f>
        <v>0</v>
      </c>
      <c r="BF36" s="29" t="n">
        <f aca="false">SUM(AT36:BE36)</f>
        <v>0</v>
      </c>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row>
    <row r="37" s="31" customFormat="true" ht="12" hidden="false" customHeight="false" outlineLevel="0" collapsed="false">
      <c r="A37" s="31" t="n">
        <f aca="false">+A16</f>
        <v>0</v>
      </c>
      <c r="C37" s="34"/>
      <c r="D37" s="34"/>
      <c r="E37" s="34"/>
      <c r="F37" s="34"/>
      <c r="G37" s="30" t="n">
        <f aca="false">+G16*$C16</f>
        <v>0</v>
      </c>
      <c r="H37" s="30" t="n">
        <f aca="false">+H16*$C16</f>
        <v>0</v>
      </c>
      <c r="I37" s="30" t="n">
        <f aca="false">+I16*$C16</f>
        <v>0</v>
      </c>
      <c r="J37" s="30" t="n">
        <f aca="false">+J16*$C16</f>
        <v>0</v>
      </c>
      <c r="K37" s="30" t="n">
        <f aca="false">+K16*$C16</f>
        <v>0</v>
      </c>
      <c r="L37" s="30" t="n">
        <f aca="false">+L16*$C16</f>
        <v>0</v>
      </c>
      <c r="M37" s="30" t="n">
        <f aca="false">+M16*$C16</f>
        <v>0</v>
      </c>
      <c r="N37" s="30" t="n">
        <f aca="false">+N16*$C16</f>
        <v>0</v>
      </c>
      <c r="O37" s="30" t="n">
        <f aca="false">+O16*$C16</f>
        <v>0</v>
      </c>
      <c r="P37" s="30" t="n">
        <f aca="false">+P16*$C16</f>
        <v>0</v>
      </c>
      <c r="Q37" s="30" t="n">
        <f aca="false">+Q16*$C16</f>
        <v>0</v>
      </c>
      <c r="R37" s="30" t="n">
        <f aca="false">+R16*$C16</f>
        <v>0</v>
      </c>
      <c r="S37" s="29" t="n">
        <f aca="false">SUM(G37:R37)</f>
        <v>0</v>
      </c>
      <c r="T37" s="30" t="n">
        <f aca="false">+T16*$D16</f>
        <v>0</v>
      </c>
      <c r="U37" s="30" t="n">
        <f aca="false">+U16*$D16</f>
        <v>0</v>
      </c>
      <c r="V37" s="30" t="n">
        <f aca="false">+V16*$D16</f>
        <v>0</v>
      </c>
      <c r="W37" s="30" t="n">
        <f aca="false">+W16*$D16</f>
        <v>0</v>
      </c>
      <c r="X37" s="30" t="n">
        <f aca="false">+X16*$D16</f>
        <v>0</v>
      </c>
      <c r="Y37" s="30" t="n">
        <f aca="false">+Y16*$D16</f>
        <v>0</v>
      </c>
      <c r="Z37" s="30" t="n">
        <f aca="false">+Z16*$D16</f>
        <v>0</v>
      </c>
      <c r="AA37" s="30" t="n">
        <f aca="false">+AA16*$D16</f>
        <v>0</v>
      </c>
      <c r="AB37" s="30" t="n">
        <f aca="false">+AB16*$D16</f>
        <v>0</v>
      </c>
      <c r="AC37" s="30" t="n">
        <f aca="false">+AC16*$D16</f>
        <v>0</v>
      </c>
      <c r="AD37" s="30" t="n">
        <f aca="false">+AD16*$D16</f>
        <v>0</v>
      </c>
      <c r="AE37" s="30" t="n">
        <f aca="false">+AE16*$D16</f>
        <v>0</v>
      </c>
      <c r="AF37" s="29" t="n">
        <f aca="false">SUM(T37:AE37)</f>
        <v>0</v>
      </c>
      <c r="AG37" s="30" t="n">
        <f aca="false">+AG16*$E16</f>
        <v>0</v>
      </c>
      <c r="AH37" s="30" t="n">
        <f aca="false">+AH16*$E16</f>
        <v>0</v>
      </c>
      <c r="AI37" s="30" t="n">
        <f aca="false">+AI16*$E16</f>
        <v>0</v>
      </c>
      <c r="AJ37" s="30" t="n">
        <f aca="false">+AJ16*$E16</f>
        <v>0</v>
      </c>
      <c r="AK37" s="30" t="n">
        <f aca="false">+AK16*$E16</f>
        <v>0</v>
      </c>
      <c r="AL37" s="30" t="n">
        <f aca="false">+AL16*$E16</f>
        <v>0</v>
      </c>
      <c r="AM37" s="30" t="n">
        <f aca="false">+AM16*$E16</f>
        <v>0</v>
      </c>
      <c r="AN37" s="30" t="n">
        <f aca="false">+AN16*$E16</f>
        <v>0</v>
      </c>
      <c r="AO37" s="30" t="n">
        <f aca="false">+AO16*$E16</f>
        <v>0</v>
      </c>
      <c r="AP37" s="30" t="n">
        <f aca="false">+AP16*$E16</f>
        <v>0</v>
      </c>
      <c r="AQ37" s="30" t="n">
        <f aca="false">+AQ16*$E16</f>
        <v>0</v>
      </c>
      <c r="AR37" s="30" t="n">
        <f aca="false">+AR16*$E16</f>
        <v>0</v>
      </c>
      <c r="AS37" s="29" t="n">
        <f aca="false">SUM(AG37:AR37)</f>
        <v>0</v>
      </c>
      <c r="AT37" s="30" t="n">
        <f aca="false">+AT16*$F16</f>
        <v>0</v>
      </c>
      <c r="AU37" s="30" t="n">
        <f aca="false">+AU16*$F16</f>
        <v>0</v>
      </c>
      <c r="AV37" s="30" t="n">
        <f aca="false">+AV16*$F16</f>
        <v>0</v>
      </c>
      <c r="AW37" s="30" t="n">
        <f aca="false">+AW16*$F16</f>
        <v>0</v>
      </c>
      <c r="AX37" s="30" t="n">
        <f aca="false">+AX16*$F16</f>
        <v>0</v>
      </c>
      <c r="AY37" s="30" t="n">
        <f aca="false">+AY16*$F16</f>
        <v>0</v>
      </c>
      <c r="AZ37" s="30" t="n">
        <f aca="false">+AZ16*$F16</f>
        <v>0</v>
      </c>
      <c r="BA37" s="30" t="n">
        <f aca="false">+BA16*$F16</f>
        <v>0</v>
      </c>
      <c r="BB37" s="30" t="n">
        <f aca="false">+BB16*$F16</f>
        <v>0</v>
      </c>
      <c r="BC37" s="30" t="n">
        <f aca="false">+BC16*$F16</f>
        <v>0</v>
      </c>
      <c r="BD37" s="30" t="n">
        <f aca="false">+BD16*$F16</f>
        <v>0</v>
      </c>
      <c r="BE37" s="30" t="n">
        <f aca="false">+BE16*$F16</f>
        <v>0</v>
      </c>
      <c r="BF37" s="29" t="n">
        <f aca="false">SUM(AT37:BE37)</f>
        <v>0</v>
      </c>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row>
    <row r="38" s="31" customFormat="true" ht="12" hidden="false" customHeight="false" outlineLevel="0" collapsed="false">
      <c r="A38" s="31" t="n">
        <f aca="false">+A17</f>
        <v>0</v>
      </c>
      <c r="C38" s="34"/>
      <c r="D38" s="34"/>
      <c r="E38" s="34"/>
      <c r="F38" s="34"/>
      <c r="G38" s="30" t="n">
        <f aca="false">+G17*$C17</f>
        <v>0</v>
      </c>
      <c r="H38" s="30" t="n">
        <f aca="false">+H17*$C17</f>
        <v>0</v>
      </c>
      <c r="I38" s="30" t="n">
        <f aca="false">+I17*$C17</f>
        <v>0</v>
      </c>
      <c r="J38" s="30" t="n">
        <f aca="false">+J17*$C17</f>
        <v>0</v>
      </c>
      <c r="K38" s="30" t="n">
        <f aca="false">+K17*$C17</f>
        <v>0</v>
      </c>
      <c r="L38" s="30" t="n">
        <f aca="false">+L17*$C17</f>
        <v>0</v>
      </c>
      <c r="M38" s="30" t="n">
        <f aca="false">+M17*$C17</f>
        <v>0</v>
      </c>
      <c r="N38" s="30" t="n">
        <f aca="false">+N17*$C17</f>
        <v>0</v>
      </c>
      <c r="O38" s="30" t="n">
        <f aca="false">+O17*$C17</f>
        <v>0</v>
      </c>
      <c r="P38" s="30" t="n">
        <f aca="false">+P17*$C17</f>
        <v>0</v>
      </c>
      <c r="Q38" s="30" t="n">
        <f aca="false">+Q17*$C17</f>
        <v>0</v>
      </c>
      <c r="R38" s="30" t="n">
        <f aca="false">+R17*$C17</f>
        <v>0</v>
      </c>
      <c r="S38" s="29" t="n">
        <f aca="false">SUM(G38:R38)</f>
        <v>0</v>
      </c>
      <c r="T38" s="30" t="n">
        <f aca="false">+T17*$D17</f>
        <v>0</v>
      </c>
      <c r="U38" s="30" t="n">
        <f aca="false">+U17*$D17</f>
        <v>0</v>
      </c>
      <c r="V38" s="30" t="n">
        <f aca="false">+V17*$D17</f>
        <v>0</v>
      </c>
      <c r="W38" s="30" t="n">
        <f aca="false">+W17*$D17</f>
        <v>0</v>
      </c>
      <c r="X38" s="30" t="n">
        <f aca="false">+X17*$D17</f>
        <v>0</v>
      </c>
      <c r="Y38" s="30" t="n">
        <f aca="false">+Y17*$D17</f>
        <v>0</v>
      </c>
      <c r="Z38" s="30" t="n">
        <f aca="false">+Z17*$D17</f>
        <v>0</v>
      </c>
      <c r="AA38" s="30" t="n">
        <f aca="false">+AA17*$D17</f>
        <v>0</v>
      </c>
      <c r="AB38" s="30" t="n">
        <f aca="false">+AB17*$D17</f>
        <v>0</v>
      </c>
      <c r="AC38" s="30" t="n">
        <f aca="false">+AC17*$D17</f>
        <v>0</v>
      </c>
      <c r="AD38" s="30" t="n">
        <f aca="false">+AD17*$D17</f>
        <v>0</v>
      </c>
      <c r="AE38" s="30" t="n">
        <f aca="false">+AE17*$D17</f>
        <v>0</v>
      </c>
      <c r="AF38" s="29" t="n">
        <f aca="false">SUM(T38:AE38)</f>
        <v>0</v>
      </c>
      <c r="AG38" s="30" t="n">
        <f aca="false">+AG17*$E17</f>
        <v>0</v>
      </c>
      <c r="AH38" s="30" t="n">
        <f aca="false">+AH17*$E17</f>
        <v>0</v>
      </c>
      <c r="AI38" s="30" t="n">
        <f aca="false">+AI17*$E17</f>
        <v>0</v>
      </c>
      <c r="AJ38" s="30" t="n">
        <f aca="false">+AJ17*$E17</f>
        <v>0</v>
      </c>
      <c r="AK38" s="30" t="n">
        <f aca="false">+AK17*$E17</f>
        <v>0</v>
      </c>
      <c r="AL38" s="30" t="n">
        <f aca="false">+AL17*$E17</f>
        <v>0</v>
      </c>
      <c r="AM38" s="30" t="n">
        <f aca="false">+AM17*$E17</f>
        <v>0</v>
      </c>
      <c r="AN38" s="30" t="n">
        <f aca="false">+AN17*$E17</f>
        <v>0</v>
      </c>
      <c r="AO38" s="30" t="n">
        <f aca="false">+AO17*$E17</f>
        <v>0</v>
      </c>
      <c r="AP38" s="30" t="n">
        <f aca="false">+AP17*$E17</f>
        <v>0</v>
      </c>
      <c r="AQ38" s="30" t="n">
        <f aca="false">+AQ17*$E17</f>
        <v>0</v>
      </c>
      <c r="AR38" s="30" t="n">
        <f aca="false">+AR17*$E17</f>
        <v>0</v>
      </c>
      <c r="AS38" s="29" t="n">
        <f aca="false">SUM(AG38:AR38)</f>
        <v>0</v>
      </c>
      <c r="AT38" s="30" t="n">
        <f aca="false">+AT17*$F17</f>
        <v>0</v>
      </c>
      <c r="AU38" s="30" t="n">
        <f aca="false">+AU17*$F17</f>
        <v>0</v>
      </c>
      <c r="AV38" s="30" t="n">
        <f aca="false">+AV17*$F17</f>
        <v>0</v>
      </c>
      <c r="AW38" s="30" t="n">
        <f aca="false">+AW17*$F17</f>
        <v>0</v>
      </c>
      <c r="AX38" s="30" t="n">
        <f aca="false">+AX17*$F17</f>
        <v>0</v>
      </c>
      <c r="AY38" s="30" t="n">
        <f aca="false">+AY17*$F17</f>
        <v>0</v>
      </c>
      <c r="AZ38" s="30" t="n">
        <f aca="false">+AZ17*$F17</f>
        <v>0</v>
      </c>
      <c r="BA38" s="30" t="n">
        <f aca="false">+BA17*$F17</f>
        <v>0</v>
      </c>
      <c r="BB38" s="30" t="n">
        <f aca="false">+BB17*$F17</f>
        <v>0</v>
      </c>
      <c r="BC38" s="30" t="n">
        <f aca="false">+BC17*$F17</f>
        <v>0</v>
      </c>
      <c r="BD38" s="30" t="n">
        <f aca="false">+BD17*$F17</f>
        <v>0</v>
      </c>
      <c r="BE38" s="30" t="n">
        <f aca="false">+BE17*$F17</f>
        <v>0</v>
      </c>
      <c r="BF38" s="29" t="n">
        <f aca="false">SUM(AT38:BE38)</f>
        <v>0</v>
      </c>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row>
    <row r="39" s="31" customFormat="true" ht="12" hidden="false" customHeight="false" outlineLevel="0" collapsed="false">
      <c r="A39" s="31" t="n">
        <f aca="false">+A18</f>
        <v>0</v>
      </c>
      <c r="C39" s="34"/>
      <c r="D39" s="34"/>
      <c r="E39" s="34"/>
      <c r="F39" s="34"/>
      <c r="G39" s="30" t="n">
        <f aca="false">+G18*$C18</f>
        <v>0</v>
      </c>
      <c r="H39" s="30" t="n">
        <f aca="false">+H18*$C18</f>
        <v>0</v>
      </c>
      <c r="I39" s="30" t="n">
        <f aca="false">+I18*$C18</f>
        <v>0</v>
      </c>
      <c r="J39" s="30" t="n">
        <f aca="false">+J18*$C18</f>
        <v>0</v>
      </c>
      <c r="K39" s="30" t="n">
        <f aca="false">+K18*$C18</f>
        <v>0</v>
      </c>
      <c r="L39" s="30" t="n">
        <f aca="false">+L18*$C18</f>
        <v>0</v>
      </c>
      <c r="M39" s="30" t="n">
        <f aca="false">+M18*$C18</f>
        <v>0</v>
      </c>
      <c r="N39" s="30" t="n">
        <f aca="false">+N18*$C18</f>
        <v>0</v>
      </c>
      <c r="O39" s="30" t="n">
        <f aca="false">+O18*$C18</f>
        <v>0</v>
      </c>
      <c r="P39" s="30" t="n">
        <f aca="false">+P18*$C18</f>
        <v>0</v>
      </c>
      <c r="Q39" s="30" t="n">
        <f aca="false">+Q18*$C18</f>
        <v>0</v>
      </c>
      <c r="R39" s="30" t="n">
        <f aca="false">+R18*$C18</f>
        <v>0</v>
      </c>
      <c r="S39" s="29" t="n">
        <f aca="false">SUM(G39:R39)</f>
        <v>0</v>
      </c>
      <c r="T39" s="30" t="n">
        <f aca="false">+T18*$D18</f>
        <v>0</v>
      </c>
      <c r="U39" s="30" t="n">
        <f aca="false">+U18*$D18</f>
        <v>0</v>
      </c>
      <c r="V39" s="30" t="n">
        <f aca="false">+V18*$D18</f>
        <v>0</v>
      </c>
      <c r="W39" s="30" t="n">
        <f aca="false">+W18*$D18</f>
        <v>0</v>
      </c>
      <c r="X39" s="30" t="n">
        <f aca="false">+X18*$D18</f>
        <v>0</v>
      </c>
      <c r="Y39" s="30" t="n">
        <f aca="false">+Y18*$D18</f>
        <v>0</v>
      </c>
      <c r="Z39" s="30" t="n">
        <f aca="false">+Z18*$D18</f>
        <v>0</v>
      </c>
      <c r="AA39" s="30" t="n">
        <f aca="false">+AA18*$D18</f>
        <v>0</v>
      </c>
      <c r="AB39" s="30" t="n">
        <f aca="false">+AB18*$D18</f>
        <v>0</v>
      </c>
      <c r="AC39" s="30" t="n">
        <f aca="false">+AC18*$D18</f>
        <v>0</v>
      </c>
      <c r="AD39" s="30" t="n">
        <f aca="false">+AD18*$D18</f>
        <v>0</v>
      </c>
      <c r="AE39" s="30" t="n">
        <f aca="false">+AE18*$D18</f>
        <v>0</v>
      </c>
      <c r="AF39" s="29" t="n">
        <f aca="false">SUM(T39:AE39)</f>
        <v>0</v>
      </c>
      <c r="AG39" s="30" t="n">
        <f aca="false">+AG18*$E18</f>
        <v>0</v>
      </c>
      <c r="AH39" s="30" t="n">
        <f aca="false">+AH18*$E18</f>
        <v>0</v>
      </c>
      <c r="AI39" s="30" t="n">
        <f aca="false">+AI18*$E18</f>
        <v>0</v>
      </c>
      <c r="AJ39" s="30" t="n">
        <f aca="false">+AJ18*$E18</f>
        <v>0</v>
      </c>
      <c r="AK39" s="30" t="n">
        <f aca="false">+AK18*$E18</f>
        <v>0</v>
      </c>
      <c r="AL39" s="30" t="n">
        <f aca="false">+AL18*$E18</f>
        <v>0</v>
      </c>
      <c r="AM39" s="30" t="n">
        <f aca="false">+AM18*$E18</f>
        <v>0</v>
      </c>
      <c r="AN39" s="30" t="n">
        <f aca="false">+AN18*$E18</f>
        <v>0</v>
      </c>
      <c r="AO39" s="30" t="n">
        <f aca="false">+AO18*$E18</f>
        <v>0</v>
      </c>
      <c r="AP39" s="30" t="n">
        <f aca="false">+AP18*$E18</f>
        <v>0</v>
      </c>
      <c r="AQ39" s="30" t="n">
        <f aca="false">+AQ18*$E18</f>
        <v>0</v>
      </c>
      <c r="AR39" s="30" t="n">
        <f aca="false">+AR18*$E18</f>
        <v>0</v>
      </c>
      <c r="AS39" s="29" t="n">
        <f aca="false">SUM(AG39:AR39)</f>
        <v>0</v>
      </c>
      <c r="AT39" s="30" t="n">
        <f aca="false">+AT18*$F18</f>
        <v>0</v>
      </c>
      <c r="AU39" s="30" t="n">
        <f aca="false">+AU18*$F18</f>
        <v>0</v>
      </c>
      <c r="AV39" s="30" t="n">
        <f aca="false">+AV18*$F18</f>
        <v>0</v>
      </c>
      <c r="AW39" s="30" t="n">
        <f aca="false">+AW18*$F18</f>
        <v>0</v>
      </c>
      <c r="AX39" s="30" t="n">
        <f aca="false">+AX18*$F18</f>
        <v>0</v>
      </c>
      <c r="AY39" s="30" t="n">
        <f aca="false">+AY18*$F18</f>
        <v>0</v>
      </c>
      <c r="AZ39" s="30" t="n">
        <f aca="false">+AZ18*$F18</f>
        <v>0</v>
      </c>
      <c r="BA39" s="30" t="n">
        <f aca="false">+BA18*$F18</f>
        <v>0</v>
      </c>
      <c r="BB39" s="30" t="n">
        <f aca="false">+BB18*$F18</f>
        <v>0</v>
      </c>
      <c r="BC39" s="30" t="n">
        <f aca="false">+BC18*$F18</f>
        <v>0</v>
      </c>
      <c r="BD39" s="30" t="n">
        <f aca="false">+BD18*$F18</f>
        <v>0</v>
      </c>
      <c r="BE39" s="30" t="n">
        <f aca="false">+BE18*$F18</f>
        <v>0</v>
      </c>
      <c r="BF39" s="29" t="n">
        <f aca="false">SUM(AT39:BE39)</f>
        <v>0</v>
      </c>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row>
    <row r="40" s="31" customFormat="true" ht="12" hidden="false" customHeight="false" outlineLevel="0" collapsed="false">
      <c r="A40" s="31" t="n">
        <f aca="false">+A19</f>
        <v>0</v>
      </c>
      <c r="C40" s="34"/>
      <c r="D40" s="34"/>
      <c r="E40" s="34"/>
      <c r="F40" s="34"/>
      <c r="G40" s="30" t="n">
        <f aca="false">+G19*$C19</f>
        <v>0</v>
      </c>
      <c r="H40" s="30" t="n">
        <f aca="false">+H19*$C19</f>
        <v>0</v>
      </c>
      <c r="I40" s="30" t="n">
        <f aca="false">+I19*$C19</f>
        <v>0</v>
      </c>
      <c r="J40" s="30" t="n">
        <f aca="false">+J19*$C19</f>
        <v>0</v>
      </c>
      <c r="K40" s="30" t="n">
        <f aca="false">+K19*$C19</f>
        <v>0</v>
      </c>
      <c r="L40" s="30" t="n">
        <f aca="false">+L19*$C19</f>
        <v>0</v>
      </c>
      <c r="M40" s="30" t="n">
        <f aca="false">+M19*$C19</f>
        <v>0</v>
      </c>
      <c r="N40" s="30" t="n">
        <f aca="false">+N19*$C19</f>
        <v>0</v>
      </c>
      <c r="O40" s="30" t="n">
        <f aca="false">+O19*$C19</f>
        <v>0</v>
      </c>
      <c r="P40" s="30" t="n">
        <f aca="false">+P19*$C19</f>
        <v>0</v>
      </c>
      <c r="Q40" s="30" t="n">
        <f aca="false">+Q19*$C19</f>
        <v>0</v>
      </c>
      <c r="R40" s="30" t="n">
        <f aca="false">+R19*$C19</f>
        <v>0</v>
      </c>
      <c r="S40" s="29" t="n">
        <f aca="false">SUM(G40:R40)</f>
        <v>0</v>
      </c>
      <c r="T40" s="30" t="n">
        <f aca="false">+T19*$D19</f>
        <v>0</v>
      </c>
      <c r="U40" s="30" t="n">
        <f aca="false">+U19*$D19</f>
        <v>0</v>
      </c>
      <c r="V40" s="30" t="n">
        <f aca="false">+V19*$D19</f>
        <v>0</v>
      </c>
      <c r="W40" s="30" t="n">
        <f aca="false">+W19*$D19</f>
        <v>0</v>
      </c>
      <c r="X40" s="30" t="n">
        <f aca="false">+X19*$D19</f>
        <v>0</v>
      </c>
      <c r="Y40" s="30" t="n">
        <f aca="false">+Y19*$D19</f>
        <v>0</v>
      </c>
      <c r="Z40" s="30" t="n">
        <f aca="false">+Z19*$D19</f>
        <v>0</v>
      </c>
      <c r="AA40" s="30" t="n">
        <f aca="false">+AA19*$D19</f>
        <v>0</v>
      </c>
      <c r="AB40" s="30" t="n">
        <f aca="false">+AB19*$D19</f>
        <v>0</v>
      </c>
      <c r="AC40" s="30" t="n">
        <f aca="false">+AC19*$D19</f>
        <v>0</v>
      </c>
      <c r="AD40" s="30" t="n">
        <f aca="false">+AD19*$D19</f>
        <v>0</v>
      </c>
      <c r="AE40" s="30" t="n">
        <f aca="false">+AE19*$D19</f>
        <v>0</v>
      </c>
      <c r="AF40" s="29" t="n">
        <f aca="false">SUM(T40:AE40)</f>
        <v>0</v>
      </c>
      <c r="AG40" s="30" t="n">
        <f aca="false">+AG19*$E19</f>
        <v>0</v>
      </c>
      <c r="AH40" s="30" t="n">
        <f aca="false">+AH19*$E19</f>
        <v>0</v>
      </c>
      <c r="AI40" s="30" t="n">
        <f aca="false">+AI19*$E19</f>
        <v>0</v>
      </c>
      <c r="AJ40" s="30" t="n">
        <f aca="false">+AJ19*$E19</f>
        <v>0</v>
      </c>
      <c r="AK40" s="30" t="n">
        <f aca="false">+AK19*$E19</f>
        <v>0</v>
      </c>
      <c r="AL40" s="30" t="n">
        <f aca="false">+AL19*$E19</f>
        <v>0</v>
      </c>
      <c r="AM40" s="30" t="n">
        <f aca="false">+AM19*$E19</f>
        <v>0</v>
      </c>
      <c r="AN40" s="30" t="n">
        <f aca="false">+AN19*$E19</f>
        <v>0</v>
      </c>
      <c r="AO40" s="30" t="n">
        <f aca="false">+AO19*$E19</f>
        <v>0</v>
      </c>
      <c r="AP40" s="30" t="n">
        <f aca="false">+AP19*$E19</f>
        <v>0</v>
      </c>
      <c r="AQ40" s="30" t="n">
        <f aca="false">+AQ19*$E19</f>
        <v>0</v>
      </c>
      <c r="AR40" s="30" t="n">
        <f aca="false">+AR19*$E19</f>
        <v>0</v>
      </c>
      <c r="AS40" s="29" t="n">
        <f aca="false">SUM(AG40:AR40)</f>
        <v>0</v>
      </c>
      <c r="AT40" s="30" t="n">
        <f aca="false">+AT19*$F19</f>
        <v>0</v>
      </c>
      <c r="AU40" s="30" t="n">
        <f aca="false">+AU19*$F19</f>
        <v>0</v>
      </c>
      <c r="AV40" s="30" t="n">
        <f aca="false">+AV19*$F19</f>
        <v>0</v>
      </c>
      <c r="AW40" s="30" t="n">
        <f aca="false">+AW19*$F19</f>
        <v>0</v>
      </c>
      <c r="AX40" s="30" t="n">
        <f aca="false">+AX19*$F19</f>
        <v>0</v>
      </c>
      <c r="AY40" s="30" t="n">
        <f aca="false">+AY19*$F19</f>
        <v>0</v>
      </c>
      <c r="AZ40" s="30" t="n">
        <f aca="false">+AZ19*$F19</f>
        <v>0</v>
      </c>
      <c r="BA40" s="30" t="n">
        <f aca="false">+BA19*$F19</f>
        <v>0</v>
      </c>
      <c r="BB40" s="30" t="n">
        <f aca="false">+BB19*$F19</f>
        <v>0</v>
      </c>
      <c r="BC40" s="30" t="n">
        <f aca="false">+BC19*$F19</f>
        <v>0</v>
      </c>
      <c r="BD40" s="30" t="n">
        <f aca="false">+BD19*$F19</f>
        <v>0</v>
      </c>
      <c r="BE40" s="30" t="n">
        <f aca="false">+BE19*$F19</f>
        <v>0</v>
      </c>
      <c r="BF40" s="29" t="n">
        <f aca="false">SUM(AT40:BE40)</f>
        <v>0</v>
      </c>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row>
    <row r="41" s="31" customFormat="true" ht="12" hidden="false" customHeight="false" outlineLevel="0" collapsed="false">
      <c r="A41" s="31" t="n">
        <f aca="false">+A20</f>
        <v>0</v>
      </c>
      <c r="C41" s="34"/>
      <c r="D41" s="34"/>
      <c r="E41" s="34"/>
      <c r="F41" s="34"/>
      <c r="G41" s="30" t="n">
        <f aca="false">+G20*$C20</f>
        <v>0</v>
      </c>
      <c r="H41" s="30" t="n">
        <f aca="false">+H20*$C20</f>
        <v>0</v>
      </c>
      <c r="I41" s="30" t="n">
        <f aca="false">+I20*$C20</f>
        <v>0</v>
      </c>
      <c r="J41" s="30" t="n">
        <f aca="false">+J20*$C20</f>
        <v>0</v>
      </c>
      <c r="K41" s="30" t="n">
        <f aca="false">+K20*$C20</f>
        <v>0</v>
      </c>
      <c r="L41" s="30" t="n">
        <f aca="false">+L20*$C20</f>
        <v>0</v>
      </c>
      <c r="M41" s="30" t="n">
        <f aca="false">+M20*$C20</f>
        <v>0</v>
      </c>
      <c r="N41" s="30" t="n">
        <f aca="false">+N20*$C20</f>
        <v>0</v>
      </c>
      <c r="O41" s="30" t="n">
        <f aca="false">+O20*$C20</f>
        <v>0</v>
      </c>
      <c r="P41" s="30" t="n">
        <f aca="false">+P20*$C20</f>
        <v>0</v>
      </c>
      <c r="Q41" s="30" t="n">
        <f aca="false">+Q20*$C20</f>
        <v>0</v>
      </c>
      <c r="R41" s="30" t="n">
        <f aca="false">+R20*$C20</f>
        <v>0</v>
      </c>
      <c r="S41" s="29" t="n">
        <f aca="false">SUM(G41:R41)</f>
        <v>0</v>
      </c>
      <c r="T41" s="30" t="n">
        <f aca="false">+T20*$D20</f>
        <v>0</v>
      </c>
      <c r="U41" s="30" t="n">
        <f aca="false">+U20*$D20</f>
        <v>0</v>
      </c>
      <c r="V41" s="30" t="n">
        <f aca="false">+V20*$D20</f>
        <v>0</v>
      </c>
      <c r="W41" s="30" t="n">
        <f aca="false">+W20*$D20</f>
        <v>0</v>
      </c>
      <c r="X41" s="30" t="n">
        <f aca="false">+X20*$D20</f>
        <v>0</v>
      </c>
      <c r="Y41" s="30" t="n">
        <f aca="false">+Y20*$D20</f>
        <v>0</v>
      </c>
      <c r="Z41" s="30" t="n">
        <f aca="false">+Z20*$D20</f>
        <v>0</v>
      </c>
      <c r="AA41" s="30" t="n">
        <f aca="false">+AA20*$D20</f>
        <v>0</v>
      </c>
      <c r="AB41" s="30" t="n">
        <f aca="false">+AB20*$D20</f>
        <v>0</v>
      </c>
      <c r="AC41" s="30" t="n">
        <f aca="false">+AC20*$D20</f>
        <v>0</v>
      </c>
      <c r="AD41" s="30" t="n">
        <f aca="false">+AD20*$D20</f>
        <v>0</v>
      </c>
      <c r="AE41" s="30" t="n">
        <f aca="false">+AE20*$D20</f>
        <v>0</v>
      </c>
      <c r="AF41" s="29" t="n">
        <f aca="false">SUM(T41:AE41)</f>
        <v>0</v>
      </c>
      <c r="AG41" s="30" t="n">
        <f aca="false">+AG20*$E20</f>
        <v>0</v>
      </c>
      <c r="AH41" s="30" t="n">
        <f aca="false">+AH20*$E20</f>
        <v>0</v>
      </c>
      <c r="AI41" s="30" t="n">
        <f aca="false">+AI20*$E20</f>
        <v>0</v>
      </c>
      <c r="AJ41" s="30" t="n">
        <f aca="false">+AJ20*$E20</f>
        <v>0</v>
      </c>
      <c r="AK41" s="30" t="n">
        <f aca="false">+AK20*$E20</f>
        <v>0</v>
      </c>
      <c r="AL41" s="30" t="n">
        <f aca="false">+AL20*$E20</f>
        <v>0</v>
      </c>
      <c r="AM41" s="30" t="n">
        <f aca="false">+AM20*$E20</f>
        <v>0</v>
      </c>
      <c r="AN41" s="30" t="n">
        <f aca="false">+AN20*$E20</f>
        <v>0</v>
      </c>
      <c r="AO41" s="30" t="n">
        <f aca="false">+AO20*$E20</f>
        <v>0</v>
      </c>
      <c r="AP41" s="30" t="n">
        <f aca="false">+AP20*$E20</f>
        <v>0</v>
      </c>
      <c r="AQ41" s="30" t="n">
        <f aca="false">+AQ20*$E20</f>
        <v>0</v>
      </c>
      <c r="AR41" s="30" t="n">
        <f aca="false">+AR20*$E20</f>
        <v>0</v>
      </c>
      <c r="AS41" s="29" t="n">
        <f aca="false">SUM(AG41:AR41)</f>
        <v>0</v>
      </c>
      <c r="AT41" s="30" t="n">
        <f aca="false">+AT20*$F20</f>
        <v>0</v>
      </c>
      <c r="AU41" s="30" t="n">
        <f aca="false">+AU20*$F20</f>
        <v>0</v>
      </c>
      <c r="AV41" s="30" t="n">
        <f aca="false">+AV20*$F20</f>
        <v>0</v>
      </c>
      <c r="AW41" s="30" t="n">
        <f aca="false">+AW20*$F20</f>
        <v>0</v>
      </c>
      <c r="AX41" s="30" t="n">
        <f aca="false">+AX20*$F20</f>
        <v>0</v>
      </c>
      <c r="AY41" s="30" t="n">
        <f aca="false">+AY20*$F20</f>
        <v>0</v>
      </c>
      <c r="AZ41" s="30" t="n">
        <f aca="false">+AZ20*$F20</f>
        <v>0</v>
      </c>
      <c r="BA41" s="30" t="n">
        <f aca="false">+BA20*$F20</f>
        <v>0</v>
      </c>
      <c r="BB41" s="30" t="n">
        <f aca="false">+BB20*$F20</f>
        <v>0</v>
      </c>
      <c r="BC41" s="30" t="n">
        <f aca="false">+BC20*$F20</f>
        <v>0</v>
      </c>
      <c r="BD41" s="30" t="n">
        <f aca="false">+BD20*$F20</f>
        <v>0</v>
      </c>
      <c r="BE41" s="30" t="n">
        <f aca="false">+BE20*$F20</f>
        <v>0</v>
      </c>
      <c r="BF41" s="29" t="n">
        <f aca="false">SUM(AT41:BE41)</f>
        <v>0</v>
      </c>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row>
    <row r="42" s="31" customFormat="true" ht="12" hidden="false" customHeight="false" outlineLevel="0" collapsed="false">
      <c r="A42" s="31" t="n">
        <f aca="false">+A21</f>
        <v>0</v>
      </c>
      <c r="C42" s="34"/>
      <c r="D42" s="34"/>
      <c r="E42" s="34"/>
      <c r="F42" s="34"/>
      <c r="G42" s="30" t="n">
        <f aca="false">+G21*$C21</f>
        <v>0</v>
      </c>
      <c r="H42" s="30" t="n">
        <f aca="false">+H21*$C21</f>
        <v>0</v>
      </c>
      <c r="I42" s="30" t="n">
        <f aca="false">+I21*$C21</f>
        <v>0</v>
      </c>
      <c r="J42" s="30" t="n">
        <f aca="false">+J21*$C21</f>
        <v>0</v>
      </c>
      <c r="K42" s="30" t="n">
        <f aca="false">+K21*$C21</f>
        <v>0</v>
      </c>
      <c r="L42" s="30" t="n">
        <f aca="false">+L21*$C21</f>
        <v>0</v>
      </c>
      <c r="M42" s="30" t="n">
        <f aca="false">+M21*$C21</f>
        <v>0</v>
      </c>
      <c r="N42" s="30" t="n">
        <f aca="false">+N21*$C21</f>
        <v>0</v>
      </c>
      <c r="O42" s="30" t="n">
        <f aca="false">+O21*$C21</f>
        <v>0</v>
      </c>
      <c r="P42" s="30" t="n">
        <f aca="false">+P21*$C21</f>
        <v>0</v>
      </c>
      <c r="Q42" s="30" t="n">
        <f aca="false">+Q21*$C21</f>
        <v>0</v>
      </c>
      <c r="R42" s="30" t="n">
        <f aca="false">+R21*$C21</f>
        <v>0</v>
      </c>
      <c r="S42" s="29" t="n">
        <f aca="false">SUM(G42:R42)</f>
        <v>0</v>
      </c>
      <c r="T42" s="30" t="n">
        <f aca="false">+T21*$D21</f>
        <v>0</v>
      </c>
      <c r="U42" s="30" t="n">
        <f aca="false">+U21*$D21</f>
        <v>0</v>
      </c>
      <c r="V42" s="30" t="n">
        <f aca="false">+V21*$D21</f>
        <v>0</v>
      </c>
      <c r="W42" s="30" t="n">
        <f aca="false">+W21*$D21</f>
        <v>0</v>
      </c>
      <c r="X42" s="30" t="n">
        <f aca="false">+X21*$D21</f>
        <v>0</v>
      </c>
      <c r="Y42" s="30" t="n">
        <f aca="false">+Y21*$D21</f>
        <v>0</v>
      </c>
      <c r="Z42" s="30" t="n">
        <f aca="false">+Z21*$D21</f>
        <v>0</v>
      </c>
      <c r="AA42" s="30" t="n">
        <f aca="false">+AA21*$D21</f>
        <v>0</v>
      </c>
      <c r="AB42" s="30" t="n">
        <f aca="false">+AB21*$D21</f>
        <v>0</v>
      </c>
      <c r="AC42" s="30" t="n">
        <f aca="false">+AC21*$D21</f>
        <v>0</v>
      </c>
      <c r="AD42" s="30" t="n">
        <f aca="false">+AD21*$D21</f>
        <v>0</v>
      </c>
      <c r="AE42" s="30" t="n">
        <f aca="false">+AE21*$D21</f>
        <v>0</v>
      </c>
      <c r="AF42" s="29" t="n">
        <f aca="false">SUM(T42:AE42)</f>
        <v>0</v>
      </c>
      <c r="AG42" s="30" t="n">
        <f aca="false">+AG21*$E21</f>
        <v>0</v>
      </c>
      <c r="AH42" s="30" t="n">
        <f aca="false">+AH21*$E21</f>
        <v>0</v>
      </c>
      <c r="AI42" s="30" t="n">
        <f aca="false">+AI21*$E21</f>
        <v>0</v>
      </c>
      <c r="AJ42" s="30" t="n">
        <f aca="false">+AJ21*$E21</f>
        <v>0</v>
      </c>
      <c r="AK42" s="30" t="n">
        <f aca="false">+AK21*$E21</f>
        <v>0</v>
      </c>
      <c r="AL42" s="30" t="n">
        <f aca="false">+AL21*$E21</f>
        <v>0</v>
      </c>
      <c r="AM42" s="30" t="n">
        <f aca="false">+AM21*$E21</f>
        <v>0</v>
      </c>
      <c r="AN42" s="30" t="n">
        <f aca="false">+AN21*$E21</f>
        <v>0</v>
      </c>
      <c r="AO42" s="30" t="n">
        <f aca="false">+AO21*$E21</f>
        <v>0</v>
      </c>
      <c r="AP42" s="30" t="n">
        <f aca="false">+AP21*$E21</f>
        <v>0</v>
      </c>
      <c r="AQ42" s="30" t="n">
        <f aca="false">+AQ21*$E21</f>
        <v>0</v>
      </c>
      <c r="AR42" s="30" t="n">
        <f aca="false">+AR21*$E21</f>
        <v>0</v>
      </c>
      <c r="AS42" s="29" t="n">
        <f aca="false">SUM(AG42:AR42)</f>
        <v>0</v>
      </c>
      <c r="AT42" s="30" t="n">
        <f aca="false">+AT21*$F21</f>
        <v>0</v>
      </c>
      <c r="AU42" s="30" t="n">
        <f aca="false">+AU21*$F21</f>
        <v>0</v>
      </c>
      <c r="AV42" s="30" t="n">
        <f aca="false">+AV21*$F21</f>
        <v>0</v>
      </c>
      <c r="AW42" s="30" t="n">
        <f aca="false">+AW21*$F21</f>
        <v>0</v>
      </c>
      <c r="AX42" s="30" t="n">
        <f aca="false">+AX21*$F21</f>
        <v>0</v>
      </c>
      <c r="AY42" s="30" t="n">
        <f aca="false">+AY21*$F21</f>
        <v>0</v>
      </c>
      <c r="AZ42" s="30" t="n">
        <f aca="false">+AZ21*$F21</f>
        <v>0</v>
      </c>
      <c r="BA42" s="30" t="n">
        <f aca="false">+BA21*$F21</f>
        <v>0</v>
      </c>
      <c r="BB42" s="30" t="n">
        <f aca="false">+BB21*$F21</f>
        <v>0</v>
      </c>
      <c r="BC42" s="30" t="n">
        <f aca="false">+BC21*$F21</f>
        <v>0</v>
      </c>
      <c r="BD42" s="30" t="n">
        <f aca="false">+BD21*$F21</f>
        <v>0</v>
      </c>
      <c r="BE42" s="30" t="n">
        <f aca="false">+BE21*$F21</f>
        <v>0</v>
      </c>
      <c r="BF42" s="29" t="n">
        <f aca="false">SUM(AT42:BE42)</f>
        <v>0</v>
      </c>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row>
    <row r="43" s="31" customFormat="true" ht="12" hidden="false" customHeight="false" outlineLevel="0" collapsed="false">
      <c r="A43" s="31" t="n">
        <f aca="false">+A22</f>
        <v>0</v>
      </c>
      <c r="C43" s="34"/>
      <c r="D43" s="34"/>
      <c r="E43" s="34"/>
      <c r="F43" s="34"/>
      <c r="G43" s="30" t="n">
        <f aca="false">+G22*$C22</f>
        <v>0</v>
      </c>
      <c r="H43" s="30" t="n">
        <f aca="false">+H22*$C22</f>
        <v>0</v>
      </c>
      <c r="I43" s="30" t="n">
        <f aca="false">+I22*$C22</f>
        <v>0</v>
      </c>
      <c r="J43" s="30" t="n">
        <f aca="false">+J22*$C22</f>
        <v>0</v>
      </c>
      <c r="K43" s="30" t="n">
        <f aca="false">+K22*$C22</f>
        <v>0</v>
      </c>
      <c r="L43" s="30" t="n">
        <f aca="false">+L22*$C22</f>
        <v>0</v>
      </c>
      <c r="M43" s="30" t="n">
        <f aca="false">+M22*$C22</f>
        <v>0</v>
      </c>
      <c r="N43" s="30" t="n">
        <f aca="false">+N22*$C22</f>
        <v>0</v>
      </c>
      <c r="O43" s="30" t="n">
        <f aca="false">+O22*$C22</f>
        <v>0</v>
      </c>
      <c r="P43" s="30" t="n">
        <f aca="false">+P22*$C22</f>
        <v>0</v>
      </c>
      <c r="Q43" s="30" t="n">
        <f aca="false">+Q22*$C22</f>
        <v>0</v>
      </c>
      <c r="R43" s="30" t="n">
        <f aca="false">+R22*$C22</f>
        <v>0</v>
      </c>
      <c r="S43" s="29" t="n">
        <f aca="false">SUM(G43:R43)</f>
        <v>0</v>
      </c>
      <c r="T43" s="30" t="n">
        <f aca="false">+T22*$D22</f>
        <v>0</v>
      </c>
      <c r="U43" s="30" t="n">
        <f aca="false">+U22*$D22</f>
        <v>0</v>
      </c>
      <c r="V43" s="30" t="n">
        <f aca="false">+V22*$D22</f>
        <v>0</v>
      </c>
      <c r="W43" s="30" t="n">
        <f aca="false">+W22*$D22</f>
        <v>0</v>
      </c>
      <c r="X43" s="30" t="n">
        <f aca="false">+X22*$D22</f>
        <v>0</v>
      </c>
      <c r="Y43" s="30" t="n">
        <f aca="false">+Y22*$D22</f>
        <v>0</v>
      </c>
      <c r="Z43" s="30" t="n">
        <f aca="false">+Z22*$D22</f>
        <v>0</v>
      </c>
      <c r="AA43" s="30" t="n">
        <f aca="false">+AA22*$D22</f>
        <v>0</v>
      </c>
      <c r="AB43" s="30" t="n">
        <f aca="false">+AB22*$D22</f>
        <v>0</v>
      </c>
      <c r="AC43" s="30" t="n">
        <f aca="false">+AC22*$D22</f>
        <v>0</v>
      </c>
      <c r="AD43" s="30" t="n">
        <f aca="false">+AD22*$D22</f>
        <v>0</v>
      </c>
      <c r="AE43" s="30" t="n">
        <f aca="false">+AE22*$D22</f>
        <v>0</v>
      </c>
      <c r="AF43" s="29" t="n">
        <f aca="false">SUM(T43:AE43)</f>
        <v>0</v>
      </c>
      <c r="AG43" s="30" t="n">
        <f aca="false">+AG22*$E22</f>
        <v>0</v>
      </c>
      <c r="AH43" s="30" t="n">
        <f aca="false">+AH22*$E22</f>
        <v>0</v>
      </c>
      <c r="AI43" s="30" t="n">
        <f aca="false">+AI22*$E22</f>
        <v>0</v>
      </c>
      <c r="AJ43" s="30" t="n">
        <f aca="false">+AJ22*$E22</f>
        <v>0</v>
      </c>
      <c r="AK43" s="30" t="n">
        <f aca="false">+AK22*$E22</f>
        <v>0</v>
      </c>
      <c r="AL43" s="30" t="n">
        <f aca="false">+AL22*$E22</f>
        <v>0</v>
      </c>
      <c r="AM43" s="30" t="n">
        <f aca="false">+AM22*$E22</f>
        <v>0</v>
      </c>
      <c r="AN43" s="30" t="n">
        <f aca="false">+AN22*$E22</f>
        <v>0</v>
      </c>
      <c r="AO43" s="30" t="n">
        <f aca="false">+AO22*$E22</f>
        <v>0</v>
      </c>
      <c r="AP43" s="30" t="n">
        <f aca="false">+AP22*$E22</f>
        <v>0</v>
      </c>
      <c r="AQ43" s="30" t="n">
        <f aca="false">+AQ22*$E22</f>
        <v>0</v>
      </c>
      <c r="AR43" s="30" t="n">
        <f aca="false">+AR22*$E22</f>
        <v>0</v>
      </c>
      <c r="AS43" s="29" t="n">
        <f aca="false">SUM(AG43:AR43)</f>
        <v>0</v>
      </c>
      <c r="AT43" s="30" t="n">
        <f aca="false">+AT22*$F22</f>
        <v>0</v>
      </c>
      <c r="AU43" s="30" t="n">
        <f aca="false">+AU22*$F22</f>
        <v>0</v>
      </c>
      <c r="AV43" s="30" t="n">
        <f aca="false">+AV22*$F22</f>
        <v>0</v>
      </c>
      <c r="AW43" s="30" t="n">
        <f aca="false">+AW22*$F22</f>
        <v>0</v>
      </c>
      <c r="AX43" s="30" t="n">
        <f aca="false">+AX22*$F22</f>
        <v>0</v>
      </c>
      <c r="AY43" s="30" t="n">
        <f aca="false">+AY22*$F22</f>
        <v>0</v>
      </c>
      <c r="AZ43" s="30" t="n">
        <f aca="false">+AZ22*$F22</f>
        <v>0</v>
      </c>
      <c r="BA43" s="30" t="n">
        <f aca="false">+BA22*$F22</f>
        <v>0</v>
      </c>
      <c r="BB43" s="30" t="n">
        <f aca="false">+BB22*$F22</f>
        <v>0</v>
      </c>
      <c r="BC43" s="30" t="n">
        <f aca="false">+BC22*$F22</f>
        <v>0</v>
      </c>
      <c r="BD43" s="30" t="n">
        <f aca="false">+BD22*$F22</f>
        <v>0</v>
      </c>
      <c r="BE43" s="30" t="n">
        <f aca="false">+BE22*$F22</f>
        <v>0</v>
      </c>
      <c r="BF43" s="29" t="n">
        <f aca="false">SUM(AT43:BE43)</f>
        <v>0</v>
      </c>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row>
    <row r="44" s="31" customFormat="true" ht="12.75" hidden="false" customHeight="false" outlineLevel="0" collapsed="false">
      <c r="C44" s="35"/>
      <c r="D44" s="35"/>
      <c r="E44" s="35"/>
      <c r="F44" s="35"/>
      <c r="G44" s="32" t="n">
        <f aca="false">SUM(G24:G43)</f>
        <v>0</v>
      </c>
      <c r="H44" s="32" t="n">
        <f aca="false">SUM(H24:H43)</f>
        <v>0</v>
      </c>
      <c r="I44" s="32" t="n">
        <f aca="false">SUM(I24:I43)</f>
        <v>0</v>
      </c>
      <c r="J44" s="32" t="n">
        <f aca="false">SUM(J24:J43)</f>
        <v>0</v>
      </c>
      <c r="K44" s="32" t="n">
        <f aca="false">SUM(K24:K43)</f>
        <v>24992</v>
      </c>
      <c r="L44" s="32" t="n">
        <f aca="false">SUM(L24:L43)</f>
        <v>18488.8</v>
      </c>
      <c r="M44" s="32" t="n">
        <f aca="false">SUM(M24:M43)</f>
        <v>25434.32</v>
      </c>
      <c r="N44" s="32" t="n">
        <f aca="false">SUM(N24:N43)</f>
        <v>35023.048</v>
      </c>
      <c r="O44" s="32" t="n">
        <f aca="false">SUM(O24:O43)</f>
        <v>48271.7672</v>
      </c>
      <c r="P44" s="32" t="n">
        <f aca="false">SUM(P24:P43)</f>
        <v>66591.82408</v>
      </c>
      <c r="Q44" s="32" t="n">
        <f aca="false">SUM(Q24:Q43)</f>
        <v>91943.308712</v>
      </c>
      <c r="R44" s="32" t="n">
        <f aca="false">SUM(R24:R43)</f>
        <v>127049.8136968</v>
      </c>
      <c r="S44" s="33" t="n">
        <f aca="false">SUM(S24:S43)</f>
        <v>437794.8816888</v>
      </c>
      <c r="T44" s="32" t="n">
        <f aca="false">SUM(T24:T43)</f>
        <v>165164.75780584</v>
      </c>
      <c r="U44" s="32" t="n">
        <f aca="false">SUM(U24:U43)</f>
        <v>376103.758011592</v>
      </c>
      <c r="V44" s="32" t="n">
        <f aca="false">SUM(V24:V43)</f>
        <v>247061.65277507</v>
      </c>
      <c r="W44" s="32" t="n">
        <f aca="false">SUM(W24:W43)</f>
        <v>530986.59333079</v>
      </c>
      <c r="X44" s="32" t="n">
        <f aca="false">SUM(X24:X43)</f>
        <v>390847.368898028</v>
      </c>
      <c r="Y44" s="32" t="n">
        <f aca="false">SUM(Y24:Y43)</f>
        <v>770349.957707596</v>
      </c>
      <c r="Z44" s="32" t="n">
        <f aca="false">SUM(Z24:Z43)</f>
        <v>594039.181858275</v>
      </c>
      <c r="AA44" s="32" t="n">
        <f aca="false">SUM(AA24:AA43)</f>
        <v>1128578.82799797</v>
      </c>
      <c r="AB44" s="32" t="n">
        <f aca="false">SUM(AB24:AB43)</f>
        <v>938038.484287275</v>
      </c>
      <c r="AC44" s="32" t="n">
        <f aca="false">SUM(AC24:AC43)</f>
        <v>1683360.73863033</v>
      </c>
      <c r="AD44" s="32" t="n">
        <f aca="false">SUM(AD24:AD43)</f>
        <v>1501410.55547632</v>
      </c>
      <c r="AE44" s="32" t="n">
        <f aca="false">SUM(AE24:AE43)</f>
        <v>2556074.36439315</v>
      </c>
      <c r="AF44" s="33" t="n">
        <f aca="false">SUM(AF24:AF43)</f>
        <v>10882016.2411722</v>
      </c>
      <c r="AG44" s="32" t="n">
        <f aca="false">SUM(AG24:AG43)</f>
        <v>2174159.92102028</v>
      </c>
      <c r="AH44" s="32" t="n">
        <f aca="false">SUM(AH24:AH43)</f>
        <v>2391575.9131223</v>
      </c>
      <c r="AI44" s="32" t="n">
        <f aca="false">SUM(AI24:AI43)</f>
        <v>2630733.50443453</v>
      </c>
      <c r="AJ44" s="32" t="n">
        <f aca="false">SUM(AJ24:AJ43)</f>
        <v>2893806.85487799</v>
      </c>
      <c r="AK44" s="32" t="n">
        <f aca="false">SUM(AK24:AK43)</f>
        <v>3183187.54036579</v>
      </c>
      <c r="AL44" s="32" t="n">
        <f aca="false">SUM(AL24:AL43)</f>
        <v>3501756.29440237</v>
      </c>
      <c r="AM44" s="32" t="n">
        <f aca="false">SUM(AM24:AM43)</f>
        <v>3851956.9238426</v>
      </c>
      <c r="AN44" s="32" t="n">
        <f aca="false">SUM(AN24:AN43)</f>
        <v>4237172.61622686</v>
      </c>
      <c r="AO44" s="32" t="n">
        <f aca="false">SUM(AO24:AO43)</f>
        <v>4660904.87784955</v>
      </c>
      <c r="AP44" s="32" t="n">
        <f aca="false">SUM(AP24:AP43)</f>
        <v>5127005.3656345</v>
      </c>
      <c r="AQ44" s="32" t="n">
        <f aca="false">SUM(AQ24:AQ43)</f>
        <v>5639710.90219796</v>
      </c>
      <c r="AR44" s="32" t="n">
        <f aca="false">SUM(AR24:AR43)</f>
        <v>6203681.99241775</v>
      </c>
      <c r="AS44" s="33" t="n">
        <f aca="false">SUM(AS24:AS43)</f>
        <v>46495652.7063925</v>
      </c>
      <c r="AT44" s="32" t="n">
        <f aca="false">SUM(AT24:AT43)</f>
        <v>0</v>
      </c>
      <c r="AU44" s="32" t="n">
        <f aca="false">SUM(AU24:AU43)</f>
        <v>0</v>
      </c>
      <c r="AV44" s="32" t="n">
        <f aca="false">SUM(AV24:AV43)</f>
        <v>0</v>
      </c>
      <c r="AW44" s="32" t="n">
        <f aca="false">SUM(AW24:AW43)</f>
        <v>0</v>
      </c>
      <c r="AX44" s="32" t="n">
        <f aca="false">SUM(AX24:AX43)</f>
        <v>0</v>
      </c>
      <c r="AY44" s="32" t="n">
        <f aca="false">SUM(AY24:AY43)</f>
        <v>0</v>
      </c>
      <c r="AZ44" s="32" t="n">
        <f aca="false">SUM(AZ24:AZ43)</f>
        <v>0</v>
      </c>
      <c r="BA44" s="32" t="n">
        <f aca="false">SUM(BA24:BA43)</f>
        <v>0</v>
      </c>
      <c r="BB44" s="32" t="n">
        <f aca="false">SUM(BB24:BB43)</f>
        <v>0</v>
      </c>
      <c r="BC44" s="32" t="n">
        <f aca="false">SUM(BC24:BC43)</f>
        <v>0</v>
      </c>
      <c r="BD44" s="32" t="n">
        <f aca="false">SUM(BD24:BD43)</f>
        <v>0</v>
      </c>
      <c r="BE44" s="32" t="n">
        <f aca="false">SUM(BE24:BE43)</f>
        <v>0</v>
      </c>
      <c r="BF44" s="33" t="n">
        <f aca="false">SUM(BF24:BF43)</f>
        <v>0</v>
      </c>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row>
    <row r="45" customFormat="false" ht="12.75" hidden="false" customHeight="false" outlineLevel="0" collapsed="false">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row>
    <row r="46" customFormat="false" ht="12" hidden="false" customHeight="false" outlineLevel="0" collapsed="false">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row>
    <row r="47" customFormat="false" ht="12" hidden="false" customHeight="false" outlineLevel="0" collapsed="false">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row>
    <row r="48" customFormat="false" ht="12" hidden="false" customHeight="false" outlineLevel="0" collapsed="false">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row>
    <row r="49" customFormat="false" ht="12" hidden="false" customHeight="false" outlineLevel="0" collapsed="false">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row>
    <row r="50" customFormat="false" ht="12" hidden="false" customHeight="false" outlineLevel="0" collapsed="false">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row>
    <row r="51" customFormat="false" ht="12" hidden="false" customHeight="false" outlineLevel="0" collapsed="false">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row>
    <row r="52" customFormat="false" ht="12" hidden="false" customHeight="false" outlineLevel="0" collapsed="false">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row>
    <row r="53" customFormat="false" ht="12" hidden="false" customHeight="false" outlineLevel="0" collapsed="false">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row>
    <row r="54" customFormat="false" ht="12" hidden="false" customHeight="false" outlineLevel="0" collapsed="false">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row>
    <row r="55" customFormat="false" ht="12" hidden="false" customHeight="false" outlineLevel="0" collapsed="false">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row>
    <row r="56" customFormat="false" ht="12" hidden="false" customHeight="false" outlineLevel="0" collapsed="false">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row>
    <row r="57" customFormat="false" ht="12" hidden="false" customHeight="false" outlineLevel="0" collapsed="false">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row>
    <row r="58" customFormat="false" ht="12" hidden="false" customHeight="false" outlineLevel="0" collapsed="false">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row>
    <row r="59" customFormat="false" ht="12" hidden="false" customHeight="false" outlineLevel="0" collapsed="false">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row>
    <row r="60" customFormat="false" ht="12" hidden="false" customHeight="false" outlineLevel="0" collapsed="false">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row>
    <row r="61" customFormat="false" ht="12" hidden="false" customHeight="false" outlineLevel="0" collapsed="false">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row>
    <row r="62" customFormat="false" ht="12" hidden="false" customHeight="false" outlineLevel="0" collapsed="false">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row>
    <row r="63" customFormat="false" ht="12" hidden="false" customHeight="false" outlineLevel="0" collapsed="false">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row>
    <row r="64" customFormat="false" ht="12" hidden="false" customHeight="false" outlineLevel="0" collapsed="false">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row>
    <row r="65" customFormat="false" ht="12" hidden="false" customHeight="false" outlineLevel="0" collapsed="false">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row>
    <row r="66" customFormat="false" ht="12" hidden="false" customHeight="false" outlineLevel="0" collapsed="false">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row>
    <row r="67" customFormat="false" ht="12" hidden="false" customHeight="false" outlineLevel="0" collapsed="false">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row>
    <row r="68" customFormat="false" ht="12" hidden="false" customHeight="false" outlineLevel="0" collapsed="false">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row>
    <row r="69" customFormat="false" ht="12" hidden="false" customHeight="false" outlineLevel="0" collapsed="false">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row>
    <row r="70" customFormat="false" ht="12" hidden="false" customHeight="false" outlineLevel="0" collapsed="false">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row>
    <row r="71" customFormat="false" ht="12" hidden="false" customHeight="false" outlineLevel="0" collapsed="false">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row>
    <row r="72" customFormat="false" ht="12" hidden="false" customHeight="false" outlineLevel="0" collapsed="false">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row>
    <row r="73" customFormat="false" ht="12" hidden="false" customHeight="false" outlineLevel="0" collapsed="false">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row>
    <row r="74" customFormat="false" ht="12" hidden="false" customHeight="false" outlineLevel="0" collapsed="false">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row>
    <row r="75" customFormat="false" ht="12" hidden="false" customHeight="false" outlineLevel="0" collapsed="false">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row>
    <row r="76" customFormat="false" ht="12" hidden="false" customHeight="false" outlineLevel="0" collapsed="false">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row>
    <row r="77" customFormat="false" ht="12" hidden="false" customHeight="false" outlineLevel="0" collapsed="false">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row>
    <row r="78" customFormat="false" ht="12" hidden="false" customHeight="false" outlineLevel="0" collapsed="false">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row>
    <row r="79" customFormat="false" ht="12" hidden="false" customHeight="false" outlineLevel="0" collapsed="false">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row>
    <row r="80" customFormat="false" ht="12" hidden="false" customHeight="false" outlineLevel="0" collapsed="false">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row>
    <row r="81" customFormat="false" ht="12" hidden="false" customHeight="false" outlineLevel="0" collapsed="false">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row>
    <row r="82" customFormat="false" ht="12" hidden="false" customHeight="false" outlineLevel="0" collapsed="false">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row>
    <row r="83" customFormat="false" ht="12" hidden="false" customHeight="false" outlineLevel="0" collapsed="false">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row>
    <row r="84" customFormat="false" ht="12" hidden="false" customHeight="false" outlineLevel="0" collapsed="false">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row>
    <row r="85" customFormat="false" ht="12" hidden="false" customHeight="false" outlineLevel="0" collapsed="false">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row>
    <row r="86" customFormat="false" ht="12" hidden="false" customHeight="false" outlineLevel="0" collapsed="false">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row>
    <row r="87" customFormat="false" ht="12" hidden="false" customHeight="false" outlineLevel="0" collapsed="false">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row>
    <row r="88" customFormat="false" ht="12" hidden="false" customHeight="false" outlineLevel="0" collapsed="false">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row>
    <row r="89" customFormat="false" ht="12" hidden="false" customHeight="false" outlineLevel="0" collapsed="false">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row>
    <row r="90" customFormat="false" ht="12" hidden="false" customHeight="false" outlineLevel="0" collapsed="false">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row>
    <row r="91" customFormat="false" ht="12" hidden="false" customHeight="false" outlineLevel="0" collapsed="false">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row>
    <row r="92" customFormat="false" ht="12" hidden="false" customHeight="false" outlineLevel="0" collapsed="false">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row>
    <row r="93" customFormat="false" ht="12" hidden="false" customHeight="false" outlineLevel="0" collapsed="false">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row>
    <row r="94" customFormat="false" ht="12" hidden="false" customHeight="false" outlineLevel="0" collapsed="false">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row>
    <row r="95" customFormat="false" ht="12" hidden="false" customHeight="false" outlineLevel="0" collapsed="false">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row>
    <row r="96" customFormat="false" ht="12" hidden="false" customHeight="false" outlineLevel="0" collapsed="false">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row>
    <row r="97" customFormat="false" ht="12" hidden="false" customHeight="false" outlineLevel="0" collapsed="false">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row>
    <row r="98" customFormat="false" ht="12" hidden="false" customHeight="false" outlineLevel="0" collapsed="false">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row>
    <row r="99" customFormat="false" ht="12" hidden="false" customHeight="false" outlineLevel="0" collapsed="false">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row>
    <row r="100" customFormat="false" ht="12" hidden="false" customHeight="false" outlineLevel="0" collapsed="false">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row>
    <row r="101" customFormat="false" ht="12" hidden="false" customHeight="false" outlineLevel="0" collapsed="false">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row>
    <row r="102" customFormat="false" ht="12" hidden="false" customHeight="false" outlineLevel="0" collapsed="false">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row>
    <row r="103" customFormat="false" ht="12" hidden="false" customHeight="false" outlineLevel="0" collapsed="false">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row>
    <row r="104" customFormat="false" ht="12" hidden="false" customHeight="false" outlineLevel="0" collapsed="false">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row>
    <row r="105" customFormat="false" ht="12" hidden="false" customHeight="false" outlineLevel="0" collapsed="false">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row>
    <row r="106" customFormat="false" ht="12" hidden="false" customHeight="false" outlineLevel="0" collapsed="false">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row>
    <row r="107" customFormat="false" ht="12" hidden="false" customHeight="false" outlineLevel="0" collapsed="false">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row>
    <row r="108" customFormat="false" ht="12" hidden="false" customHeight="false" outlineLevel="0" collapsed="false">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row>
    <row r="109" customFormat="false" ht="12" hidden="false" customHeight="false" outlineLevel="0" collapsed="false">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row>
    <row r="110" customFormat="false" ht="12" hidden="false" customHeight="false" outlineLevel="0" collapsed="false">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row>
    <row r="111" customFormat="false" ht="12" hidden="false" customHeight="false" outlineLevel="0" collapsed="false">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row>
    <row r="112" customFormat="false" ht="12" hidden="false" customHeight="false" outlineLevel="0" collapsed="false">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row>
    <row r="113" customFormat="false" ht="12" hidden="false" customHeight="false" outlineLevel="0" collapsed="false">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row>
    <row r="114" customFormat="false" ht="12" hidden="false" customHeight="false" outlineLevel="0" collapsed="false">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row>
    <row r="115" customFormat="false" ht="12" hidden="false" customHeight="false" outlineLevel="0" collapsed="false">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row>
    <row r="116" customFormat="false" ht="12" hidden="false" customHeight="false" outlineLevel="0" collapsed="false">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row>
    <row r="117" customFormat="false" ht="12" hidden="false" customHeight="false" outlineLevel="0" collapsed="false">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row>
    <row r="118" customFormat="false" ht="12" hidden="false" customHeight="false" outlineLevel="0" collapsed="false">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row>
    <row r="119" customFormat="false" ht="12" hidden="false" customHeight="false" outlineLevel="0" collapsed="false">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row>
    <row r="120" customFormat="false" ht="12" hidden="false" customHeight="false" outlineLevel="0" collapsed="false">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row>
    <row r="121" customFormat="false" ht="12" hidden="false" customHeight="false" outlineLevel="0" collapsed="false">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row>
    <row r="122" customFormat="false" ht="12" hidden="false" customHeight="false" outlineLevel="0" collapsed="false">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row>
    <row r="123" customFormat="false" ht="12" hidden="false" customHeight="false" outlineLevel="0" collapsed="false">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row>
    <row r="124" customFormat="false" ht="12" hidden="false" customHeight="false" outlineLevel="0" collapsed="false">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row>
    <row r="125" customFormat="false" ht="12" hidden="false" customHeight="false" outlineLevel="0" collapsed="false">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row>
    <row r="126" customFormat="false" ht="12" hidden="false" customHeight="false" outlineLevel="0" collapsed="false">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row>
    <row r="127" customFormat="false" ht="12" hidden="false" customHeight="false" outlineLevel="0" collapsed="false">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row>
    <row r="128" customFormat="false" ht="12" hidden="false" customHeight="false" outlineLevel="0" collapsed="false">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row>
    <row r="129" customFormat="false" ht="12" hidden="false" customHeight="false" outlineLevel="0" collapsed="false">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row>
    <row r="130" customFormat="false" ht="12" hidden="false" customHeight="false" outlineLevel="0" collapsed="false">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row>
    <row r="131" customFormat="false" ht="12" hidden="false" customHeight="false" outlineLevel="0" collapsed="false">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row>
    <row r="132" customFormat="false" ht="12" hidden="false" customHeight="false" outlineLevel="0" collapsed="false">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row>
    <row r="133" customFormat="false" ht="12" hidden="false" customHeight="false" outlineLevel="0" collapsed="false">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row>
    <row r="134" customFormat="false" ht="12" hidden="false" customHeight="false" outlineLevel="0" collapsed="false">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row>
    <row r="135" customFormat="false" ht="12" hidden="false" customHeight="false" outlineLevel="0" collapsed="false">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row>
    <row r="136" customFormat="false" ht="12" hidden="false" customHeight="false" outlineLevel="0" collapsed="false">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row>
    <row r="137" customFormat="false" ht="12" hidden="false" customHeight="false" outlineLevel="0" collapsed="false">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row>
    <row r="138" customFormat="false" ht="12" hidden="false" customHeight="false" outlineLevel="0" collapsed="false">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row>
    <row r="139" customFormat="false" ht="12" hidden="false" customHeight="false" outlineLevel="0" collapsed="false">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row>
    <row r="140" customFormat="false" ht="12" hidden="false" customHeight="false" outlineLevel="0" collapsed="false">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row>
    <row r="141" customFormat="false" ht="12" hidden="false" customHeight="false" outlineLevel="0" collapsed="false">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row>
    <row r="142" customFormat="false" ht="12" hidden="false" customHeight="false" outlineLevel="0" collapsed="false">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row>
    <row r="143" customFormat="false" ht="12" hidden="false" customHeight="false" outlineLevel="0" collapsed="false">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row>
    <row r="144" customFormat="false" ht="12" hidden="false" customHeight="false" outlineLevel="0" collapsed="false">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row>
    <row r="145" customFormat="false" ht="12" hidden="false" customHeight="false" outlineLevel="0" collapsed="false">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row>
    <row r="146" customFormat="false" ht="12" hidden="false" customHeight="false" outlineLevel="0" collapsed="false">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row>
    <row r="147" customFormat="false" ht="12" hidden="false" customHeight="false" outlineLevel="0" collapsed="false">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row>
    <row r="148" customFormat="false" ht="12" hidden="false" customHeight="false" outlineLevel="0" collapsed="false">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row>
    <row r="149" customFormat="false" ht="12" hidden="false" customHeight="false" outlineLevel="0" collapsed="false">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row>
    <row r="150" customFormat="false" ht="12" hidden="false" customHeight="false" outlineLevel="0" collapsed="false">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row>
    <row r="151" customFormat="false" ht="12" hidden="false" customHeight="false" outlineLevel="0" collapsed="false">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row>
    <row r="152" customFormat="false" ht="12" hidden="false" customHeight="false" outlineLevel="0" collapsed="false">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row>
    <row r="153" customFormat="false" ht="12" hidden="false" customHeight="false" outlineLevel="0" collapsed="false">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row>
    <row r="154" customFormat="false" ht="12" hidden="false" customHeight="false" outlineLevel="0" collapsed="false">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row>
    <row r="155" customFormat="false" ht="12" hidden="false" customHeight="false" outlineLevel="0" collapsed="false">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row>
    <row r="156" customFormat="false" ht="12" hidden="false" customHeight="false" outlineLevel="0" collapsed="false">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row>
    <row r="157" customFormat="false" ht="12" hidden="false" customHeight="false" outlineLevel="0" collapsed="false">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row>
    <row r="158" customFormat="false" ht="12" hidden="false" customHeight="false" outlineLevel="0" collapsed="false">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row>
    <row r="159" customFormat="false" ht="12" hidden="false" customHeight="false" outlineLevel="0" collapsed="false">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row>
    <row r="160" customFormat="false" ht="12" hidden="false" customHeight="false" outlineLevel="0" collapsed="false">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row>
    <row r="161" customFormat="false" ht="12" hidden="false" customHeight="false" outlineLevel="0" collapsed="false">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row>
    <row r="162" customFormat="false" ht="12" hidden="false" customHeight="false" outlineLevel="0" collapsed="false">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row>
    <row r="163" customFormat="false" ht="12" hidden="false" customHeight="false" outlineLevel="0" collapsed="false">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row>
    <row r="164" customFormat="false" ht="12" hidden="false" customHeight="false" outlineLevel="0" collapsed="false">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row>
    <row r="165" customFormat="false" ht="12" hidden="false" customHeight="false" outlineLevel="0" collapsed="false">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row>
    <row r="166" customFormat="false" ht="12" hidden="false" customHeight="false" outlineLevel="0" collapsed="false">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row>
    <row r="167" customFormat="false" ht="12" hidden="false" customHeight="false" outlineLevel="0" collapsed="false">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row>
    <row r="168" customFormat="false" ht="12" hidden="false" customHeight="false" outlineLevel="0" collapsed="false">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row>
    <row r="169" customFormat="false" ht="12" hidden="false" customHeight="false" outlineLevel="0" collapsed="false">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row>
    <row r="170" customFormat="false" ht="12" hidden="false" customHeight="false" outlineLevel="0" collapsed="false">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row>
    <row r="171" customFormat="false" ht="12" hidden="false" customHeight="false" outlineLevel="0" collapsed="false">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row>
    <row r="172" customFormat="false" ht="12" hidden="false" customHeight="false" outlineLevel="0" collapsed="false">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row>
    <row r="173" customFormat="false" ht="12" hidden="false" customHeight="false" outlineLevel="0" collapsed="false">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row>
    <row r="174" customFormat="false" ht="12" hidden="false" customHeight="false" outlineLevel="0" collapsed="false">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row>
    <row r="175" customFormat="false" ht="12" hidden="false" customHeight="false" outlineLevel="0" collapsed="false">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row>
    <row r="176" customFormat="false" ht="12" hidden="false" customHeight="false" outlineLevel="0" collapsed="false">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row>
    <row r="177" customFormat="false" ht="12" hidden="false" customHeight="false" outlineLevel="0" collapsed="false">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row>
    <row r="178" customFormat="false" ht="12" hidden="false" customHeight="false" outlineLevel="0" collapsed="false">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row>
    <row r="179" customFormat="false" ht="12" hidden="false" customHeight="false" outlineLevel="0" collapsed="false">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row>
    <row r="180" customFormat="false" ht="12" hidden="false" customHeight="false" outlineLevel="0" collapsed="false">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row>
    <row r="181" customFormat="false" ht="12" hidden="false" customHeight="false" outlineLevel="0" collapsed="false">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row>
    <row r="182" customFormat="false" ht="12" hidden="false" customHeight="false" outlineLevel="0" collapsed="false">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row>
    <row r="183" customFormat="false" ht="12" hidden="false" customHeight="false" outlineLevel="0" collapsed="false">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row>
    <row r="184" customFormat="false" ht="12" hidden="false" customHeight="false" outlineLevel="0" collapsed="false">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row>
    <row r="185" customFormat="false" ht="12" hidden="false" customHeight="false" outlineLevel="0" collapsed="false">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row>
    <row r="186" customFormat="false" ht="12" hidden="false" customHeight="false" outlineLevel="0" collapsed="false">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row>
    <row r="187" customFormat="false" ht="12" hidden="false" customHeight="false" outlineLevel="0" collapsed="false">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row>
    <row r="188" customFormat="false" ht="12" hidden="false" customHeight="false" outlineLevel="0" collapsed="false">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row>
    <row r="189" customFormat="false" ht="12" hidden="false" customHeight="false" outlineLevel="0" collapsed="false">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row>
    <row r="190" customFormat="false" ht="12" hidden="false" customHeight="false" outlineLevel="0" collapsed="false">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row>
    <row r="191" customFormat="false" ht="12" hidden="false" customHeight="false" outlineLevel="0" collapsed="false">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row>
    <row r="192" customFormat="false" ht="12" hidden="false" customHeight="false" outlineLevel="0" collapsed="false">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row>
    <row r="193" customFormat="false" ht="12" hidden="false" customHeight="false" outlineLevel="0" collapsed="false">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row>
    <row r="194" customFormat="false" ht="12" hidden="false" customHeight="false" outlineLevel="0" collapsed="false">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row>
    <row r="195" customFormat="false" ht="12" hidden="false" customHeight="false" outlineLevel="0" collapsed="false">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row>
    <row r="196" customFormat="false" ht="12" hidden="false" customHeight="false" outlineLevel="0" collapsed="false">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row>
    <row r="197" customFormat="false" ht="12" hidden="false" customHeight="false" outlineLevel="0" collapsed="false">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row>
    <row r="198" customFormat="false" ht="12" hidden="false" customHeight="false" outlineLevel="0" collapsed="false">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row>
    <row r="199" customFormat="false" ht="12" hidden="false" customHeight="false" outlineLevel="0" collapsed="false">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row>
    <row r="200" customFormat="false" ht="12" hidden="false" customHeight="false" outlineLevel="0" collapsed="false">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row>
    <row r="201" customFormat="false" ht="12" hidden="false" customHeight="false" outlineLevel="0" collapsed="false">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row>
    <row r="202" customFormat="false" ht="12" hidden="false" customHeight="false" outlineLevel="0" collapsed="false">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row>
    <row r="203" customFormat="false" ht="12" hidden="false" customHeight="false" outlineLevel="0" collapsed="false">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row>
    <row r="204" customFormat="false" ht="12" hidden="false" customHeight="false" outlineLevel="0" collapsed="false">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row>
    <row r="205" customFormat="false" ht="12" hidden="false" customHeight="false" outlineLevel="0" collapsed="false">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row>
    <row r="206" customFormat="false" ht="12" hidden="false" customHeight="false" outlineLevel="0" collapsed="false">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row>
    <row r="207" customFormat="false" ht="12" hidden="false" customHeight="false" outlineLevel="0" collapsed="false">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row>
    <row r="208" customFormat="false" ht="12" hidden="false" customHeight="false" outlineLevel="0" collapsed="false">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row>
    <row r="209" customFormat="false" ht="12" hidden="false" customHeight="false" outlineLevel="0" collapsed="false">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row>
    <row r="210" customFormat="false" ht="12" hidden="false" customHeight="false" outlineLevel="0" collapsed="false">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row>
    <row r="211" customFormat="false" ht="12" hidden="false" customHeight="false" outlineLevel="0" collapsed="false">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row>
    <row r="212" customFormat="false" ht="12" hidden="false" customHeight="false" outlineLevel="0" collapsed="false">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row>
    <row r="213" customFormat="false" ht="12" hidden="false" customHeight="false" outlineLevel="0" collapsed="false">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row>
    <row r="214" customFormat="false" ht="12" hidden="false" customHeight="false" outlineLevel="0" collapsed="false">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row>
    <row r="215" customFormat="false" ht="12" hidden="false" customHeight="false" outlineLevel="0" collapsed="false">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row>
    <row r="216" customFormat="false" ht="12" hidden="false" customHeight="false" outlineLevel="0" collapsed="false">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row>
    <row r="217" customFormat="false" ht="12" hidden="false" customHeight="false" outlineLevel="0" collapsed="false">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row>
    <row r="218" customFormat="false" ht="12" hidden="false" customHeight="false" outlineLevel="0" collapsed="false">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row>
    <row r="219" customFormat="false" ht="12" hidden="false" customHeight="false" outlineLevel="0" collapsed="false">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row>
    <row r="220" customFormat="false" ht="12" hidden="false" customHeight="false" outlineLevel="0" collapsed="false">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row>
    <row r="221" customFormat="false" ht="12" hidden="false" customHeight="false" outlineLevel="0" collapsed="false">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row>
    <row r="222" customFormat="false" ht="12" hidden="false" customHeight="false" outlineLevel="0" collapsed="false">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row>
    <row r="223" customFormat="false" ht="12" hidden="false" customHeight="false" outlineLevel="0" collapsed="false">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row>
    <row r="224" customFormat="false" ht="12" hidden="false" customHeight="false" outlineLevel="0" collapsed="false">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row>
    <row r="225" customFormat="false" ht="12" hidden="false" customHeight="false" outlineLevel="0" collapsed="false">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row>
    <row r="226" customFormat="false" ht="12" hidden="false" customHeight="false" outlineLevel="0" collapsed="false">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row>
    <row r="227" customFormat="false" ht="12" hidden="false" customHeight="false" outlineLevel="0" collapsed="false">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row>
    <row r="228" customFormat="false" ht="12" hidden="false" customHeight="false" outlineLevel="0" collapsed="false">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row>
    <row r="229" customFormat="false" ht="12" hidden="false" customHeight="false" outlineLevel="0" collapsed="false">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row>
    <row r="230" customFormat="false" ht="12" hidden="false" customHeight="false" outlineLevel="0" collapsed="false">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row>
    <row r="231" customFormat="false" ht="12" hidden="false" customHeight="false" outlineLevel="0" collapsed="false">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row>
    <row r="232" customFormat="false" ht="12" hidden="false" customHeight="false" outlineLevel="0" collapsed="false">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row>
    <row r="233" customFormat="false" ht="12" hidden="false" customHeight="false" outlineLevel="0" collapsed="false">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row>
    <row r="234" customFormat="false" ht="12" hidden="false" customHeight="false" outlineLevel="0" collapsed="false">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row>
    <row r="235" customFormat="false" ht="12" hidden="false" customHeight="false" outlineLevel="0" collapsed="false">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row>
    <row r="236" customFormat="false" ht="12" hidden="false" customHeight="false" outlineLevel="0" collapsed="false">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row>
    <row r="237" customFormat="false" ht="12" hidden="false" customHeight="false" outlineLevel="0" collapsed="false">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row>
    <row r="238" customFormat="false" ht="12" hidden="false" customHeight="false" outlineLevel="0" collapsed="false">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row>
    <row r="239" customFormat="false" ht="12" hidden="false" customHeight="false" outlineLevel="0" collapsed="false">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row>
    <row r="240" customFormat="false" ht="12" hidden="false" customHeight="false" outlineLevel="0" collapsed="false">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row>
    <row r="241" customFormat="false" ht="12" hidden="false" customHeight="false" outlineLevel="0" collapsed="false">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row>
    <row r="242" customFormat="false" ht="12" hidden="false" customHeight="false" outlineLevel="0" collapsed="false">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row>
    <row r="243" customFormat="false" ht="12" hidden="false" customHeight="false" outlineLevel="0" collapsed="false">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row>
    <row r="244" customFormat="false" ht="12" hidden="false" customHeight="false" outlineLevel="0" collapsed="false">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row>
    <row r="245" customFormat="false" ht="12" hidden="false" customHeight="false" outlineLevel="0" collapsed="false">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row>
    <row r="246" customFormat="false" ht="12" hidden="false" customHeight="false" outlineLevel="0" collapsed="false">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row>
    <row r="247" customFormat="false" ht="12" hidden="false" customHeight="false" outlineLevel="0" collapsed="false">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row>
    <row r="248" customFormat="false" ht="12" hidden="false" customHeight="false" outlineLevel="0" collapsed="false">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row>
    <row r="249" customFormat="false" ht="12" hidden="false" customHeight="false" outlineLevel="0" collapsed="false">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row>
    <row r="250" customFormat="false" ht="12" hidden="false" customHeight="false" outlineLevel="0" collapsed="false">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row>
    <row r="251" customFormat="false" ht="12" hidden="false" customHeight="false" outlineLevel="0" collapsed="false">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row>
    <row r="252" customFormat="false" ht="12" hidden="false" customHeight="false" outlineLevel="0" collapsed="false">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row>
    <row r="253" customFormat="false" ht="12" hidden="false" customHeight="false" outlineLevel="0" collapsed="false">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row>
    <row r="254" customFormat="false" ht="12" hidden="false" customHeight="false" outlineLevel="0" collapsed="false">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row>
    <row r="255" customFormat="false" ht="12" hidden="false" customHeight="false" outlineLevel="0" collapsed="false">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row>
    <row r="256" customFormat="false" ht="12" hidden="false" customHeight="false" outlineLevel="0" collapsed="false">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row>
    <row r="257" customFormat="false" ht="12" hidden="false" customHeight="false" outlineLevel="0" collapsed="false">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row>
    <row r="258" customFormat="false" ht="12" hidden="false" customHeight="false" outlineLevel="0" collapsed="false">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row>
    <row r="259" customFormat="false" ht="12" hidden="false" customHeight="false" outlineLevel="0" collapsed="false">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row>
    <row r="260" customFormat="false" ht="12" hidden="false" customHeight="false" outlineLevel="0" collapsed="false">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row>
    <row r="261" customFormat="false" ht="12" hidden="false" customHeight="false" outlineLevel="0" collapsed="false">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row>
    <row r="262" customFormat="false" ht="12" hidden="false" customHeight="false" outlineLevel="0" collapsed="false">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row>
    <row r="263" customFormat="false" ht="12" hidden="false" customHeight="false" outlineLevel="0" collapsed="false">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row>
    <row r="264" customFormat="false" ht="12" hidden="false" customHeight="false" outlineLevel="0" collapsed="false">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row>
    <row r="265" customFormat="false" ht="12" hidden="false" customHeight="false" outlineLevel="0" collapsed="false">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row>
    <row r="266" customFormat="false" ht="12" hidden="false" customHeight="false" outlineLevel="0" collapsed="false">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row>
    <row r="267" customFormat="false" ht="12" hidden="false" customHeight="false" outlineLevel="0" collapsed="false">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row>
    <row r="268" customFormat="false" ht="12" hidden="false" customHeight="false" outlineLevel="0" collapsed="false">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row>
    <row r="269" customFormat="false" ht="12" hidden="false" customHeight="false" outlineLevel="0" collapsed="false">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row>
    <row r="270" customFormat="false" ht="12" hidden="false" customHeight="false" outlineLevel="0" collapsed="false">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row>
    <row r="271" customFormat="false" ht="12" hidden="false" customHeight="false" outlineLevel="0" collapsed="false">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row>
    <row r="272" customFormat="false" ht="12" hidden="false" customHeight="false" outlineLevel="0" collapsed="false">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row>
    <row r="273" customFormat="false" ht="12" hidden="false" customHeight="false" outlineLevel="0" collapsed="false">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row>
    <row r="274" customFormat="false" ht="12" hidden="false" customHeight="false" outlineLevel="0" collapsed="false">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row>
    <row r="275" customFormat="false" ht="12" hidden="false" customHeight="false" outlineLevel="0" collapsed="false">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row>
    <row r="276" customFormat="false" ht="12" hidden="false" customHeight="false" outlineLevel="0" collapsed="false">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row>
    <row r="277" customFormat="false" ht="12" hidden="false" customHeight="false" outlineLevel="0" collapsed="false">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row>
    <row r="278" customFormat="false" ht="12" hidden="false" customHeight="false" outlineLevel="0" collapsed="false">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row>
    <row r="279" customFormat="false" ht="12" hidden="false" customHeight="false" outlineLevel="0" collapsed="false">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row>
    <row r="280" customFormat="false" ht="12" hidden="false" customHeight="false" outlineLevel="0" collapsed="false">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row>
    <row r="281" customFormat="false" ht="12" hidden="false" customHeight="false" outlineLevel="0" collapsed="false">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row>
    <row r="282" customFormat="false" ht="12" hidden="false" customHeight="false" outlineLevel="0" collapsed="false">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row>
    <row r="283" customFormat="false" ht="12" hidden="false" customHeight="false" outlineLevel="0" collapsed="false">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row>
    <row r="284" customFormat="false" ht="12" hidden="false" customHeight="false" outlineLevel="0" collapsed="false">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row>
    <row r="285" customFormat="false" ht="12" hidden="false" customHeight="false" outlineLevel="0" collapsed="false">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row>
    <row r="286" customFormat="false" ht="12" hidden="false" customHeight="false" outlineLevel="0" collapsed="false">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row>
    <row r="287" customFormat="false" ht="12" hidden="false" customHeight="false" outlineLevel="0" collapsed="false">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row>
    <row r="288" customFormat="false" ht="12" hidden="false" customHeight="false" outlineLevel="0" collapsed="false">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row>
    <row r="289" customFormat="false" ht="12" hidden="false" customHeight="false" outlineLevel="0" collapsed="false">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row>
    <row r="290" customFormat="false" ht="12" hidden="false" customHeight="false" outlineLevel="0" collapsed="false">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row>
    <row r="291" customFormat="false" ht="12" hidden="false" customHeight="false" outlineLevel="0" collapsed="false">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row>
    <row r="292" customFormat="false" ht="12" hidden="false" customHeight="false" outlineLevel="0" collapsed="false">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row>
    <row r="293" customFormat="false" ht="12" hidden="false" customHeight="false" outlineLevel="0" collapsed="false">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row>
    <row r="294" customFormat="false" ht="12" hidden="false" customHeight="false" outlineLevel="0" collapsed="false">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row>
    <row r="295" customFormat="false" ht="12" hidden="false" customHeight="false" outlineLevel="0" collapsed="false">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row>
    <row r="296" customFormat="false" ht="12" hidden="false" customHeight="false" outlineLevel="0" collapsed="false">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row>
    <row r="297" customFormat="false" ht="12" hidden="false" customHeight="false" outlineLevel="0" collapsed="false">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row>
    <row r="298" customFormat="false" ht="12" hidden="false" customHeight="false" outlineLevel="0" collapsed="false">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row>
    <row r="299" customFormat="false" ht="12" hidden="false" customHeight="false" outlineLevel="0" collapsed="false">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row>
    <row r="300" customFormat="false" ht="12" hidden="false" customHeight="false" outlineLevel="0" collapsed="false">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row>
    <row r="301" customFormat="false" ht="12" hidden="false" customHeight="false" outlineLevel="0" collapsed="false">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row>
    <row r="302" customFormat="false" ht="12" hidden="false" customHeight="false" outlineLevel="0" collapsed="false">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row>
    <row r="303" customFormat="false" ht="12" hidden="false" customHeight="false" outlineLevel="0" collapsed="false">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row>
    <row r="304" customFormat="false" ht="12" hidden="false" customHeight="false" outlineLevel="0" collapsed="false">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row>
    <row r="305" customFormat="false" ht="12" hidden="false" customHeight="false" outlineLevel="0" collapsed="false">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row>
    <row r="306" customFormat="false" ht="12" hidden="false" customHeight="false" outlineLevel="0" collapsed="false">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row>
    <row r="307" customFormat="false" ht="12" hidden="false" customHeight="false" outlineLevel="0" collapsed="false">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row>
    <row r="308" customFormat="false" ht="12" hidden="false" customHeight="false" outlineLevel="0" collapsed="false">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row>
    <row r="309" customFormat="false" ht="12" hidden="false" customHeight="false" outlineLevel="0" collapsed="false">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row>
    <row r="310" customFormat="false" ht="12" hidden="false" customHeight="false" outlineLevel="0" collapsed="false">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row>
    <row r="311" customFormat="false" ht="12" hidden="false" customHeight="false" outlineLevel="0" collapsed="false">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row>
    <row r="312" customFormat="false" ht="12" hidden="false" customHeight="false" outlineLevel="0" collapsed="false">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row>
    <row r="313" customFormat="false" ht="12" hidden="false" customHeight="false" outlineLevel="0" collapsed="false">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row>
    <row r="314" customFormat="false" ht="12" hidden="false" customHeight="false" outlineLevel="0" collapsed="false">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row>
    <row r="315" customFormat="false" ht="12" hidden="false" customHeight="false" outlineLevel="0" collapsed="false">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row>
    <row r="316" customFormat="false" ht="12" hidden="false" customHeight="false" outlineLevel="0" collapsed="false">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row>
    <row r="317" customFormat="false" ht="12" hidden="false" customHeight="false" outlineLevel="0" collapsed="false">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row>
    <row r="318" customFormat="false" ht="12" hidden="false" customHeight="false" outlineLevel="0" collapsed="false">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row>
    <row r="319" customFormat="false" ht="12" hidden="false" customHeight="false" outlineLevel="0" collapsed="false">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row>
    <row r="320" customFormat="false" ht="12" hidden="false" customHeight="false" outlineLevel="0" collapsed="false">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row>
    <row r="321" customFormat="false" ht="12" hidden="false" customHeight="false" outlineLevel="0" collapsed="false">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row>
    <row r="322" customFormat="false" ht="12" hidden="false" customHeight="false" outlineLevel="0" collapsed="false">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row>
    <row r="323" customFormat="false" ht="12" hidden="false" customHeight="false" outlineLevel="0" collapsed="false">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row>
    <row r="324" customFormat="false" ht="12" hidden="false" customHeight="false" outlineLevel="0" collapsed="false">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row>
    <row r="325" customFormat="false" ht="12" hidden="false" customHeight="false" outlineLevel="0" collapsed="false">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row>
    <row r="326" customFormat="false" ht="12" hidden="false" customHeight="false" outlineLevel="0" collapsed="false">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row>
    <row r="327" customFormat="false" ht="12" hidden="false" customHeight="false" outlineLevel="0" collapsed="false">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row>
    <row r="328" customFormat="false" ht="12" hidden="false" customHeight="false" outlineLevel="0" collapsed="false">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row>
    <row r="329" customFormat="false" ht="12" hidden="false" customHeight="false" outlineLevel="0" collapsed="false">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row>
    <row r="330" customFormat="false" ht="12" hidden="false" customHeight="false" outlineLevel="0" collapsed="false">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row>
    <row r="331" customFormat="false" ht="12" hidden="false" customHeight="false" outlineLevel="0" collapsed="false">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row>
    <row r="332" customFormat="false" ht="12" hidden="false" customHeight="false" outlineLevel="0" collapsed="false">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row>
    <row r="333" customFormat="false" ht="12" hidden="false" customHeight="false" outlineLevel="0" collapsed="false">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row>
    <row r="334" customFormat="false" ht="12" hidden="false" customHeight="false" outlineLevel="0" collapsed="false">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row>
    <row r="335" customFormat="false" ht="12" hidden="false" customHeight="false" outlineLevel="0" collapsed="false">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row>
    <row r="336" customFormat="false" ht="12" hidden="false" customHeight="false" outlineLevel="0" collapsed="false">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row>
    <row r="337" customFormat="false" ht="12" hidden="false" customHeight="false" outlineLevel="0" collapsed="false">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row>
    <row r="338" customFormat="false" ht="12" hidden="false" customHeight="false" outlineLevel="0" collapsed="false">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row>
    <row r="339" customFormat="false" ht="12" hidden="false" customHeight="false" outlineLevel="0" collapsed="false">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row>
    <row r="340" customFormat="false" ht="12" hidden="false" customHeight="false" outlineLevel="0" collapsed="false">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row>
    <row r="341" customFormat="false" ht="12" hidden="false" customHeight="false" outlineLevel="0" collapsed="false">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row>
    <row r="342" customFormat="false" ht="12" hidden="false" customHeight="false" outlineLevel="0" collapsed="false">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row>
    <row r="343" customFormat="false" ht="12" hidden="false" customHeight="false" outlineLevel="0" collapsed="false">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row>
    <row r="344" customFormat="false" ht="12" hidden="false" customHeight="false" outlineLevel="0" collapsed="false">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row>
    <row r="345" customFormat="false" ht="12" hidden="false" customHeight="false" outlineLevel="0" collapsed="false">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row>
    <row r="346" customFormat="false" ht="12" hidden="false" customHeight="false" outlineLevel="0" collapsed="false">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row>
    <row r="347" customFormat="false" ht="12" hidden="false" customHeight="false" outlineLevel="0" collapsed="false">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row>
    <row r="348" customFormat="false" ht="12" hidden="false" customHeight="false" outlineLevel="0" collapsed="false">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row>
    <row r="349" customFormat="false" ht="12" hidden="false" customHeight="false" outlineLevel="0" collapsed="false">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row>
    <row r="350" customFormat="false" ht="12" hidden="false" customHeight="false" outlineLevel="0" collapsed="false">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row>
    <row r="351" customFormat="false" ht="12" hidden="false" customHeight="false" outlineLevel="0" collapsed="false">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row>
    <row r="352" customFormat="false" ht="12" hidden="false" customHeight="false" outlineLevel="0" collapsed="false">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row>
    <row r="353" customFormat="false" ht="12" hidden="false" customHeight="false" outlineLevel="0" collapsed="false">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row>
    <row r="354" customFormat="false" ht="12" hidden="false" customHeight="false" outlineLevel="0" collapsed="false">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row>
    <row r="355" customFormat="false" ht="12" hidden="false" customHeight="false" outlineLevel="0" collapsed="false">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row>
    <row r="356" customFormat="false" ht="12" hidden="false" customHeight="false" outlineLevel="0" collapsed="false">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row>
    <row r="357" customFormat="false" ht="12" hidden="false" customHeight="false" outlineLevel="0" collapsed="false">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row>
    <row r="358" customFormat="false" ht="12" hidden="false" customHeight="false" outlineLevel="0" collapsed="false">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row>
    <row r="359" customFormat="false" ht="12" hidden="false" customHeight="false" outlineLevel="0" collapsed="false">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row>
    <row r="360" customFormat="false" ht="12" hidden="false" customHeight="false" outlineLevel="0" collapsed="false">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row>
    <row r="361" customFormat="false" ht="12" hidden="false" customHeight="false" outlineLevel="0" collapsed="false">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row>
    <row r="362" customFormat="false" ht="12" hidden="false" customHeight="false" outlineLevel="0" collapsed="false">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row>
    <row r="363" customFormat="false" ht="12" hidden="false" customHeight="false" outlineLevel="0" collapsed="false">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row>
    <row r="364" customFormat="false" ht="12" hidden="false" customHeight="false" outlineLevel="0" collapsed="false">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row>
    <row r="365" customFormat="false" ht="12" hidden="false" customHeight="false" outlineLevel="0" collapsed="false">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row>
    <row r="366" customFormat="false" ht="12" hidden="false" customHeight="false" outlineLevel="0" collapsed="false">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row>
    <row r="367" customFormat="false" ht="12" hidden="false" customHeight="false" outlineLevel="0" collapsed="false">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row>
    <row r="368" customFormat="false" ht="12" hidden="false" customHeight="false" outlineLevel="0" collapsed="false">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row>
    <row r="369" customFormat="false" ht="12" hidden="false" customHeight="false" outlineLevel="0" collapsed="false">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row>
    <row r="370" customFormat="false" ht="12" hidden="false" customHeight="false" outlineLevel="0" collapsed="false">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row>
    <row r="371" customFormat="false" ht="12" hidden="false" customHeight="false" outlineLevel="0" collapsed="false">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row>
    <row r="372" customFormat="false" ht="12" hidden="false" customHeight="false" outlineLevel="0" collapsed="false">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row>
    <row r="373" customFormat="false" ht="12" hidden="false" customHeight="false" outlineLevel="0" collapsed="false">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row>
    <row r="374" customFormat="false" ht="12" hidden="false" customHeight="false" outlineLevel="0" collapsed="false">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row>
    <row r="375" customFormat="false" ht="12" hidden="false" customHeight="false" outlineLevel="0" collapsed="false">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row>
    <row r="376" customFormat="false" ht="12" hidden="false" customHeight="false" outlineLevel="0" collapsed="false">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row>
    <row r="377" customFormat="false" ht="12" hidden="false" customHeight="false" outlineLevel="0" collapsed="false">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row>
    <row r="378" customFormat="false" ht="12" hidden="false" customHeight="false" outlineLevel="0" collapsed="false">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row>
    <row r="379" customFormat="false" ht="12" hidden="false" customHeight="false" outlineLevel="0" collapsed="false">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row>
    <row r="380" customFormat="false" ht="12" hidden="false" customHeight="false" outlineLevel="0" collapsed="false">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row>
    <row r="381" customFormat="false" ht="12" hidden="false" customHeight="false" outlineLevel="0" collapsed="false">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row>
    <row r="382" customFormat="false" ht="12" hidden="false" customHeight="false" outlineLevel="0" collapsed="false">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row>
    <row r="383" customFormat="false" ht="12" hidden="false" customHeight="false" outlineLevel="0" collapsed="false">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row>
    <row r="384" customFormat="false" ht="12" hidden="false" customHeight="false" outlineLevel="0" collapsed="false">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row>
    <row r="385" customFormat="false" ht="12" hidden="false" customHeight="false" outlineLevel="0" collapsed="false">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row>
    <row r="386" customFormat="false" ht="12" hidden="false" customHeight="false" outlineLevel="0" collapsed="false">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row>
    <row r="387" customFormat="false" ht="12" hidden="false" customHeight="false" outlineLevel="0" collapsed="false">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row>
    <row r="388" customFormat="false" ht="12" hidden="false" customHeight="false" outlineLevel="0" collapsed="false">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row>
    <row r="389" customFormat="false" ht="12" hidden="false" customHeight="false" outlineLevel="0" collapsed="false">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row>
    <row r="390" customFormat="false" ht="12" hidden="false" customHeight="false" outlineLevel="0" collapsed="false">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row>
    <row r="391" customFormat="false" ht="12" hidden="false" customHeight="false" outlineLevel="0" collapsed="false">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row>
    <row r="392" customFormat="false" ht="12" hidden="false" customHeight="false" outlineLevel="0" collapsed="false">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row>
    <row r="393" customFormat="false" ht="12" hidden="false" customHeight="false" outlineLevel="0" collapsed="false">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row>
    <row r="394" customFormat="false" ht="12" hidden="false" customHeight="false" outlineLevel="0" collapsed="false">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row>
    <row r="395" customFormat="false" ht="12" hidden="false" customHeight="false" outlineLevel="0" collapsed="false">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row>
    <row r="396" customFormat="false" ht="12" hidden="false" customHeight="false" outlineLevel="0" collapsed="false">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row>
    <row r="397" customFormat="false" ht="12" hidden="false" customHeight="false" outlineLevel="0" collapsed="false">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row>
    <row r="398" customFormat="false" ht="12" hidden="false" customHeight="false" outlineLevel="0" collapsed="false">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row>
    <row r="399" customFormat="false" ht="12" hidden="false" customHeight="false" outlineLevel="0" collapsed="false">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row>
    <row r="400" customFormat="false" ht="12" hidden="false" customHeight="false" outlineLevel="0" collapsed="false">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row>
    <row r="401" customFormat="false" ht="12" hidden="false" customHeight="false" outlineLevel="0" collapsed="false">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row>
    <row r="402" customFormat="false" ht="12" hidden="false" customHeight="false" outlineLevel="0" collapsed="false">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row>
    <row r="403" customFormat="false" ht="12" hidden="false" customHeight="false" outlineLevel="0" collapsed="false">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row>
    <row r="404" customFormat="false" ht="12" hidden="false" customHeight="false" outlineLevel="0" collapsed="false">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row>
    <row r="405" customFormat="false" ht="12" hidden="false" customHeight="false" outlineLevel="0" collapsed="false">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row>
    <row r="406" customFormat="false" ht="12" hidden="false" customHeight="false" outlineLevel="0" collapsed="false">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row>
    <row r="407" customFormat="false" ht="12" hidden="false" customHeight="false" outlineLevel="0" collapsed="false">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row>
    <row r="408" customFormat="false" ht="12" hidden="false" customHeight="false" outlineLevel="0" collapsed="false">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row>
    <row r="409" customFormat="false" ht="12" hidden="false" customHeight="false" outlineLevel="0" collapsed="false">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row>
    <row r="410" customFormat="false" ht="12" hidden="false" customHeight="false" outlineLevel="0" collapsed="false">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row>
    <row r="411" customFormat="false" ht="12" hidden="false" customHeight="false" outlineLevel="0" collapsed="false">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row>
    <row r="412" customFormat="false" ht="12" hidden="false" customHeight="false" outlineLevel="0" collapsed="false">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row>
    <row r="413" customFormat="false" ht="12" hidden="false" customHeight="false" outlineLevel="0" collapsed="false">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row>
    <row r="414" customFormat="false" ht="12" hidden="false" customHeight="false" outlineLevel="0" collapsed="false">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row>
    <row r="415" customFormat="false" ht="12" hidden="false" customHeight="false" outlineLevel="0" collapsed="false">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row>
    <row r="416" customFormat="false" ht="12" hidden="false" customHeight="false" outlineLevel="0" collapsed="false">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row>
    <row r="417" customFormat="false" ht="12" hidden="false" customHeight="false" outlineLevel="0" collapsed="false">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row>
    <row r="418" customFormat="false" ht="12" hidden="false" customHeight="false" outlineLevel="0" collapsed="false">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row>
    <row r="419" customFormat="false" ht="12" hidden="false" customHeight="false" outlineLevel="0" collapsed="false">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row>
    <row r="420" customFormat="false" ht="12" hidden="false" customHeight="false" outlineLevel="0" collapsed="false">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row>
    <row r="421" customFormat="false" ht="12" hidden="false" customHeight="false" outlineLevel="0" collapsed="false">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row>
    <row r="422" customFormat="false" ht="12" hidden="false" customHeight="false" outlineLevel="0" collapsed="false">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row>
    <row r="423" customFormat="false" ht="12" hidden="false" customHeight="false" outlineLevel="0" collapsed="false">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row>
    <row r="424" customFormat="false" ht="12" hidden="false" customHeight="false" outlineLevel="0" collapsed="false">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row>
    <row r="425" customFormat="false" ht="12" hidden="false" customHeight="false" outlineLevel="0" collapsed="false">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row>
    <row r="426" customFormat="false" ht="12" hidden="false" customHeight="false" outlineLevel="0" collapsed="false">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row>
    <row r="427" customFormat="false" ht="12" hidden="false" customHeight="false" outlineLevel="0" collapsed="false">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row>
    <row r="428" customFormat="false" ht="12" hidden="false" customHeight="false" outlineLevel="0" collapsed="false">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row>
    <row r="429" customFormat="false" ht="12" hidden="false" customHeight="false" outlineLevel="0" collapsed="false">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row>
    <row r="430" customFormat="false" ht="12" hidden="false" customHeight="false" outlineLevel="0" collapsed="false">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row>
    <row r="431" customFormat="false" ht="12" hidden="false" customHeight="false" outlineLevel="0" collapsed="false">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row>
    <row r="432" customFormat="false" ht="12" hidden="false" customHeight="false" outlineLevel="0" collapsed="false">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row>
    <row r="433" customFormat="false" ht="12" hidden="false" customHeight="false" outlineLevel="0" collapsed="false">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row>
    <row r="434" customFormat="false" ht="12" hidden="false" customHeight="false" outlineLevel="0" collapsed="false">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row>
    <row r="435" customFormat="false" ht="12" hidden="false" customHeight="false" outlineLevel="0" collapsed="false">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row>
    <row r="436" customFormat="false" ht="12" hidden="false" customHeight="false" outlineLevel="0" collapsed="false">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row>
    <row r="437" customFormat="false" ht="12" hidden="false" customHeight="false" outlineLevel="0" collapsed="false">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row>
    <row r="438" customFormat="false" ht="12" hidden="false" customHeight="false" outlineLevel="0" collapsed="false">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row>
    <row r="439" customFormat="false" ht="12" hidden="false" customHeight="false" outlineLevel="0" collapsed="false">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row>
    <row r="440" customFormat="false" ht="12" hidden="false" customHeight="false" outlineLevel="0" collapsed="false">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row>
    <row r="441" customFormat="false" ht="12" hidden="false" customHeight="false" outlineLevel="0" collapsed="false">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row>
    <row r="442" customFormat="false" ht="12" hidden="false" customHeight="false" outlineLevel="0" collapsed="false">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row>
    <row r="443" customFormat="false" ht="12" hidden="false" customHeight="false" outlineLevel="0" collapsed="false">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row>
    <row r="444" customFormat="false" ht="12" hidden="false" customHeight="false" outlineLevel="0" collapsed="false">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row>
    <row r="445" customFormat="false" ht="12" hidden="false" customHeight="false" outlineLevel="0" collapsed="false">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row>
    <row r="446" customFormat="false" ht="12" hidden="false" customHeight="false" outlineLevel="0" collapsed="false">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row>
    <row r="447" customFormat="false" ht="12" hidden="false" customHeight="false" outlineLevel="0" collapsed="false">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row>
    <row r="448" customFormat="false" ht="12" hidden="false" customHeight="false" outlineLevel="0" collapsed="false">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row>
    <row r="449" customFormat="false" ht="12" hidden="false" customHeight="false" outlineLevel="0" collapsed="false">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row>
    <row r="450" customFormat="false" ht="12" hidden="false" customHeight="false" outlineLevel="0" collapsed="false">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row>
    <row r="451" customFormat="false" ht="12" hidden="false" customHeight="false" outlineLevel="0" collapsed="false">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row>
    <row r="452" customFormat="false" ht="12" hidden="false" customHeight="false" outlineLevel="0" collapsed="false">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row>
    <row r="453" customFormat="false" ht="12" hidden="false" customHeight="false" outlineLevel="0" collapsed="false">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row>
    <row r="454" customFormat="false" ht="12" hidden="false" customHeight="false" outlineLevel="0" collapsed="false">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row>
    <row r="455" customFormat="false" ht="12" hidden="false" customHeight="false" outlineLevel="0" collapsed="false">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row>
    <row r="456" customFormat="false" ht="12" hidden="false" customHeight="false" outlineLevel="0" collapsed="false">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row>
    <row r="457" customFormat="false" ht="12" hidden="false" customHeight="false" outlineLevel="0" collapsed="false">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row>
    <row r="458" customFormat="false" ht="12" hidden="false" customHeight="false" outlineLevel="0" collapsed="false">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row>
    <row r="459" customFormat="false" ht="12" hidden="false" customHeight="false" outlineLevel="0" collapsed="false">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row>
    <row r="460" customFormat="false" ht="12" hidden="false" customHeight="false" outlineLevel="0" collapsed="false">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row>
    <row r="461" customFormat="false" ht="12" hidden="false" customHeight="false" outlineLevel="0" collapsed="false">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row>
    <row r="462" customFormat="false" ht="12" hidden="false" customHeight="false" outlineLevel="0" collapsed="false">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row>
    <row r="463" customFormat="false" ht="12" hidden="false" customHeight="false" outlineLevel="0" collapsed="false">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row>
    <row r="464" customFormat="false" ht="12" hidden="false" customHeight="false" outlineLevel="0" collapsed="false">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row>
    <row r="465" customFormat="false" ht="12" hidden="false" customHeight="false" outlineLevel="0" collapsed="false">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row>
    <row r="466" customFormat="false" ht="12" hidden="false" customHeight="false" outlineLevel="0" collapsed="false">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row>
    <row r="467" customFormat="false" ht="12" hidden="false" customHeight="false" outlineLevel="0" collapsed="false">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row>
    <row r="468" customFormat="false" ht="12" hidden="false" customHeight="false" outlineLevel="0" collapsed="false">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row>
    <row r="469" customFormat="false" ht="12" hidden="false" customHeight="false" outlineLevel="0" collapsed="false">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row>
    <row r="470" customFormat="false" ht="12" hidden="false" customHeight="false" outlineLevel="0" collapsed="false">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row>
    <row r="471" customFormat="false" ht="12" hidden="false" customHeight="false" outlineLevel="0" collapsed="false">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row>
    <row r="472" customFormat="false" ht="12" hidden="false" customHeight="false" outlineLevel="0" collapsed="false">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row>
    <row r="473" customFormat="false" ht="12" hidden="false" customHeight="false" outlineLevel="0" collapsed="false">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row>
    <row r="474" customFormat="false" ht="12" hidden="false" customHeight="false" outlineLevel="0" collapsed="false">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row>
    <row r="475" customFormat="false" ht="12" hidden="false" customHeight="false" outlineLevel="0" collapsed="false">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row>
    <row r="476" customFormat="false" ht="12" hidden="false" customHeight="false" outlineLevel="0" collapsed="false">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row>
    <row r="477" customFormat="false" ht="12" hidden="false" customHeight="false" outlineLevel="0" collapsed="false">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row>
    <row r="478" customFormat="false" ht="12" hidden="false" customHeight="false" outlineLevel="0" collapsed="false">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row>
    <row r="479" customFormat="false" ht="12" hidden="false" customHeight="false" outlineLevel="0" collapsed="false">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row>
    <row r="480" customFormat="false" ht="12" hidden="false" customHeight="false" outlineLevel="0" collapsed="false">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row>
    <row r="481" customFormat="false" ht="12" hidden="false" customHeight="false" outlineLevel="0" collapsed="false">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row>
    <row r="482" customFormat="false" ht="12" hidden="false" customHeight="false" outlineLevel="0" collapsed="false">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row>
    <row r="483" customFormat="false" ht="12" hidden="false" customHeight="false" outlineLevel="0" collapsed="false">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row>
    <row r="484" customFormat="false" ht="12" hidden="false" customHeight="false" outlineLevel="0" collapsed="false">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row>
    <row r="485" customFormat="false" ht="12" hidden="false" customHeight="false" outlineLevel="0" collapsed="false">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row>
    <row r="486" customFormat="false" ht="12" hidden="false" customHeight="false" outlineLevel="0" collapsed="false">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row>
    <row r="487" customFormat="false" ht="12" hidden="false" customHeight="false" outlineLevel="0" collapsed="false">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row>
    <row r="488" customFormat="false" ht="12" hidden="false" customHeight="false" outlineLevel="0" collapsed="false">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row>
    <row r="489" customFormat="false" ht="12" hidden="false" customHeight="false" outlineLevel="0" collapsed="false">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row>
    <row r="490" customFormat="false" ht="12" hidden="false" customHeight="false" outlineLevel="0" collapsed="false">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row>
    <row r="491" customFormat="false" ht="12" hidden="false" customHeight="false" outlineLevel="0" collapsed="false">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row>
    <row r="492" customFormat="false" ht="12" hidden="false" customHeight="false" outlineLevel="0" collapsed="false">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row>
    <row r="493" customFormat="false" ht="12" hidden="false" customHeight="false" outlineLevel="0" collapsed="false">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row>
    <row r="494" customFormat="false" ht="12" hidden="false" customHeight="false" outlineLevel="0" collapsed="false">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row>
    <row r="495" customFormat="false" ht="12" hidden="false" customHeight="false" outlineLevel="0" collapsed="false">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row>
    <row r="496" customFormat="false" ht="12" hidden="false" customHeight="false" outlineLevel="0" collapsed="false">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row>
    <row r="497" customFormat="false" ht="12" hidden="false" customHeight="false" outlineLevel="0" collapsed="false">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row>
    <row r="498" customFormat="false" ht="12" hidden="false" customHeight="false" outlineLevel="0" collapsed="false">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row>
    <row r="499" customFormat="false" ht="12" hidden="false" customHeight="false" outlineLevel="0" collapsed="false">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row>
    <row r="500" customFormat="false" ht="12" hidden="false" customHeight="false" outlineLevel="0" collapsed="false">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row>
    <row r="501" customFormat="false" ht="12" hidden="false" customHeight="false" outlineLevel="0" collapsed="false">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row>
    <row r="502" customFormat="false" ht="12" hidden="false" customHeight="false" outlineLevel="0" collapsed="false">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row>
    <row r="503" customFormat="false" ht="12" hidden="false" customHeight="false" outlineLevel="0" collapsed="false">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row>
    <row r="504" customFormat="false" ht="12" hidden="false" customHeight="false" outlineLevel="0" collapsed="false">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row>
    <row r="505" customFormat="false" ht="12" hidden="false" customHeight="false" outlineLevel="0" collapsed="false">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row>
    <row r="506" customFormat="false" ht="12" hidden="false" customHeight="false" outlineLevel="0" collapsed="false">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row>
    <row r="507" customFormat="false" ht="12" hidden="false" customHeight="false" outlineLevel="0" collapsed="false">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row>
    <row r="508" customFormat="false" ht="12" hidden="false" customHeight="false" outlineLevel="0" collapsed="false">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row>
    <row r="509" customFormat="false" ht="12" hidden="false" customHeight="false" outlineLevel="0" collapsed="false">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row>
    <row r="510" customFormat="false" ht="12" hidden="false" customHeight="false" outlineLevel="0" collapsed="false">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row>
    <row r="511" customFormat="false" ht="12" hidden="false" customHeight="false" outlineLevel="0" collapsed="false">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row>
    <row r="512" customFormat="false" ht="12" hidden="false" customHeight="false" outlineLevel="0" collapsed="false">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row>
    <row r="513" customFormat="false" ht="12" hidden="false" customHeight="false" outlineLevel="0" collapsed="false">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row>
    <row r="514" customFormat="false" ht="12" hidden="false" customHeight="false" outlineLevel="0" collapsed="false">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row>
    <row r="515" customFormat="false" ht="12" hidden="false" customHeight="false" outlineLevel="0" collapsed="false">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row>
    <row r="516" customFormat="false" ht="12" hidden="false" customHeight="false" outlineLevel="0" collapsed="false">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row>
    <row r="517" customFormat="false" ht="12" hidden="false" customHeight="false" outlineLevel="0" collapsed="false">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row>
    <row r="518" customFormat="false" ht="12" hidden="false" customHeight="false" outlineLevel="0" collapsed="false">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row>
    <row r="519" customFormat="false" ht="12" hidden="false" customHeight="false" outlineLevel="0" collapsed="false">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row>
    <row r="520" customFormat="false" ht="12" hidden="false" customHeight="false" outlineLevel="0" collapsed="false">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row>
    <row r="521" customFormat="false" ht="12" hidden="false" customHeight="false" outlineLevel="0" collapsed="false">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row>
    <row r="522" customFormat="false" ht="12" hidden="false" customHeight="false" outlineLevel="0" collapsed="false">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row>
    <row r="523" customFormat="false" ht="12" hidden="false" customHeight="false" outlineLevel="0" collapsed="false">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row>
    <row r="524" customFormat="false" ht="12" hidden="false" customHeight="false" outlineLevel="0" collapsed="false">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row>
    <row r="525" customFormat="false" ht="12" hidden="false" customHeight="false" outlineLevel="0" collapsed="false">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row>
    <row r="526" customFormat="false" ht="12" hidden="false" customHeight="false" outlineLevel="0" collapsed="false">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row>
    <row r="527" customFormat="false" ht="12" hidden="false" customHeight="false" outlineLevel="0" collapsed="false">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row>
    <row r="528" customFormat="false" ht="12" hidden="false" customHeight="false" outlineLevel="0" collapsed="false">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row>
    <row r="529" customFormat="false" ht="12" hidden="false" customHeight="false" outlineLevel="0" collapsed="false">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row>
    <row r="530" customFormat="false" ht="12" hidden="false" customHeight="false" outlineLevel="0" collapsed="false">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row>
    <row r="531" customFormat="false" ht="12" hidden="false" customHeight="false" outlineLevel="0" collapsed="false">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row>
    <row r="532" customFormat="false" ht="12" hidden="false" customHeight="false" outlineLevel="0" collapsed="false">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row>
    <row r="533" customFormat="false" ht="12" hidden="false" customHeight="false" outlineLevel="0" collapsed="false">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row>
    <row r="534" customFormat="false" ht="12" hidden="false" customHeight="false" outlineLevel="0" collapsed="false">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row>
    <row r="535" customFormat="false" ht="12" hidden="false" customHeight="false" outlineLevel="0" collapsed="false">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row>
    <row r="536" customFormat="false" ht="12" hidden="false" customHeight="false" outlineLevel="0" collapsed="false">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row>
    <row r="537" customFormat="false" ht="12" hidden="false" customHeight="false" outlineLevel="0" collapsed="false">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row>
    <row r="538" customFormat="false" ht="12" hidden="false" customHeight="false" outlineLevel="0" collapsed="false">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row>
    <row r="539" customFormat="false" ht="12" hidden="false" customHeight="false" outlineLevel="0" collapsed="false">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row>
    <row r="540" customFormat="false" ht="12" hidden="false" customHeight="false" outlineLevel="0" collapsed="false">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row>
    <row r="541" customFormat="false" ht="12" hidden="false" customHeight="false" outlineLevel="0" collapsed="false">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row>
    <row r="542" customFormat="false" ht="12" hidden="false" customHeight="false" outlineLevel="0" collapsed="false">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row>
    <row r="543" customFormat="false" ht="12" hidden="false" customHeight="false" outlineLevel="0" collapsed="false">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row>
    <row r="544" customFormat="false" ht="12" hidden="false" customHeight="false" outlineLevel="0" collapsed="false">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row>
    <row r="545" customFormat="false" ht="12" hidden="false" customHeight="false" outlineLevel="0" collapsed="false">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row>
    <row r="546" customFormat="false" ht="12" hidden="false" customHeight="false" outlineLevel="0" collapsed="false">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row>
    <row r="547" customFormat="false" ht="12" hidden="false" customHeight="false" outlineLevel="0" collapsed="false">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row>
    <row r="548" customFormat="false" ht="12" hidden="false" customHeight="false" outlineLevel="0" collapsed="false">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row>
    <row r="549" customFormat="false" ht="12" hidden="false" customHeight="false" outlineLevel="0" collapsed="false">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row>
    <row r="550" customFormat="false" ht="12" hidden="false" customHeight="false" outlineLevel="0" collapsed="false">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row>
    <row r="551" customFormat="false" ht="12" hidden="false" customHeight="false" outlineLevel="0" collapsed="false">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row>
    <row r="552" customFormat="false" ht="12" hidden="false" customHeight="false" outlineLevel="0" collapsed="false">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row>
    <row r="553" customFormat="false" ht="12" hidden="false" customHeight="false" outlineLevel="0" collapsed="false">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row>
    <row r="554" customFormat="false" ht="12" hidden="false" customHeight="false" outlineLevel="0" collapsed="false">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row>
    <row r="555" customFormat="false" ht="12" hidden="false" customHeight="false" outlineLevel="0" collapsed="false">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row>
    <row r="556" customFormat="false" ht="12" hidden="false" customHeight="false" outlineLevel="0" collapsed="false">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row>
    <row r="557" customFormat="false" ht="12" hidden="false" customHeight="false" outlineLevel="0" collapsed="false">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row>
    <row r="558" customFormat="false" ht="12" hidden="false" customHeight="false" outlineLevel="0" collapsed="false">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row>
    <row r="559" customFormat="false" ht="12" hidden="false" customHeight="false" outlineLevel="0" collapsed="false">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row>
    <row r="560" customFormat="false" ht="12" hidden="false" customHeight="false" outlineLevel="0" collapsed="false">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row>
    <row r="561" customFormat="false" ht="12" hidden="false" customHeight="false" outlineLevel="0" collapsed="false">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row>
    <row r="562" customFormat="false" ht="12" hidden="false" customHeight="false" outlineLevel="0" collapsed="false">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row>
    <row r="563" customFormat="false" ht="12" hidden="false" customHeight="false" outlineLevel="0" collapsed="false">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row>
    <row r="564" customFormat="false" ht="12" hidden="false" customHeight="false" outlineLevel="0" collapsed="false">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row>
    <row r="565" customFormat="false" ht="12" hidden="false" customHeight="false" outlineLevel="0" collapsed="false">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row>
    <row r="566" customFormat="false" ht="12" hidden="false" customHeight="false" outlineLevel="0" collapsed="false">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row>
    <row r="567" customFormat="false" ht="12" hidden="false" customHeight="false" outlineLevel="0" collapsed="false">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row>
    <row r="568" customFormat="false" ht="12" hidden="false" customHeight="false" outlineLevel="0" collapsed="false">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row>
    <row r="569" customFormat="false" ht="12" hidden="false" customHeight="false" outlineLevel="0" collapsed="false">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row>
    <row r="570" customFormat="false" ht="12" hidden="false" customHeight="false" outlineLevel="0" collapsed="false">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row>
    <row r="571" customFormat="false" ht="12" hidden="false" customHeight="false" outlineLevel="0" collapsed="false">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row>
    <row r="572" customFormat="false" ht="12" hidden="false" customHeight="false" outlineLevel="0" collapsed="false">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row>
    <row r="573" customFormat="false" ht="12" hidden="false" customHeight="false" outlineLevel="0" collapsed="false">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row>
    <row r="574" customFormat="false" ht="12" hidden="false" customHeight="false" outlineLevel="0" collapsed="false">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row>
    <row r="575" customFormat="false" ht="12" hidden="false" customHeight="false" outlineLevel="0" collapsed="false">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row>
    <row r="576" customFormat="false" ht="12" hidden="false" customHeight="false" outlineLevel="0" collapsed="false">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row>
    <row r="577" customFormat="false" ht="12" hidden="false" customHeight="false" outlineLevel="0" collapsed="false">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row>
    <row r="578" customFormat="false" ht="12" hidden="false" customHeight="false" outlineLevel="0" collapsed="false">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row>
    <row r="579" customFormat="false" ht="12" hidden="false" customHeight="false" outlineLevel="0" collapsed="false">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row>
    <row r="580" customFormat="false" ht="12" hidden="false" customHeight="false" outlineLevel="0" collapsed="false">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row>
    <row r="581" customFormat="false" ht="12" hidden="false" customHeight="false" outlineLevel="0" collapsed="false">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row>
    <row r="582" customFormat="false" ht="12" hidden="false" customHeight="false" outlineLevel="0" collapsed="false">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row>
    <row r="583" customFormat="false" ht="12" hidden="false" customHeight="false" outlineLevel="0" collapsed="false">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row>
    <row r="584" customFormat="false" ht="12" hidden="false" customHeight="false" outlineLevel="0" collapsed="false">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row>
    <row r="585" customFormat="false" ht="12" hidden="false" customHeight="false" outlineLevel="0" collapsed="false">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row>
    <row r="586" customFormat="false" ht="12" hidden="false" customHeight="false" outlineLevel="0" collapsed="false">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row>
    <row r="587" customFormat="false" ht="12" hidden="false" customHeight="false" outlineLevel="0" collapsed="false">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row>
    <row r="588" customFormat="false" ht="12" hidden="false" customHeight="false" outlineLevel="0" collapsed="false">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row>
    <row r="589" customFormat="false" ht="12" hidden="false" customHeight="false" outlineLevel="0" collapsed="false">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row>
    <row r="590" customFormat="false" ht="12" hidden="false" customHeight="false" outlineLevel="0" collapsed="false">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row>
    <row r="591" customFormat="false" ht="12" hidden="false" customHeight="false" outlineLevel="0" collapsed="false">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row>
    <row r="592" customFormat="false" ht="12" hidden="false" customHeight="false" outlineLevel="0" collapsed="false">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row>
    <row r="593" customFormat="false" ht="12" hidden="false" customHeight="false" outlineLevel="0" collapsed="false">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row>
    <row r="594" customFormat="false" ht="12" hidden="false" customHeight="false" outlineLevel="0" collapsed="false">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row>
    <row r="595" customFormat="false" ht="12" hidden="false" customHeight="false" outlineLevel="0" collapsed="false">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row>
    <row r="596" customFormat="false" ht="12" hidden="false" customHeight="false" outlineLevel="0" collapsed="false">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row>
    <row r="597" customFormat="false" ht="12" hidden="false" customHeight="false" outlineLevel="0" collapsed="false">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row>
    <row r="598" customFormat="false" ht="12" hidden="false" customHeight="false" outlineLevel="0" collapsed="false">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row>
    <row r="599" customFormat="false" ht="12" hidden="false" customHeight="false" outlineLevel="0" collapsed="false">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row>
    <row r="600" customFormat="false" ht="12" hidden="false" customHeight="false" outlineLevel="0" collapsed="false">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row>
    <row r="601" customFormat="false" ht="12" hidden="false" customHeight="false" outlineLevel="0" collapsed="false">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row>
    <row r="602" customFormat="false" ht="12" hidden="false" customHeight="false" outlineLevel="0" collapsed="false">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row>
    <row r="603" customFormat="false" ht="12" hidden="false" customHeight="false" outlineLevel="0" collapsed="false">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row>
    <row r="604" customFormat="false" ht="12" hidden="false" customHeight="false" outlineLevel="0" collapsed="false">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row>
    <row r="605" customFormat="false" ht="12" hidden="false" customHeight="false" outlineLevel="0" collapsed="false">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row>
    <row r="606" customFormat="false" ht="12" hidden="false" customHeight="false" outlineLevel="0" collapsed="false">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row>
    <row r="607" customFormat="false" ht="12" hidden="false" customHeight="false" outlineLevel="0" collapsed="false">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row>
    <row r="608" customFormat="false" ht="12" hidden="false" customHeight="false" outlineLevel="0" collapsed="false">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row>
    <row r="609" customFormat="false" ht="12" hidden="false" customHeight="false" outlineLevel="0" collapsed="false">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row>
    <row r="610" customFormat="false" ht="12" hidden="false" customHeight="false" outlineLevel="0" collapsed="false">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row>
    <row r="611" customFormat="false" ht="12" hidden="false" customHeight="false" outlineLevel="0" collapsed="false">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row>
    <row r="612" customFormat="false" ht="12" hidden="false" customHeight="false" outlineLevel="0" collapsed="false">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row>
    <row r="613" customFormat="false" ht="12" hidden="false" customHeight="false" outlineLevel="0" collapsed="false">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row>
    <row r="614" customFormat="false" ht="12" hidden="false" customHeight="false" outlineLevel="0" collapsed="false">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row>
    <row r="615" customFormat="false" ht="12" hidden="false" customHeight="false" outlineLevel="0" collapsed="false">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row>
    <row r="616" customFormat="false" ht="12" hidden="false" customHeight="false" outlineLevel="0" collapsed="false">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row>
    <row r="617" customFormat="false" ht="12" hidden="false" customHeight="false" outlineLevel="0" collapsed="false">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row>
    <row r="618" customFormat="false" ht="12" hidden="false" customHeight="false" outlineLevel="0" collapsed="false">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row>
    <row r="619" customFormat="false" ht="12" hidden="false" customHeight="false" outlineLevel="0" collapsed="false">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row>
    <row r="620" customFormat="false" ht="12" hidden="false" customHeight="false" outlineLevel="0" collapsed="false">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row>
    <row r="621" customFormat="false" ht="12" hidden="false" customHeight="false" outlineLevel="0" collapsed="false">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row>
    <row r="622" customFormat="false" ht="12" hidden="false" customHeight="false" outlineLevel="0" collapsed="false">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row>
    <row r="623" customFormat="false" ht="12" hidden="false" customHeight="false" outlineLevel="0" collapsed="false">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row>
    <row r="624" customFormat="false" ht="12" hidden="false" customHeight="false" outlineLevel="0" collapsed="false">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row>
    <row r="625" customFormat="false" ht="12" hidden="false" customHeight="false" outlineLevel="0" collapsed="false">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row>
    <row r="626" customFormat="false" ht="12" hidden="false" customHeight="false" outlineLevel="0" collapsed="false">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row>
    <row r="627" customFormat="false" ht="12" hidden="false" customHeight="false" outlineLevel="0" collapsed="false">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row>
    <row r="628" customFormat="false" ht="12" hidden="false" customHeight="false" outlineLevel="0" collapsed="false">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row>
    <row r="629" customFormat="false" ht="12" hidden="false" customHeight="false" outlineLevel="0" collapsed="false">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row>
    <row r="630" customFormat="false" ht="12" hidden="false" customHeight="false" outlineLevel="0" collapsed="false">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row>
    <row r="631" customFormat="false" ht="12" hidden="false" customHeight="false" outlineLevel="0" collapsed="false">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row>
    <row r="632" customFormat="false" ht="12" hidden="false" customHeight="false" outlineLevel="0" collapsed="false">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row>
    <row r="633" customFormat="false" ht="12" hidden="false" customHeight="false" outlineLevel="0" collapsed="false">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row>
    <row r="634" customFormat="false" ht="12" hidden="false" customHeight="false" outlineLevel="0" collapsed="false">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row>
    <row r="635" customFormat="false" ht="12" hidden="false" customHeight="false" outlineLevel="0" collapsed="false">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row>
    <row r="636" customFormat="false" ht="12" hidden="false" customHeight="false" outlineLevel="0" collapsed="false">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row>
    <row r="637" customFormat="false" ht="12" hidden="false" customHeight="false" outlineLevel="0" collapsed="false">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row>
    <row r="638" customFormat="false" ht="12" hidden="false" customHeight="false" outlineLevel="0" collapsed="false">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row>
    <row r="639" customFormat="false" ht="12" hidden="false" customHeight="false" outlineLevel="0" collapsed="false">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row>
    <row r="640" customFormat="false" ht="12" hidden="false" customHeight="false" outlineLevel="0" collapsed="false">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row>
    <row r="641" customFormat="false" ht="12" hidden="false" customHeight="false" outlineLevel="0" collapsed="false">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row>
    <row r="642" customFormat="false" ht="12" hidden="false" customHeight="false" outlineLevel="0" collapsed="false">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row>
    <row r="643" customFormat="false" ht="12" hidden="false" customHeight="false" outlineLevel="0" collapsed="false">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row>
    <row r="644" customFormat="false" ht="12" hidden="false" customHeight="false" outlineLevel="0" collapsed="false">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row>
    <row r="645" customFormat="false" ht="12" hidden="false" customHeight="false" outlineLevel="0" collapsed="false">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row>
    <row r="646" customFormat="false" ht="12" hidden="false" customHeight="false" outlineLevel="0" collapsed="false">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row>
    <row r="647" customFormat="false" ht="12" hidden="false" customHeight="false" outlineLevel="0" collapsed="false">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row>
    <row r="648" customFormat="false" ht="12" hidden="false" customHeight="false" outlineLevel="0" collapsed="false">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row>
    <row r="649" customFormat="false" ht="12" hidden="false" customHeight="false" outlineLevel="0" collapsed="false">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row>
    <row r="650" customFormat="false" ht="12" hidden="false" customHeight="false" outlineLevel="0" collapsed="false">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row>
    <row r="651" customFormat="false" ht="12" hidden="false" customHeight="false" outlineLevel="0" collapsed="false">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row>
    <row r="652" customFormat="false" ht="12" hidden="false" customHeight="false" outlineLevel="0" collapsed="false">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row>
    <row r="653" customFormat="false" ht="12" hidden="false" customHeight="false" outlineLevel="0" collapsed="false">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row>
    <row r="654" customFormat="false" ht="12" hidden="false" customHeight="false" outlineLevel="0" collapsed="false">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row>
    <row r="655" customFormat="false" ht="12" hidden="false" customHeight="false" outlineLevel="0" collapsed="false">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row>
    <row r="656" customFormat="false" ht="12" hidden="false" customHeight="false" outlineLevel="0" collapsed="false">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row>
    <row r="657" customFormat="false" ht="12" hidden="false" customHeight="false" outlineLevel="0" collapsed="false">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row>
    <row r="658" customFormat="false" ht="12" hidden="false" customHeight="false" outlineLevel="0" collapsed="false">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row>
    <row r="659" customFormat="false" ht="12" hidden="false" customHeight="false" outlineLevel="0" collapsed="false">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row>
    <row r="660" customFormat="false" ht="12" hidden="false" customHeight="false" outlineLevel="0" collapsed="false">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row>
    <row r="661" customFormat="false" ht="12" hidden="false" customHeight="false" outlineLevel="0" collapsed="false">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row>
    <row r="662" customFormat="false" ht="12" hidden="false" customHeight="false" outlineLevel="0" collapsed="false">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row>
    <row r="663" customFormat="false" ht="12" hidden="false" customHeight="false" outlineLevel="0" collapsed="false">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row>
    <row r="664" customFormat="false" ht="12" hidden="false" customHeight="false" outlineLevel="0" collapsed="false">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row>
    <row r="665" customFormat="false" ht="12" hidden="false" customHeight="false" outlineLevel="0" collapsed="false">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row>
    <row r="666" customFormat="false" ht="12" hidden="false" customHeight="false" outlineLevel="0" collapsed="false">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row>
    <row r="667" customFormat="false" ht="12" hidden="false" customHeight="false" outlineLevel="0" collapsed="false">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row>
    <row r="668" customFormat="false" ht="12" hidden="false" customHeight="false" outlineLevel="0" collapsed="false">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row>
    <row r="669" customFormat="false" ht="12" hidden="false" customHeight="false" outlineLevel="0" collapsed="false">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row>
    <row r="670" customFormat="false" ht="12" hidden="false" customHeight="false" outlineLevel="0" collapsed="false">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row>
    <row r="671" customFormat="false" ht="12" hidden="false" customHeight="false" outlineLevel="0" collapsed="false">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row>
    <row r="672" customFormat="false" ht="12" hidden="false" customHeight="false" outlineLevel="0" collapsed="false">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row>
    <row r="673" customFormat="false" ht="12" hidden="false" customHeight="false" outlineLevel="0" collapsed="false">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row>
    <row r="674" customFormat="false" ht="12" hidden="false" customHeight="false" outlineLevel="0" collapsed="false">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row>
    <row r="675" customFormat="false" ht="12" hidden="false" customHeight="false" outlineLevel="0" collapsed="false">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row>
    <row r="676" customFormat="false" ht="12" hidden="false" customHeight="false" outlineLevel="0" collapsed="false">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row>
    <row r="677" customFormat="false" ht="12" hidden="false" customHeight="false" outlineLevel="0" collapsed="false">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row>
    <row r="678" customFormat="false" ht="12" hidden="false" customHeight="false" outlineLevel="0" collapsed="false">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row>
    <row r="679" customFormat="false" ht="12" hidden="false" customHeight="false" outlineLevel="0" collapsed="false">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row>
    <row r="680" customFormat="false" ht="12" hidden="false" customHeight="false" outlineLevel="0" collapsed="false">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row>
    <row r="681" customFormat="false" ht="12" hidden="false" customHeight="false" outlineLevel="0" collapsed="false">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row>
    <row r="682" customFormat="false" ht="12" hidden="false" customHeight="false" outlineLevel="0" collapsed="false">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row>
    <row r="683" customFormat="false" ht="12" hidden="false" customHeight="false" outlineLevel="0" collapsed="false">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row>
    <row r="684" customFormat="false" ht="12" hidden="false" customHeight="false" outlineLevel="0" collapsed="false">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row>
    <row r="685" customFormat="false" ht="12" hidden="false" customHeight="false" outlineLevel="0" collapsed="false">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row>
    <row r="686" customFormat="false" ht="12" hidden="false" customHeight="false" outlineLevel="0" collapsed="false">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row>
    <row r="687" customFormat="false" ht="12" hidden="false" customHeight="false" outlineLevel="0" collapsed="false">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row>
    <row r="688" customFormat="false" ht="12" hidden="false" customHeight="false" outlineLevel="0" collapsed="false">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row>
    <row r="689" customFormat="false" ht="12" hidden="false" customHeight="false" outlineLevel="0" collapsed="false">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row>
    <row r="690" customFormat="false" ht="12" hidden="false" customHeight="false" outlineLevel="0" collapsed="false">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row>
    <row r="691" customFormat="false" ht="12" hidden="false" customHeight="false" outlineLevel="0" collapsed="false">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row>
    <row r="692" customFormat="false" ht="12" hidden="false" customHeight="false" outlineLevel="0" collapsed="false">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row>
    <row r="693" customFormat="false" ht="12" hidden="false" customHeight="false" outlineLevel="0" collapsed="false">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row>
    <row r="694" customFormat="false" ht="12" hidden="false" customHeight="false" outlineLevel="0" collapsed="false">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row>
    <row r="695" customFormat="false" ht="12" hidden="false" customHeight="false" outlineLevel="0" collapsed="false">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row>
    <row r="696" customFormat="false" ht="12" hidden="false" customHeight="false" outlineLevel="0" collapsed="false">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row>
    <row r="697" customFormat="false" ht="12" hidden="false" customHeight="false" outlineLevel="0" collapsed="false">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row>
    <row r="698" customFormat="false" ht="12" hidden="false" customHeight="false" outlineLevel="0" collapsed="false">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row>
    <row r="699" customFormat="false" ht="12" hidden="false" customHeight="false" outlineLevel="0" collapsed="false">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row>
    <row r="700" customFormat="false" ht="12" hidden="false" customHeight="false" outlineLevel="0" collapsed="false">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row>
    <row r="701" customFormat="false" ht="12" hidden="false" customHeight="false" outlineLevel="0" collapsed="false">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row>
    <row r="702" customFormat="false" ht="12" hidden="false" customHeight="false" outlineLevel="0" collapsed="false">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row>
    <row r="703" customFormat="false" ht="12" hidden="false" customHeight="false" outlineLevel="0" collapsed="false">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row>
    <row r="704" customFormat="false" ht="12" hidden="false" customHeight="false" outlineLevel="0" collapsed="false">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row>
    <row r="705" customFormat="false" ht="12" hidden="false" customHeight="false" outlineLevel="0" collapsed="false">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row>
    <row r="706" customFormat="false" ht="12" hidden="false" customHeight="false" outlineLevel="0" collapsed="false">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row>
    <row r="707" customFormat="false" ht="12" hidden="false" customHeight="false" outlineLevel="0" collapsed="false">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row>
    <row r="708" customFormat="false" ht="12" hidden="false" customHeight="false" outlineLevel="0" collapsed="false">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row>
    <row r="709" customFormat="false" ht="12" hidden="false" customHeight="false" outlineLevel="0" collapsed="false">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row>
    <row r="710" customFormat="false" ht="12" hidden="false" customHeight="false" outlineLevel="0" collapsed="false">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row>
    <row r="711" customFormat="false" ht="12" hidden="false" customHeight="false" outlineLevel="0" collapsed="false">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row>
    <row r="712" customFormat="false" ht="12" hidden="false" customHeight="false" outlineLevel="0" collapsed="false">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row>
    <row r="713" customFormat="false" ht="12" hidden="false" customHeight="false" outlineLevel="0" collapsed="false">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row>
    <row r="714" customFormat="false" ht="12" hidden="false" customHeight="false" outlineLevel="0" collapsed="false">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row>
    <row r="715" customFormat="false" ht="12" hidden="false" customHeight="false" outlineLevel="0" collapsed="false">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row>
    <row r="716" customFormat="false" ht="12" hidden="false" customHeight="false" outlineLevel="0" collapsed="false">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row>
    <row r="717" customFormat="false" ht="12" hidden="false" customHeight="false" outlineLevel="0" collapsed="false">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row>
    <row r="718" customFormat="false" ht="12" hidden="false" customHeight="false" outlineLevel="0" collapsed="false">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row>
    <row r="719" customFormat="false" ht="12" hidden="false" customHeight="false" outlineLevel="0" collapsed="false">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row>
    <row r="720" customFormat="false" ht="12" hidden="false" customHeight="false" outlineLevel="0" collapsed="false">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row>
    <row r="721" customFormat="false" ht="12" hidden="false" customHeight="false" outlineLevel="0" collapsed="false">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row>
    <row r="722" customFormat="false" ht="12" hidden="false" customHeight="false" outlineLevel="0" collapsed="false">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row>
    <row r="723" customFormat="false" ht="12" hidden="false" customHeight="false" outlineLevel="0" collapsed="false">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row>
    <row r="724" customFormat="false" ht="12" hidden="false" customHeight="false" outlineLevel="0" collapsed="false">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row>
    <row r="725" customFormat="false" ht="12" hidden="false" customHeight="false" outlineLevel="0" collapsed="false">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row>
    <row r="726" customFormat="false" ht="12" hidden="false" customHeight="false" outlineLevel="0" collapsed="false">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row>
    <row r="727" customFormat="false" ht="12" hidden="false" customHeight="false" outlineLevel="0" collapsed="false">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row>
    <row r="728" customFormat="false" ht="12" hidden="false" customHeight="false" outlineLevel="0" collapsed="false">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row>
    <row r="729" customFormat="false" ht="12" hidden="false" customHeight="false" outlineLevel="0" collapsed="false">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row>
    <row r="730" customFormat="false" ht="12" hidden="false" customHeight="false" outlineLevel="0" collapsed="false">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row>
    <row r="731" customFormat="false" ht="12" hidden="false" customHeight="false" outlineLevel="0" collapsed="false">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row>
    <row r="732" customFormat="false" ht="12" hidden="false" customHeight="false" outlineLevel="0" collapsed="false">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row>
    <row r="733" customFormat="false" ht="12" hidden="false" customHeight="false" outlineLevel="0" collapsed="false">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row>
    <row r="734" customFormat="false" ht="12" hidden="false" customHeight="false" outlineLevel="0" collapsed="false">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row>
    <row r="735" customFormat="false" ht="12" hidden="false" customHeight="false" outlineLevel="0" collapsed="false">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row>
    <row r="736" customFormat="false" ht="12" hidden="false" customHeight="false" outlineLevel="0" collapsed="false">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row>
    <row r="737" customFormat="false" ht="12" hidden="false" customHeight="false" outlineLevel="0" collapsed="false">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row>
    <row r="738" customFormat="false" ht="12" hidden="false" customHeight="false" outlineLevel="0" collapsed="false">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row>
    <row r="739" customFormat="false" ht="12" hidden="false" customHeight="false" outlineLevel="0" collapsed="false">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row>
    <row r="740" customFormat="false" ht="12" hidden="false" customHeight="false" outlineLevel="0" collapsed="false">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row>
    <row r="741" customFormat="false" ht="12" hidden="false" customHeight="false" outlineLevel="0" collapsed="false">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row>
    <row r="742" customFormat="false" ht="12" hidden="false" customHeight="false" outlineLevel="0" collapsed="false">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row>
    <row r="743" customFormat="false" ht="12" hidden="false" customHeight="false" outlineLevel="0" collapsed="false">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row>
    <row r="744" customFormat="false" ht="12" hidden="false" customHeight="false" outlineLevel="0" collapsed="false">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row>
    <row r="745" customFormat="false" ht="12" hidden="false" customHeight="false" outlineLevel="0" collapsed="false">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row>
    <row r="746" customFormat="false" ht="12" hidden="false" customHeight="false" outlineLevel="0" collapsed="false">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row>
    <row r="747" customFormat="false" ht="12" hidden="false" customHeight="false" outlineLevel="0" collapsed="false">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row>
    <row r="748" customFormat="false" ht="12" hidden="false" customHeight="false" outlineLevel="0" collapsed="false">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row>
    <row r="749" customFormat="false" ht="12" hidden="false" customHeight="false" outlineLevel="0" collapsed="false">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row>
    <row r="750" customFormat="false" ht="12" hidden="false" customHeight="false" outlineLevel="0" collapsed="false">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row>
    <row r="751" customFormat="false" ht="12" hidden="false" customHeight="false" outlineLevel="0" collapsed="false">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row>
    <row r="752" customFormat="false" ht="12" hidden="false" customHeight="false" outlineLevel="0" collapsed="false">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row>
    <row r="753" customFormat="false" ht="12" hidden="false" customHeight="false" outlineLevel="0" collapsed="false">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row>
  </sheetData>
  <sheetProtection algorithmName="SHA-512" hashValue="Yak99OSrWgWbFcKFNVGvmWSrhv4RYsbrku+Zyv5V/kJIScHj/35tRb5tJE+4AFBV/mIFxDJN994Bk7eLiyM8dA==" saltValue="4GcH68o7zl5Gp/kEdtraZQ==" spinCount="100000" sheet="true" objects="true" scenarios="true" formatColumns="false"/>
  <mergeCells count="1">
    <mergeCell ref="C1:F1"/>
  </mergeCells>
  <printOptions headings="false" gridLines="false" gridLinesSet="true" horizontalCentered="false" verticalCentered="false"/>
  <pageMargins left="0.708333333333333" right="0.708333333333333" top="1.18125" bottom="0.7875" header="0.315277777777778" footer="0.315277777777778"/>
  <pageSetup paperSize="9" scale="63"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colBreaks count="3" manualBreakCount="3">
    <brk id="19" man="true" max="65535" min="0"/>
    <brk id="32" man="true" max="65535" min="0"/>
    <brk id="45" man="true" max="65535" min="0"/>
  </col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1" activeCellId="0" sqref="B11"/>
    </sheetView>
  </sheetViews>
  <sheetFormatPr defaultColWidth="10.78515625" defaultRowHeight="12" zeroHeight="false" outlineLevelRow="0" outlineLevelCol="0"/>
  <sheetData/>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&amp;L&amp;Z&amp;F\&amp;A\&amp;D\&amp;T</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4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2" activeCellId="0" sqref="B12"/>
    </sheetView>
  </sheetViews>
  <sheetFormatPr defaultColWidth="10.78515625" defaultRowHeight="12" zeroHeight="false" outlineLevelRow="0" outlineLevelCol="1"/>
  <cols>
    <col collapsed="false" customWidth="true" hidden="false" outlineLevel="0" max="1" min="1" style="0" width="2.88"/>
    <col collapsed="false" customWidth="true" hidden="false" outlineLevel="0" max="2" min="2" style="0" width="15"/>
    <col collapsed="false" customWidth="true" hidden="false" outlineLevel="0" max="3" min="3" style="0" width="30.7"/>
    <col collapsed="false" customWidth="true" hidden="false" outlineLevel="1" max="7" min="4" style="0" width="11.41"/>
  </cols>
  <sheetData>
    <row r="1" customFormat="false" ht="12" hidden="false" customHeight="false" outlineLevel="0" collapsed="false">
      <c r="A1" s="181" t="s">
        <v>231</v>
      </c>
      <c r="B1" s="181"/>
      <c r="C1" s="181"/>
      <c r="D1" s="117" t="s">
        <v>232</v>
      </c>
      <c r="E1" s="117"/>
      <c r="F1" s="117"/>
      <c r="G1" s="117"/>
      <c r="H1" s="117" t="s">
        <v>233</v>
      </c>
      <c r="I1" s="117"/>
      <c r="J1" s="117"/>
      <c r="K1" s="117"/>
    </row>
    <row r="2" customFormat="false" ht="12" hidden="false" customHeight="false" outlineLevel="0" collapsed="false">
      <c r="A2" s="182"/>
      <c r="B2" s="182"/>
      <c r="C2" s="182"/>
      <c r="D2" s="79" t="n">
        <f aca="false">+gj</f>
        <v>2024</v>
      </c>
      <c r="E2" s="79" t="n">
        <f aca="false">+gj+1</f>
        <v>2025</v>
      </c>
      <c r="F2" s="79" t="n">
        <f aca="false">+gj+2</f>
        <v>2026</v>
      </c>
      <c r="G2" s="79" t="n">
        <f aca="false">+gj+3</f>
        <v>2027</v>
      </c>
      <c r="H2" s="79" t="n">
        <f aca="false">+D2</f>
        <v>2024</v>
      </c>
      <c r="I2" s="79" t="n">
        <f aca="false">+E2</f>
        <v>2025</v>
      </c>
      <c r="J2" s="79" t="n">
        <f aca="false">+F2</f>
        <v>2026</v>
      </c>
      <c r="K2" s="79" t="n">
        <f aca="false">+G2</f>
        <v>2027</v>
      </c>
    </row>
    <row r="3" customFormat="false" ht="12" hidden="false" customHeight="false" outlineLevel="0" collapsed="false">
      <c r="A3" s="109" t="s">
        <v>234</v>
      </c>
      <c r="B3" s="109"/>
      <c r="C3" s="109"/>
    </row>
    <row r="4" customFormat="false" ht="12" hidden="false" customHeight="false" outlineLevel="0" collapsed="false">
      <c r="A4" s="11"/>
      <c r="B4" s="28" t="n">
        <v>1000</v>
      </c>
      <c r="C4" s="11" t="s">
        <v>200</v>
      </c>
      <c r="D4" s="18"/>
      <c r="E4" s="18"/>
      <c r="F4" s="18"/>
      <c r="G4" s="18"/>
      <c r="H4" s="18"/>
      <c r="I4" s="18"/>
      <c r="J4" s="18"/>
      <c r="K4" s="18"/>
    </row>
    <row r="5" customFormat="false" ht="12" hidden="false" customHeight="false" outlineLevel="0" collapsed="false">
      <c r="A5" s="11"/>
      <c r="B5" s="183" t="n">
        <v>0.05</v>
      </c>
      <c r="C5" s="11" t="s">
        <v>235</v>
      </c>
      <c r="D5" s="18"/>
      <c r="E5" s="18"/>
      <c r="F5" s="18"/>
      <c r="G5" s="18"/>
      <c r="H5" s="18"/>
      <c r="I5" s="18"/>
      <c r="J5" s="18"/>
      <c r="K5" s="18"/>
    </row>
    <row r="6" customFormat="false" ht="12" hidden="false" customHeight="false" outlineLevel="0" collapsed="false">
      <c r="A6" s="11"/>
      <c r="B6" s="184" t="n">
        <v>3</v>
      </c>
      <c r="C6" s="11" t="s">
        <v>202</v>
      </c>
      <c r="D6" s="18"/>
      <c r="E6" s="18"/>
      <c r="F6" s="18"/>
      <c r="G6" s="18"/>
      <c r="H6" s="18"/>
      <c r="I6" s="18"/>
      <c r="J6" s="18"/>
      <c r="K6" s="18"/>
    </row>
    <row r="7" customFormat="false" ht="12" hidden="false" customHeight="false" outlineLevel="0" collapsed="false">
      <c r="A7" s="11"/>
      <c r="B7" s="184" t="n">
        <v>0</v>
      </c>
      <c r="C7" s="11" t="s">
        <v>203</v>
      </c>
      <c r="D7" s="18"/>
      <c r="E7" s="18"/>
      <c r="F7" s="18"/>
      <c r="G7" s="18"/>
      <c r="H7" s="18"/>
      <c r="I7" s="18"/>
      <c r="J7" s="18"/>
      <c r="K7" s="18"/>
    </row>
    <row r="8" customFormat="false" ht="12" hidden="false" customHeight="false" outlineLevel="0" collapsed="false">
      <c r="A8" s="11"/>
      <c r="B8" s="151"/>
      <c r="C8" s="11" t="s">
        <v>204</v>
      </c>
      <c r="D8" s="185" t="n">
        <f aca="false">IF(B6=0,0,(+B4*B5)/12*(12-Monat+1))</f>
        <v>50</v>
      </c>
      <c r="E8" s="185" t="n">
        <f aca="false">IF($B6=0,0,(+$B4-SUM($D9:D9))*$B5)</f>
        <v>33.3333333333333</v>
      </c>
      <c r="F8" s="185" t="n">
        <f aca="false">IF($B6=0,0,(+$B4-SUM($D9:E9))*$B5)</f>
        <v>16.6666666666667</v>
      </c>
      <c r="G8" s="185" t="n">
        <f aca="false">IF($B6=0,0,(+$B4-SUM($D9:F9))*$B5)</f>
        <v>0</v>
      </c>
      <c r="H8" s="185" t="n">
        <f aca="false">+D8/(12-Monat+1)</f>
        <v>4.16666666666667</v>
      </c>
      <c r="I8" s="185" t="n">
        <f aca="false">+E8/12</f>
        <v>2.77777777777778</v>
      </c>
      <c r="J8" s="185" t="n">
        <f aca="false">+F8/12</f>
        <v>1.38888888888889</v>
      </c>
      <c r="K8" s="185" t="n">
        <f aca="false">+G8/12</f>
        <v>0</v>
      </c>
    </row>
    <row r="9" customFormat="false" ht="12" hidden="false" customHeight="false" outlineLevel="0" collapsed="false">
      <c r="A9" s="11"/>
      <c r="B9" s="11"/>
      <c r="C9" s="11" t="s">
        <v>205</v>
      </c>
      <c r="D9" s="95" t="n">
        <f aca="false">IF($B6=0,0,IF($B7&gt;=1,0,$B4/($B6-$B7)))/12*(13-Monat)</f>
        <v>333.333333333333</v>
      </c>
      <c r="E9" s="95" t="n">
        <f aca="false">IF($B6=0,0,IF($B7&gt;=2,0,$B4/($B6-$B7)))</f>
        <v>333.333333333333</v>
      </c>
      <c r="F9" s="95" t="n">
        <f aca="false">IF($B6=0,0,IF($B7&gt;=3,0,$B4/($B6-$B7)))</f>
        <v>333.333333333333</v>
      </c>
      <c r="G9" s="95" t="n">
        <f aca="false">IF(SUM(D9:F9)&gt;=B4,0,IF($B6=0,0,IF($B7&gt;=4,0,$B4/($B6-$B7))))</f>
        <v>0</v>
      </c>
      <c r="H9" s="185" t="n">
        <f aca="false">+D9/(12-Monat+1)</f>
        <v>27.7777777777778</v>
      </c>
      <c r="I9" s="185" t="n">
        <f aca="false">+E9/12</f>
        <v>27.7777777777778</v>
      </c>
      <c r="J9" s="185" t="n">
        <f aca="false">+F9/12</f>
        <v>27.7777777777778</v>
      </c>
      <c r="K9" s="185" t="n">
        <f aca="false">+G9/12</f>
        <v>0</v>
      </c>
    </row>
    <row r="10" customFormat="false" ht="12" hidden="false" customHeight="false" outlineLevel="0" collapsed="false">
      <c r="A10" s="11"/>
      <c r="B10" s="11"/>
      <c r="C10" s="11"/>
      <c r="D10" s="186" t="n">
        <f aca="false">SUM(D8:D9)</f>
        <v>383.333333333333</v>
      </c>
      <c r="E10" s="186" t="n">
        <f aca="false">SUM(E8:E9)</f>
        <v>366.666666666667</v>
      </c>
      <c r="F10" s="186" t="n">
        <f aca="false">SUM(F8:F9)</f>
        <v>350</v>
      </c>
      <c r="G10" s="186" t="n">
        <f aca="false">SUM(G8:G9)</f>
        <v>0</v>
      </c>
      <c r="H10" s="186" t="n">
        <f aca="false">SUM(H8:H9)</f>
        <v>31.9444444444444</v>
      </c>
      <c r="I10" s="186" t="n">
        <f aca="false">SUM(I8:I9)</f>
        <v>30.5555555555556</v>
      </c>
      <c r="J10" s="186" t="n">
        <f aca="false">SUM(J8:J9)</f>
        <v>29.1666666666667</v>
      </c>
      <c r="K10" s="186" t="n">
        <f aca="false">SUM(K8:K9)</f>
        <v>0</v>
      </c>
    </row>
    <row r="11" customFormat="false" ht="12" hidden="false" customHeight="false" outlineLevel="0" collapsed="false">
      <c r="A11" s="109" t="s">
        <v>206</v>
      </c>
      <c r="B11" s="109"/>
      <c r="C11" s="109"/>
      <c r="D11" s="95"/>
      <c r="E11" s="95"/>
      <c r="F11" s="95"/>
      <c r="G11" s="95"/>
      <c r="H11" s="95"/>
      <c r="I11" s="95"/>
      <c r="J11" s="95"/>
      <c r="K11" s="95"/>
    </row>
    <row r="12" customFormat="false" ht="12" hidden="false" customHeight="false" outlineLevel="0" collapsed="false">
      <c r="A12" s="11"/>
      <c r="B12" s="28"/>
      <c r="C12" s="11" t="str">
        <f aca="false">+C4</f>
        <v>Darlehensbetrag in EUR</v>
      </c>
      <c r="D12" s="95"/>
      <c r="E12" s="95"/>
      <c r="F12" s="95"/>
      <c r="G12" s="95"/>
      <c r="H12" s="95"/>
      <c r="I12" s="95"/>
      <c r="J12" s="95"/>
      <c r="K12" s="95"/>
    </row>
    <row r="13" customFormat="false" ht="12" hidden="false" customHeight="false" outlineLevel="0" collapsed="false">
      <c r="A13" s="11"/>
      <c r="B13" s="183" t="s">
        <v>236</v>
      </c>
      <c r="C13" s="11" t="str">
        <f aca="false">+C5</f>
        <v>Zinsen p.a. (nominal)</v>
      </c>
      <c r="D13" s="95"/>
      <c r="E13" s="95"/>
      <c r="F13" s="95"/>
      <c r="G13" s="95"/>
      <c r="H13" s="95"/>
      <c r="I13" s="95"/>
      <c r="J13" s="95"/>
      <c r="K13" s="95"/>
    </row>
    <row r="14" customFormat="false" ht="12" hidden="false" customHeight="false" outlineLevel="0" collapsed="false">
      <c r="A14" s="11"/>
      <c r="B14" s="184"/>
      <c r="C14" s="11" t="str">
        <f aca="false">+C6</f>
        <v>Laufzeit (mind. 3 Jahre)</v>
      </c>
      <c r="D14" s="95"/>
      <c r="E14" s="95"/>
      <c r="F14" s="95"/>
      <c r="G14" s="95"/>
      <c r="H14" s="95"/>
      <c r="I14" s="95"/>
      <c r="J14" s="95"/>
      <c r="K14" s="95"/>
    </row>
    <row r="15" customFormat="false" ht="12" hidden="false" customHeight="false" outlineLevel="0" collapsed="false">
      <c r="A15" s="11"/>
      <c r="B15" s="184"/>
      <c r="C15" s="11" t="str">
        <f aca="false">+C7</f>
        <v>davon tilgungsfrei (nur ganze Jahre)</v>
      </c>
      <c r="D15" s="95"/>
      <c r="E15" s="95"/>
      <c r="F15" s="95"/>
      <c r="G15" s="95"/>
      <c r="H15" s="95"/>
      <c r="I15" s="95"/>
      <c r="J15" s="95"/>
      <c r="K15" s="95"/>
    </row>
    <row r="16" customFormat="false" ht="12" hidden="false" customHeight="false" outlineLevel="0" collapsed="false">
      <c r="A16" s="11"/>
      <c r="B16" s="11"/>
      <c r="C16" s="11" t="str">
        <f aca="false">+C8</f>
        <v>Zinsen</v>
      </c>
      <c r="D16" s="185" t="n">
        <f aca="false">IF(B14=0,0,(+B12*B13)/12*(12-Monat+1))</f>
        <v>0</v>
      </c>
      <c r="E16" s="185" t="n">
        <f aca="false">IF($B14=0,0,(+$B12-SUM($D17:D17))*$B13)</f>
        <v>0</v>
      </c>
      <c r="F16" s="185" t="n">
        <f aca="false">IF($B14=0,0,(+$B12-SUM($D17:E17))*$B13)</f>
        <v>0</v>
      </c>
      <c r="G16" s="185" t="n">
        <f aca="false">IF($B14=0,0,(+$B12-SUM($D17:F17))*$B13)</f>
        <v>0</v>
      </c>
      <c r="H16" s="185" t="n">
        <f aca="false">+D16/(12-Monat+1)</f>
        <v>0</v>
      </c>
      <c r="I16" s="185" t="n">
        <f aca="false">+E16/12</f>
        <v>0</v>
      </c>
      <c r="J16" s="185" t="n">
        <f aca="false">+F16/12</f>
        <v>0</v>
      </c>
      <c r="K16" s="185" t="n">
        <f aca="false">+G16/12</f>
        <v>0</v>
      </c>
    </row>
    <row r="17" customFormat="false" ht="12" hidden="false" customHeight="false" outlineLevel="0" collapsed="false">
      <c r="A17" s="11"/>
      <c r="B17" s="11"/>
      <c r="C17" s="11" t="str">
        <f aca="false">+C9</f>
        <v>Tilgung</v>
      </c>
      <c r="D17" s="95" t="n">
        <f aca="false">IF($B14=0,0,IF($B15&gt;=1,0,$B12/($B14-$B15)))/12*(13-Monat)</f>
        <v>0</v>
      </c>
      <c r="E17" s="95" t="n">
        <f aca="false">IF($B14=0,0,IF($B15&gt;=2,0,$B12/($B14-$B15)))</f>
        <v>0</v>
      </c>
      <c r="F17" s="95" t="n">
        <f aca="false">IF($B14=0,0,IF($B15&gt;=3,0,$B12/($B14-$B15)))</f>
        <v>0</v>
      </c>
      <c r="G17" s="95" t="n">
        <f aca="false">IF(SUM(D17:F17)&gt;=B12,0,IF($B14=0,0,IF($B15&gt;=4,0,$B12/($B14-$B15))))</f>
        <v>0</v>
      </c>
      <c r="H17" s="185" t="n">
        <f aca="false">+D17/(12-Monat+1)</f>
        <v>0</v>
      </c>
      <c r="I17" s="185" t="n">
        <f aca="false">+E17/12</f>
        <v>0</v>
      </c>
      <c r="J17" s="185" t="n">
        <f aca="false">+F17/12</f>
        <v>0</v>
      </c>
      <c r="K17" s="185" t="n">
        <f aca="false">+G17/12</f>
        <v>0</v>
      </c>
    </row>
    <row r="18" customFormat="false" ht="12" hidden="false" customHeight="false" outlineLevel="0" collapsed="false">
      <c r="A18" s="11"/>
      <c r="B18" s="11"/>
      <c r="C18" s="11"/>
      <c r="D18" s="186" t="n">
        <f aca="false">SUM(D16:D17)</f>
        <v>0</v>
      </c>
      <c r="E18" s="186" t="n">
        <f aca="false">SUM(E16:E17)</f>
        <v>0</v>
      </c>
      <c r="F18" s="186" t="n">
        <f aca="false">SUM(F16:F17)</f>
        <v>0</v>
      </c>
      <c r="G18" s="186" t="n">
        <f aca="false">SUM(G16:G17)</f>
        <v>0</v>
      </c>
      <c r="H18" s="186" t="n">
        <f aca="false">SUM(H16:H17)</f>
        <v>0</v>
      </c>
      <c r="I18" s="186" t="n">
        <f aca="false">SUM(I16:I17)</f>
        <v>0</v>
      </c>
      <c r="J18" s="186" t="n">
        <f aca="false">SUM(J16:J17)</f>
        <v>0</v>
      </c>
      <c r="K18" s="186" t="n">
        <f aca="false">SUM(K16:K17)</f>
        <v>0</v>
      </c>
    </row>
    <row r="19" customFormat="false" ht="12" hidden="false" customHeight="false" outlineLevel="0" collapsed="false">
      <c r="A19" s="109" t="s">
        <v>207</v>
      </c>
      <c r="B19" s="109"/>
      <c r="C19" s="109"/>
      <c r="D19" s="95"/>
      <c r="E19" s="95"/>
      <c r="F19" s="95"/>
      <c r="G19" s="95"/>
      <c r="H19" s="95"/>
      <c r="I19" s="95"/>
      <c r="J19" s="95"/>
      <c r="K19" s="95"/>
    </row>
    <row r="20" customFormat="false" ht="12" hidden="false" customHeight="false" outlineLevel="0" collapsed="false">
      <c r="A20" s="11"/>
      <c r="B20" s="28"/>
      <c r="C20" s="11" t="str">
        <f aca="false">+C4</f>
        <v>Darlehensbetrag in EUR</v>
      </c>
      <c r="D20" s="95"/>
      <c r="E20" s="95"/>
      <c r="F20" s="95"/>
      <c r="G20" s="95"/>
      <c r="H20" s="95"/>
      <c r="I20" s="95"/>
      <c r="J20" s="95"/>
      <c r="K20" s="95"/>
    </row>
    <row r="21" customFormat="false" ht="12" hidden="false" customHeight="false" outlineLevel="0" collapsed="false">
      <c r="A21" s="11"/>
      <c r="B21" s="183" t="s">
        <v>236</v>
      </c>
      <c r="C21" s="11" t="str">
        <f aca="false">+C5</f>
        <v>Zinsen p.a. (nominal)</v>
      </c>
      <c r="D21" s="95"/>
      <c r="E21" s="95"/>
      <c r="F21" s="95"/>
      <c r="G21" s="95"/>
      <c r="H21" s="95"/>
      <c r="I21" s="95"/>
      <c r="J21" s="95"/>
      <c r="K21" s="95"/>
    </row>
    <row r="22" customFormat="false" ht="12" hidden="false" customHeight="false" outlineLevel="0" collapsed="false">
      <c r="A22" s="11"/>
      <c r="B22" s="184"/>
      <c r="C22" s="11" t="str">
        <f aca="false">+C6</f>
        <v>Laufzeit (mind. 3 Jahre)</v>
      </c>
      <c r="D22" s="95"/>
      <c r="E22" s="95"/>
      <c r="F22" s="95"/>
      <c r="G22" s="95"/>
      <c r="H22" s="95"/>
      <c r="I22" s="95"/>
      <c r="J22" s="95"/>
      <c r="K22" s="95"/>
    </row>
    <row r="23" customFormat="false" ht="12" hidden="false" customHeight="false" outlineLevel="0" collapsed="false">
      <c r="A23" s="11"/>
      <c r="B23" s="184"/>
      <c r="C23" s="11" t="str">
        <f aca="false">+C7</f>
        <v>davon tilgungsfrei (nur ganze Jahre)</v>
      </c>
      <c r="D23" s="187"/>
      <c r="E23" s="187"/>
      <c r="F23" s="187"/>
      <c r="G23" s="187"/>
      <c r="H23" s="187"/>
      <c r="I23" s="187"/>
      <c r="J23" s="187"/>
      <c r="K23" s="187"/>
    </row>
    <row r="24" customFormat="false" ht="12" hidden="false" customHeight="false" outlineLevel="0" collapsed="false">
      <c r="A24" s="11"/>
      <c r="B24" s="11"/>
      <c r="C24" s="11" t="str">
        <f aca="false">+C8</f>
        <v>Zinsen</v>
      </c>
      <c r="D24" s="185" t="n">
        <f aca="false">IF(B22=0,0,(+B20*B21)/12*(12-Monat+1))</f>
        <v>0</v>
      </c>
      <c r="E24" s="185" t="n">
        <f aca="false">IF($B22=0,0,(+$B20-SUM($D25:D25))*$B21)</f>
        <v>0</v>
      </c>
      <c r="F24" s="185" t="n">
        <f aca="false">IF($B22=0,0,(+$B20-SUM($D25:E25))*$B21)</f>
        <v>0</v>
      </c>
      <c r="G24" s="185" t="n">
        <f aca="false">IF($B22=0,0,(+$B20-SUM($D25:F25))*$B21)</f>
        <v>0</v>
      </c>
      <c r="H24" s="185" t="n">
        <f aca="false">+D24/(12-Monat+1)</f>
        <v>0</v>
      </c>
      <c r="I24" s="185" t="n">
        <f aca="false">+E24/12</f>
        <v>0</v>
      </c>
      <c r="J24" s="185" t="n">
        <f aca="false">+F24/12</f>
        <v>0</v>
      </c>
      <c r="K24" s="185" t="n">
        <f aca="false">+G24/12</f>
        <v>0</v>
      </c>
    </row>
    <row r="25" customFormat="false" ht="12" hidden="false" customHeight="false" outlineLevel="0" collapsed="false">
      <c r="A25" s="11"/>
      <c r="B25" s="11"/>
      <c r="C25" s="11" t="str">
        <f aca="false">+C9</f>
        <v>Tilgung</v>
      </c>
      <c r="D25" s="95" t="n">
        <f aca="false">IF($B22=0,0,IF($B23&gt;=1,0,$B20/($B22-$B23)))/12*(13-Monat)</f>
        <v>0</v>
      </c>
      <c r="E25" s="95" t="n">
        <f aca="false">IF($B22=0,0,IF($B23&gt;=2,0,$B20/($B22-$B23)))</f>
        <v>0</v>
      </c>
      <c r="F25" s="95" t="n">
        <f aca="false">IF($B22=0,0,IF($B23&gt;=3,0,$B20/($B22-$B23)))</f>
        <v>0</v>
      </c>
      <c r="G25" s="95" t="n">
        <f aca="false">IF(SUM(D25:F25)&gt;=B20,0,IF($B22=0,0,IF($B23&gt;=4,0,$B20/($B22-$B23))))</f>
        <v>0</v>
      </c>
      <c r="H25" s="185" t="n">
        <f aca="false">+D25/(12-Monat+1)</f>
        <v>0</v>
      </c>
      <c r="I25" s="185" t="n">
        <f aca="false">+E25/12</f>
        <v>0</v>
      </c>
      <c r="J25" s="185" t="n">
        <f aca="false">+F25/12</f>
        <v>0</v>
      </c>
      <c r="K25" s="185" t="n">
        <f aca="false">+G25/12</f>
        <v>0</v>
      </c>
    </row>
    <row r="26" customFormat="false" ht="12" hidden="false" customHeight="false" outlineLevel="0" collapsed="false">
      <c r="A26" s="11"/>
      <c r="B26" s="11"/>
      <c r="C26" s="11"/>
      <c r="D26" s="186" t="n">
        <f aca="false">SUM(D24:D25)</f>
        <v>0</v>
      </c>
      <c r="E26" s="186" t="n">
        <f aca="false">SUM(E24:E25)</f>
        <v>0</v>
      </c>
      <c r="F26" s="186" t="n">
        <f aca="false">SUM(F24:F25)</f>
        <v>0</v>
      </c>
      <c r="G26" s="186" t="n">
        <f aca="false">SUM(G24:G25)</f>
        <v>0</v>
      </c>
      <c r="H26" s="186" t="n">
        <f aca="false">SUM(H24:H25)</f>
        <v>0</v>
      </c>
      <c r="I26" s="186" t="n">
        <f aca="false">SUM(I24:I25)</f>
        <v>0</v>
      </c>
      <c r="J26" s="186" t="n">
        <f aca="false">SUM(J24:J25)</f>
        <v>0</v>
      </c>
      <c r="K26" s="186" t="n">
        <f aca="false">SUM(K24:K25)</f>
        <v>0</v>
      </c>
    </row>
    <row r="27" customFormat="false" ht="12" hidden="false" customHeight="false" outlineLevel="0" collapsed="false">
      <c r="A27" s="109" t="s">
        <v>208</v>
      </c>
      <c r="B27" s="109"/>
      <c r="C27" s="109"/>
      <c r="D27" s="95"/>
      <c r="E27" s="95"/>
      <c r="F27" s="95"/>
      <c r="G27" s="95"/>
      <c r="H27" s="95"/>
      <c r="I27" s="95"/>
      <c r="J27" s="95"/>
      <c r="K27" s="95"/>
    </row>
    <row r="28" customFormat="false" ht="12" hidden="false" customHeight="false" outlineLevel="0" collapsed="false">
      <c r="A28" s="11"/>
      <c r="B28" s="28"/>
      <c r="C28" s="11" t="str">
        <f aca="false">+C4</f>
        <v>Darlehensbetrag in EUR</v>
      </c>
      <c r="D28" s="95"/>
      <c r="E28" s="95"/>
      <c r="F28" s="95"/>
      <c r="G28" s="95"/>
      <c r="H28" s="95"/>
      <c r="I28" s="95"/>
      <c r="J28" s="95"/>
      <c r="K28" s="95"/>
    </row>
    <row r="29" customFormat="false" ht="12.8" hidden="false" customHeight="false" outlineLevel="0" collapsed="false">
      <c r="A29" s="11"/>
      <c r="B29" s="183" t="n">
        <v>0.05</v>
      </c>
      <c r="C29" s="11" t="str">
        <f aca="false">+C5</f>
        <v>Zinsen p.a. (nominal)</v>
      </c>
      <c r="D29" s="95"/>
      <c r="E29" s="95"/>
      <c r="F29" s="95"/>
      <c r="G29" s="95"/>
      <c r="H29" s="95"/>
      <c r="I29" s="95"/>
      <c r="J29" s="95"/>
      <c r="K29" s="95"/>
    </row>
    <row r="30" customFormat="false" ht="12" hidden="false" customHeight="false" outlineLevel="0" collapsed="false">
      <c r="A30" s="11"/>
      <c r="B30" s="184"/>
      <c r="C30" s="11" t="str">
        <f aca="false">+C6</f>
        <v>Laufzeit (mind. 3 Jahre)</v>
      </c>
      <c r="D30" s="95"/>
      <c r="E30" s="95"/>
      <c r="F30" s="95"/>
      <c r="G30" s="95"/>
      <c r="H30" s="95"/>
      <c r="I30" s="95"/>
      <c r="J30" s="95"/>
      <c r="K30" s="95"/>
    </row>
    <row r="31" customFormat="false" ht="12" hidden="false" customHeight="false" outlineLevel="0" collapsed="false">
      <c r="A31" s="11"/>
      <c r="B31" s="184"/>
      <c r="C31" s="11" t="str">
        <f aca="false">+C7</f>
        <v>davon tilgungsfrei (nur ganze Jahre)</v>
      </c>
      <c r="D31" s="95"/>
      <c r="E31" s="95"/>
      <c r="F31" s="95"/>
      <c r="G31" s="95"/>
      <c r="H31" s="95"/>
      <c r="I31" s="95"/>
      <c r="J31" s="95"/>
      <c r="K31" s="95"/>
    </row>
    <row r="32" customFormat="false" ht="12" hidden="false" customHeight="false" outlineLevel="0" collapsed="false">
      <c r="A32" s="11"/>
      <c r="B32" s="11"/>
      <c r="C32" s="11" t="str">
        <f aca="false">+C8</f>
        <v>Zinsen</v>
      </c>
      <c r="D32" s="185" t="n">
        <f aca="false">IF(B30=0,0,(+B28*B29)/12*(12-Monat+1))</f>
        <v>0</v>
      </c>
      <c r="E32" s="185" t="n">
        <f aca="false">IF($B30=0,0,(+$B28-SUM($D33:D33))*$B29)</f>
        <v>0</v>
      </c>
      <c r="F32" s="185" t="n">
        <f aca="false">IF($B30=0,0,(+$B28-SUM($D33:E33))*$B29)</f>
        <v>0</v>
      </c>
      <c r="G32" s="185" t="n">
        <f aca="false">IF($B30=0,0,(+$B28-SUM($D33:F33))*$B29)</f>
        <v>0</v>
      </c>
      <c r="H32" s="185" t="n">
        <f aca="false">+D32/(12-Monat+1)</f>
        <v>0</v>
      </c>
      <c r="I32" s="185" t="n">
        <f aca="false">+E32/12</f>
        <v>0</v>
      </c>
      <c r="J32" s="185" t="n">
        <f aca="false">+F32/12</f>
        <v>0</v>
      </c>
      <c r="K32" s="185" t="n">
        <f aca="false">+G32/12</f>
        <v>0</v>
      </c>
    </row>
    <row r="33" customFormat="false" ht="12" hidden="false" customHeight="false" outlineLevel="0" collapsed="false">
      <c r="A33" s="11"/>
      <c r="B33" s="11"/>
      <c r="C33" s="11" t="str">
        <f aca="false">+C9</f>
        <v>Tilgung</v>
      </c>
      <c r="D33" s="95" t="n">
        <f aca="false">IF($B30=0,0,IF($B31&gt;=1,0,$B28/($B30-$B31)))/12*(13-Monat)</f>
        <v>0</v>
      </c>
      <c r="E33" s="95" t="n">
        <f aca="false">IF($B30=0,0,IF($B31&gt;=2,0,$B28/($B30-$B31)))</f>
        <v>0</v>
      </c>
      <c r="F33" s="95" t="n">
        <f aca="false">IF($B30=0,0,IF($B31&gt;=3,0,$B28/($B30-$B31)))</f>
        <v>0</v>
      </c>
      <c r="G33" s="95" t="n">
        <f aca="false">IF(SUM(D33:F33)&gt;=B28,0,IF($B30=0,0,IF($B31&gt;=4,0,$B28/($B30-$B31))))</f>
        <v>0</v>
      </c>
      <c r="H33" s="185" t="n">
        <f aca="false">+D33/(12-Monat+1)</f>
        <v>0</v>
      </c>
      <c r="I33" s="185" t="n">
        <f aca="false">+E33/12</f>
        <v>0</v>
      </c>
      <c r="J33" s="185" t="n">
        <f aca="false">+F33/12</f>
        <v>0</v>
      </c>
      <c r="K33" s="185" t="n">
        <f aca="false">+G33/12</f>
        <v>0</v>
      </c>
    </row>
    <row r="34" customFormat="false" ht="12" hidden="false" customHeight="false" outlineLevel="0" collapsed="false">
      <c r="A34" s="11"/>
      <c r="B34" s="11"/>
      <c r="C34" s="11"/>
      <c r="D34" s="186" t="n">
        <f aca="false">SUM(D32:D33)</f>
        <v>0</v>
      </c>
      <c r="E34" s="186" t="n">
        <f aca="false">SUM(E32:E33)</f>
        <v>0</v>
      </c>
      <c r="F34" s="186" t="n">
        <f aca="false">SUM(F32:F33)</f>
        <v>0</v>
      </c>
      <c r="G34" s="186" t="n">
        <f aca="false">SUM(G32:G33)</f>
        <v>0</v>
      </c>
      <c r="H34" s="186" t="n">
        <f aca="false">SUM(H32:H33)</f>
        <v>0</v>
      </c>
      <c r="I34" s="186" t="n">
        <f aca="false">SUM(I32:I33)</f>
        <v>0</v>
      </c>
      <c r="J34" s="186" t="n">
        <f aca="false">SUM(J32:J33)</f>
        <v>0</v>
      </c>
      <c r="K34" s="186" t="n">
        <f aca="false">SUM(K32:K33)</f>
        <v>0</v>
      </c>
    </row>
    <row r="35" customFormat="false" ht="12" hidden="false" customHeight="false" outlineLevel="0" collapsed="false">
      <c r="A35" s="11" t="s">
        <v>237</v>
      </c>
      <c r="B35" s="11"/>
      <c r="C35" s="11"/>
      <c r="D35" s="102" t="n">
        <f aca="false">+D8+D16+D24+D32</f>
        <v>50</v>
      </c>
      <c r="E35" s="102" t="n">
        <f aca="false">+E8+E16+E24+E32</f>
        <v>33.3333333333333</v>
      </c>
      <c r="F35" s="102" t="n">
        <f aca="false">+F8+F16+F24+F32</f>
        <v>16.6666666666667</v>
      </c>
      <c r="G35" s="102" t="n">
        <f aca="false">+G8+G16+G24+G32</f>
        <v>0</v>
      </c>
      <c r="H35" s="102" t="n">
        <f aca="false">+H8+H16+H24+H32</f>
        <v>4.16666666666667</v>
      </c>
      <c r="I35" s="102" t="n">
        <f aca="false">+I8+I16+I24+I32</f>
        <v>2.77777777777778</v>
      </c>
      <c r="J35" s="102" t="n">
        <f aca="false">+J8+J16+J24+J32</f>
        <v>1.38888888888889</v>
      </c>
      <c r="K35" s="102" t="n">
        <f aca="false">+K8+K16+K24+K32</f>
        <v>0</v>
      </c>
    </row>
    <row r="36" customFormat="false" ht="12" hidden="false" customHeight="false" outlineLevel="0" collapsed="false">
      <c r="A36" s="11" t="s">
        <v>238</v>
      </c>
      <c r="B36" s="11"/>
      <c r="C36" s="11"/>
      <c r="D36" s="102" t="n">
        <f aca="false">+D9+D17+D25+D33</f>
        <v>333.333333333333</v>
      </c>
      <c r="E36" s="102" t="n">
        <f aca="false">+E9+E17+E25+E33</f>
        <v>333.333333333333</v>
      </c>
      <c r="F36" s="102" t="n">
        <f aca="false">+F9+F17+F25+F33</f>
        <v>333.333333333333</v>
      </c>
      <c r="G36" s="102" t="n">
        <f aca="false">+G9+G17+G25+G33</f>
        <v>0</v>
      </c>
      <c r="H36" s="102" t="n">
        <f aca="false">+H9+H17+H25+H33</f>
        <v>27.7777777777778</v>
      </c>
      <c r="I36" s="102" t="n">
        <f aca="false">+I9+I17+I25+I33</f>
        <v>27.7777777777778</v>
      </c>
      <c r="J36" s="102" t="n">
        <f aca="false">+J9+J17+J25+J33</f>
        <v>27.7777777777778</v>
      </c>
      <c r="K36" s="102" t="n">
        <f aca="false">+K9+K17+K25+K33</f>
        <v>0</v>
      </c>
    </row>
    <row r="37" customFormat="false" ht="12.75" hidden="false" customHeight="false" outlineLevel="0" collapsed="false">
      <c r="D37" s="188" t="n">
        <f aca="false">SUM(D35:D36)</f>
        <v>383.333333333333</v>
      </c>
      <c r="E37" s="188" t="n">
        <f aca="false">SUM(E35:E36)</f>
        <v>366.666666666667</v>
      </c>
      <c r="F37" s="188" t="n">
        <f aca="false">SUM(F35:F36)</f>
        <v>350</v>
      </c>
      <c r="G37" s="188" t="n">
        <f aca="false">SUM(G35:G36)</f>
        <v>0</v>
      </c>
      <c r="H37" s="188" t="n">
        <f aca="false">SUM(H35:H36)</f>
        <v>31.9444444444444</v>
      </c>
      <c r="I37" s="188" t="n">
        <f aca="false">SUM(I35:I36)</f>
        <v>30.5555555555556</v>
      </c>
      <c r="J37" s="188" t="n">
        <f aca="false">SUM(J35:J36)</f>
        <v>29.1666666666667</v>
      </c>
      <c r="K37" s="188" t="n">
        <f aca="false">SUM(K35:K36)</f>
        <v>0</v>
      </c>
    </row>
    <row r="38" customFormat="false" ht="12.75" hidden="false" customHeight="false" outlineLevel="0" collapsed="false"/>
    <row r="39" customFormat="false" ht="12" hidden="false" customHeight="false" outlineLevel="0" collapsed="false">
      <c r="A39" s="0" t="s">
        <v>239</v>
      </c>
    </row>
    <row r="40" customFormat="false" ht="12" hidden="false" customHeight="false" outlineLevel="0" collapsed="false">
      <c r="A40" s="0" t="s">
        <v>240</v>
      </c>
    </row>
    <row r="42" customFormat="false" ht="12" hidden="false" customHeight="false" outlineLevel="0" collapsed="false">
      <c r="A42" s="189"/>
    </row>
  </sheetData>
  <sheetProtection algorithmName="SHA-512" hashValue="/Q46lGRtWjMV3pg27puEagsXp8YAXl6QktLfZv/0i4WMS71uaNx3LPXxwea+lCOlzE9R8qh6gQAqbuy4MIHVDA==" saltValue="mx9zrYNvgnIoPgGgKGQHzQ==" spinCount="100000" sheet="true" objects="true" scenarios="true" formatColumns="false"/>
  <mergeCells count="7">
    <mergeCell ref="A1:C1"/>
    <mergeCell ref="D1:G1"/>
    <mergeCell ref="H1:K1"/>
    <mergeCell ref="A3:C3"/>
    <mergeCell ref="A11:C11"/>
    <mergeCell ref="A19:C19"/>
    <mergeCell ref="A27:C27"/>
  </mergeCells>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3" ySplit="2" topLeftCell="D6" activePane="bottomRight" state="frozen"/>
      <selection pane="topLeft" activeCell="A1" activeCellId="0" sqref="A1"/>
      <selection pane="topRight" activeCell="D1" activeCellId="0" sqref="D1"/>
      <selection pane="bottomLeft" activeCell="A6" activeCellId="0" sqref="A6"/>
      <selection pane="bottomRight" activeCell="D3" activeCellId="0" sqref="D3"/>
    </sheetView>
  </sheetViews>
  <sheetFormatPr defaultColWidth="10.78515625" defaultRowHeight="12" zeroHeight="false" outlineLevelRow="0" outlineLevelCol="0"/>
  <cols>
    <col collapsed="false" customWidth="true" hidden="false" outlineLevel="0" max="1" min="1" style="0" width="3.11"/>
  </cols>
  <sheetData>
    <row r="1" s="11" customFormat="true" ht="45" hidden="false" customHeight="true" outlineLevel="0" collapsed="false">
      <c r="A1" s="190" t="s">
        <v>241</v>
      </c>
      <c r="B1" s="190"/>
      <c r="C1" s="190"/>
      <c r="D1" s="38" t="str">
        <f aca="false">+'Umsatzplan Dienstleistungen'!G1</f>
        <v>Januar</v>
      </c>
      <c r="E1" s="38" t="str">
        <f aca="false">+'Umsatzplan Dienstleistungen'!H1</f>
        <v>Februar</v>
      </c>
      <c r="F1" s="38" t="str">
        <f aca="false">+'Umsatzplan Dienstleistungen'!I1</f>
        <v>März</v>
      </c>
      <c r="G1" s="38" t="str">
        <f aca="false">+'Umsatzplan Dienstleistungen'!J1</f>
        <v>April</v>
      </c>
      <c r="H1" s="38" t="str">
        <f aca="false">+'Umsatzplan Dienstleistungen'!K1</f>
        <v>Mai</v>
      </c>
      <c r="I1" s="38" t="str">
        <f aca="false">+'Umsatzplan Dienstleistungen'!L1</f>
        <v>Juni</v>
      </c>
      <c r="J1" s="38" t="str">
        <f aca="false">+'Umsatzplan Dienstleistungen'!M1</f>
        <v>Juli</v>
      </c>
      <c r="K1" s="38" t="str">
        <f aca="false">+'Umsatzplan Dienstleistungen'!N1</f>
        <v>August</v>
      </c>
      <c r="L1" s="38" t="str">
        <f aca="false">+'Umsatzplan Dienstleistungen'!O1</f>
        <v>September</v>
      </c>
      <c r="M1" s="38" t="str">
        <f aca="false">+'Umsatzplan Dienstleistungen'!P1</f>
        <v>Oktober</v>
      </c>
      <c r="N1" s="38" t="str">
        <f aca="false">+'Umsatzplan Dienstleistungen'!Q1</f>
        <v>November</v>
      </c>
      <c r="O1" s="38" t="str">
        <f aca="false">+'Umsatzplan Dienstleistungen'!R1</f>
        <v>Dezember</v>
      </c>
      <c r="P1" s="39" t="n">
        <f aca="false">+gj</f>
        <v>2024</v>
      </c>
      <c r="Q1" s="38" t="str">
        <f aca="false">+'Umsatzplan Dienstleistungen'!T1</f>
        <v>Januar</v>
      </c>
      <c r="R1" s="38" t="str">
        <f aca="false">+'Umsatzplan Dienstleistungen'!U1</f>
        <v>Februar</v>
      </c>
      <c r="S1" s="38" t="str">
        <f aca="false">+'Umsatzplan Dienstleistungen'!V1</f>
        <v>März</v>
      </c>
      <c r="T1" s="38" t="str">
        <f aca="false">+'Umsatzplan Dienstleistungen'!W1</f>
        <v>April</v>
      </c>
      <c r="U1" s="38" t="str">
        <f aca="false">+'Umsatzplan Dienstleistungen'!X1</f>
        <v>Mai</v>
      </c>
      <c r="V1" s="38" t="str">
        <f aca="false">+'Umsatzplan Dienstleistungen'!Y1</f>
        <v>Juni</v>
      </c>
      <c r="W1" s="38" t="str">
        <f aca="false">+'Umsatzplan Dienstleistungen'!Z1</f>
        <v>Juli</v>
      </c>
      <c r="X1" s="38" t="str">
        <f aca="false">+'Umsatzplan Dienstleistungen'!AA1</f>
        <v>August</v>
      </c>
      <c r="Y1" s="38" t="str">
        <f aca="false">+'Umsatzplan Dienstleistungen'!AB1</f>
        <v>September</v>
      </c>
      <c r="Z1" s="38" t="str">
        <f aca="false">+'Umsatzplan Dienstleistungen'!AC1</f>
        <v>Oktober</v>
      </c>
      <c r="AA1" s="38" t="str">
        <f aca="false">+'Umsatzplan Dienstleistungen'!AD1</f>
        <v>November</v>
      </c>
      <c r="AB1" s="38" t="str">
        <f aca="false">+'Umsatzplan Dienstleistungen'!AE1</f>
        <v>Dezember</v>
      </c>
      <c r="AC1" s="39" t="n">
        <f aca="false">+gj+1</f>
        <v>2025</v>
      </c>
      <c r="AD1" s="38" t="str">
        <f aca="false">+'Umsatzplan Dienstleistungen'!AG1</f>
        <v>Januar</v>
      </c>
      <c r="AE1" s="38" t="str">
        <f aca="false">+'Umsatzplan Dienstleistungen'!AH1</f>
        <v>Februar</v>
      </c>
      <c r="AF1" s="38" t="str">
        <f aca="false">+'Umsatzplan Dienstleistungen'!AI1</f>
        <v>März</v>
      </c>
      <c r="AG1" s="38" t="str">
        <f aca="false">+'Umsatzplan Dienstleistungen'!AJ1</f>
        <v>April</v>
      </c>
      <c r="AH1" s="38" t="str">
        <f aca="false">+'Umsatzplan Dienstleistungen'!AK1</f>
        <v>Mai</v>
      </c>
      <c r="AI1" s="38" t="str">
        <f aca="false">+'Umsatzplan Dienstleistungen'!AL1</f>
        <v>Juni</v>
      </c>
      <c r="AJ1" s="38" t="str">
        <f aca="false">+'Umsatzplan Dienstleistungen'!AM1</f>
        <v>Juli</v>
      </c>
      <c r="AK1" s="38" t="str">
        <f aca="false">+'Umsatzplan Dienstleistungen'!AN1</f>
        <v>August</v>
      </c>
      <c r="AL1" s="38" t="str">
        <f aca="false">+'Umsatzplan Dienstleistungen'!AO1</f>
        <v>September</v>
      </c>
      <c r="AM1" s="38" t="str">
        <f aca="false">+'Umsatzplan Dienstleistungen'!AP1</f>
        <v>Oktober</v>
      </c>
      <c r="AN1" s="38" t="str">
        <f aca="false">+'Umsatzplan Dienstleistungen'!AQ1</f>
        <v>November</v>
      </c>
      <c r="AO1" s="38" t="str">
        <f aca="false">+'Umsatzplan Dienstleistungen'!AR1</f>
        <v>Dezember</v>
      </c>
      <c r="AP1" s="39" t="n">
        <f aca="false">+gj+2</f>
        <v>2026</v>
      </c>
      <c r="AQ1" s="38" t="str">
        <f aca="false">+'Umsatzplan Dienstleistungen'!AT1</f>
        <v>Januar</v>
      </c>
      <c r="AR1" s="38" t="str">
        <f aca="false">+'Umsatzplan Dienstleistungen'!AU1</f>
        <v>Februar</v>
      </c>
      <c r="AS1" s="38" t="str">
        <f aca="false">+'Umsatzplan Dienstleistungen'!AV1</f>
        <v>März</v>
      </c>
      <c r="AT1" s="38" t="str">
        <f aca="false">+'Umsatzplan Dienstleistungen'!AW1</f>
        <v>April</v>
      </c>
      <c r="AU1" s="38" t="str">
        <f aca="false">+'Umsatzplan Dienstleistungen'!AX1</f>
        <v>Mai</v>
      </c>
      <c r="AV1" s="38" t="str">
        <f aca="false">+'Umsatzplan Dienstleistungen'!AY1</f>
        <v>Juni</v>
      </c>
      <c r="AW1" s="38" t="str">
        <f aca="false">+'Umsatzplan Dienstleistungen'!AZ1</f>
        <v>Juli</v>
      </c>
      <c r="AX1" s="38" t="str">
        <f aca="false">+'Umsatzplan Dienstleistungen'!BA1</f>
        <v>August</v>
      </c>
      <c r="AY1" s="38" t="str">
        <f aca="false">+'Umsatzplan Dienstleistungen'!BB1</f>
        <v>September</v>
      </c>
      <c r="AZ1" s="38" t="str">
        <f aca="false">+'Umsatzplan Dienstleistungen'!BC1</f>
        <v>Oktober</v>
      </c>
      <c r="BA1" s="38" t="str">
        <f aca="false">+'Umsatzplan Dienstleistungen'!BD1</f>
        <v>November</v>
      </c>
      <c r="BB1" s="38" t="str">
        <f aca="false">+'Umsatzplan Dienstleistungen'!BE1</f>
        <v>Dezember</v>
      </c>
      <c r="BC1" s="39" t="n">
        <f aca="false">+gj+3</f>
        <v>2027</v>
      </c>
    </row>
    <row r="2" s="18" customFormat="true" ht="20.25" hidden="false" customHeight="true" outlineLevel="0" collapsed="false">
      <c r="A2" s="18" t="s">
        <v>242</v>
      </c>
      <c r="D2" s="36"/>
      <c r="E2" s="36"/>
      <c r="F2" s="36"/>
      <c r="G2" s="36"/>
      <c r="H2" s="36"/>
      <c r="I2" s="36"/>
      <c r="J2" s="36"/>
      <c r="K2" s="36"/>
      <c r="L2" s="36"/>
      <c r="M2" s="36"/>
      <c r="N2" s="36"/>
      <c r="O2" s="36"/>
      <c r="P2" s="40"/>
      <c r="Q2" s="36"/>
      <c r="R2" s="36"/>
      <c r="S2" s="36"/>
      <c r="T2" s="36"/>
      <c r="U2" s="36"/>
      <c r="V2" s="36"/>
      <c r="W2" s="36"/>
      <c r="X2" s="36"/>
      <c r="Y2" s="36"/>
      <c r="Z2" s="36"/>
      <c r="AA2" s="36"/>
      <c r="AB2" s="36"/>
      <c r="AC2" s="40"/>
      <c r="AD2" s="36"/>
      <c r="AE2" s="36"/>
      <c r="AF2" s="36"/>
      <c r="AG2" s="36"/>
      <c r="AH2" s="36"/>
      <c r="AI2" s="36"/>
      <c r="AJ2" s="36"/>
      <c r="AK2" s="36"/>
      <c r="AL2" s="36"/>
      <c r="AM2" s="36"/>
      <c r="AN2" s="36"/>
      <c r="AO2" s="36"/>
      <c r="AP2" s="40"/>
      <c r="AQ2" s="36"/>
      <c r="AR2" s="36"/>
      <c r="AS2" s="36"/>
      <c r="AT2" s="36"/>
      <c r="AU2" s="36"/>
      <c r="AV2" s="36"/>
      <c r="AW2" s="36"/>
      <c r="AX2" s="36"/>
      <c r="AY2" s="36"/>
      <c r="AZ2" s="36"/>
      <c r="BA2" s="36"/>
      <c r="BB2" s="36"/>
      <c r="BC2" s="40"/>
    </row>
    <row r="3" s="18" customFormat="true" ht="12" hidden="false" customHeight="false" outlineLevel="0" collapsed="false">
      <c r="B3" s="41" t="s">
        <v>243</v>
      </c>
      <c r="C3" s="41"/>
      <c r="D3" s="28"/>
      <c r="E3" s="28"/>
      <c r="F3" s="28"/>
      <c r="G3" s="28"/>
      <c r="H3" s="28"/>
      <c r="I3" s="28"/>
      <c r="J3" s="28"/>
      <c r="K3" s="28"/>
      <c r="L3" s="28"/>
      <c r="M3" s="28"/>
      <c r="N3" s="28"/>
      <c r="O3" s="28"/>
      <c r="P3" s="40" t="n">
        <f aca="false">SUM(D3:O3)</f>
        <v>0</v>
      </c>
      <c r="Q3" s="28"/>
      <c r="R3" s="28"/>
      <c r="S3" s="28"/>
      <c r="T3" s="28"/>
      <c r="U3" s="28"/>
      <c r="V3" s="28"/>
      <c r="W3" s="28"/>
      <c r="X3" s="28"/>
      <c r="Y3" s="28"/>
      <c r="Z3" s="28"/>
      <c r="AA3" s="28"/>
      <c r="AB3" s="28"/>
      <c r="AC3" s="40" t="n">
        <f aca="false">SUM(Q3:AB3)</f>
        <v>0</v>
      </c>
      <c r="AD3" s="28"/>
      <c r="AE3" s="28"/>
      <c r="AF3" s="28"/>
      <c r="AG3" s="28"/>
      <c r="AH3" s="28"/>
      <c r="AI3" s="28"/>
      <c r="AJ3" s="28"/>
      <c r="AK3" s="28"/>
      <c r="AL3" s="28"/>
      <c r="AM3" s="28"/>
      <c r="AN3" s="28"/>
      <c r="AO3" s="28"/>
      <c r="AP3" s="40" t="n">
        <f aca="false">SUM(AD3:AO3)</f>
        <v>0</v>
      </c>
      <c r="AQ3" s="28"/>
      <c r="AR3" s="28"/>
      <c r="AS3" s="28"/>
      <c r="AT3" s="28"/>
      <c r="AU3" s="28"/>
      <c r="AV3" s="28"/>
      <c r="AW3" s="28"/>
      <c r="AX3" s="28"/>
      <c r="AY3" s="28"/>
      <c r="AZ3" s="28"/>
      <c r="BA3" s="28"/>
      <c r="BB3" s="28"/>
      <c r="BC3" s="40" t="n">
        <f aca="false">SUM(AQ3:BB3)</f>
        <v>0</v>
      </c>
    </row>
    <row r="4" s="18" customFormat="true" ht="12" hidden="false" customHeight="false" outlineLevel="0" collapsed="false">
      <c r="B4" s="41" t="s">
        <v>244</v>
      </c>
      <c r="C4" s="41"/>
      <c r="D4" s="28"/>
      <c r="E4" s="28"/>
      <c r="F4" s="28"/>
      <c r="G4" s="28"/>
      <c r="H4" s="28"/>
      <c r="I4" s="28"/>
      <c r="J4" s="28"/>
      <c r="K4" s="28"/>
      <c r="L4" s="28"/>
      <c r="M4" s="28"/>
      <c r="N4" s="28"/>
      <c r="O4" s="28"/>
      <c r="P4" s="40" t="n">
        <f aca="false">SUM(D4:O4)</f>
        <v>0</v>
      </c>
      <c r="Q4" s="28"/>
      <c r="R4" s="28"/>
      <c r="S4" s="28"/>
      <c r="T4" s="28"/>
      <c r="U4" s="28"/>
      <c r="V4" s="28"/>
      <c r="W4" s="28"/>
      <c r="X4" s="28"/>
      <c r="Y4" s="28"/>
      <c r="Z4" s="28"/>
      <c r="AA4" s="28"/>
      <c r="AB4" s="28"/>
      <c r="AC4" s="40" t="n">
        <f aca="false">SUM(Q4:AB4)</f>
        <v>0</v>
      </c>
      <c r="AD4" s="28"/>
      <c r="AE4" s="28"/>
      <c r="AF4" s="28"/>
      <c r="AG4" s="28"/>
      <c r="AH4" s="28"/>
      <c r="AI4" s="28"/>
      <c r="AJ4" s="28"/>
      <c r="AK4" s="28"/>
      <c r="AL4" s="28"/>
      <c r="AM4" s="28"/>
      <c r="AN4" s="28"/>
      <c r="AO4" s="28"/>
      <c r="AP4" s="40" t="n">
        <f aca="false">SUM(AD4:AO4)</f>
        <v>0</v>
      </c>
      <c r="AQ4" s="28"/>
      <c r="AR4" s="28"/>
      <c r="AS4" s="28"/>
      <c r="AT4" s="28"/>
      <c r="AU4" s="28"/>
      <c r="AV4" s="28"/>
      <c r="AW4" s="28"/>
      <c r="AX4" s="28"/>
      <c r="AY4" s="28"/>
      <c r="AZ4" s="28"/>
      <c r="BA4" s="28"/>
      <c r="BB4" s="28"/>
      <c r="BC4" s="40" t="n">
        <f aca="false">SUM(AQ4:BB4)</f>
        <v>0</v>
      </c>
    </row>
    <row r="5" s="18" customFormat="true" ht="12" hidden="false" customHeight="false" outlineLevel="0" collapsed="false">
      <c r="B5" s="41" t="s">
        <v>245</v>
      </c>
      <c r="C5" s="41"/>
      <c r="D5" s="28"/>
      <c r="E5" s="28"/>
      <c r="F5" s="28"/>
      <c r="G5" s="28"/>
      <c r="H5" s="28"/>
      <c r="I5" s="28"/>
      <c r="J5" s="28"/>
      <c r="K5" s="28"/>
      <c r="L5" s="28"/>
      <c r="M5" s="28"/>
      <c r="N5" s="28"/>
      <c r="O5" s="28"/>
      <c r="P5" s="40" t="n">
        <f aca="false">SUM(D5:O5)</f>
        <v>0</v>
      </c>
      <c r="Q5" s="28"/>
      <c r="R5" s="28"/>
      <c r="S5" s="28"/>
      <c r="T5" s="28"/>
      <c r="U5" s="28"/>
      <c r="V5" s="28"/>
      <c r="W5" s="28"/>
      <c r="X5" s="28"/>
      <c r="Y5" s="28"/>
      <c r="Z5" s="28"/>
      <c r="AA5" s="28"/>
      <c r="AB5" s="28"/>
      <c r="AC5" s="40" t="n">
        <f aca="false">SUM(Q5:AB5)</f>
        <v>0</v>
      </c>
      <c r="AD5" s="28"/>
      <c r="AE5" s="28"/>
      <c r="AF5" s="28"/>
      <c r="AG5" s="28"/>
      <c r="AH5" s="28"/>
      <c r="AI5" s="28"/>
      <c r="AJ5" s="28"/>
      <c r="AK5" s="28"/>
      <c r="AL5" s="28"/>
      <c r="AM5" s="28"/>
      <c r="AN5" s="28"/>
      <c r="AO5" s="28"/>
      <c r="AP5" s="40" t="n">
        <f aca="false">SUM(AD5:AO5)</f>
        <v>0</v>
      </c>
      <c r="AQ5" s="28"/>
      <c r="AR5" s="28"/>
      <c r="AS5" s="28"/>
      <c r="AT5" s="28"/>
      <c r="AU5" s="28"/>
      <c r="AV5" s="28"/>
      <c r="AW5" s="28"/>
      <c r="AX5" s="28"/>
      <c r="AY5" s="28"/>
      <c r="AZ5" s="28"/>
      <c r="BA5" s="28"/>
      <c r="BB5" s="28"/>
      <c r="BC5" s="40" t="n">
        <f aca="false">SUM(AQ5:BB5)</f>
        <v>0</v>
      </c>
    </row>
    <row r="6" s="18" customFormat="true" ht="12" hidden="false" customHeight="false" outlineLevel="0" collapsed="false">
      <c r="B6" s="41" t="s">
        <v>246</v>
      </c>
      <c r="C6" s="41"/>
      <c r="D6" s="28"/>
      <c r="E6" s="28"/>
      <c r="F6" s="28"/>
      <c r="G6" s="28"/>
      <c r="H6" s="28"/>
      <c r="I6" s="28"/>
      <c r="J6" s="28"/>
      <c r="K6" s="28"/>
      <c r="L6" s="28"/>
      <c r="M6" s="28"/>
      <c r="N6" s="28"/>
      <c r="O6" s="28"/>
      <c r="P6" s="40" t="n">
        <f aca="false">SUM(D6:O6)</f>
        <v>0</v>
      </c>
      <c r="Q6" s="28"/>
      <c r="R6" s="28"/>
      <c r="S6" s="28"/>
      <c r="T6" s="28"/>
      <c r="U6" s="28"/>
      <c r="V6" s="28"/>
      <c r="W6" s="28"/>
      <c r="X6" s="28"/>
      <c r="Y6" s="28"/>
      <c r="Z6" s="28"/>
      <c r="AA6" s="28"/>
      <c r="AB6" s="28"/>
      <c r="AC6" s="40" t="n">
        <f aca="false">SUM(Q6:AB6)</f>
        <v>0</v>
      </c>
      <c r="AD6" s="28"/>
      <c r="AE6" s="28"/>
      <c r="AF6" s="28"/>
      <c r="AG6" s="28"/>
      <c r="AH6" s="28"/>
      <c r="AI6" s="28"/>
      <c r="AJ6" s="28"/>
      <c r="AK6" s="28"/>
      <c r="AL6" s="28"/>
      <c r="AM6" s="28"/>
      <c r="AN6" s="28"/>
      <c r="AO6" s="28"/>
      <c r="AP6" s="40" t="n">
        <f aca="false">SUM(AD6:AO6)</f>
        <v>0</v>
      </c>
      <c r="AQ6" s="28"/>
      <c r="AR6" s="28"/>
      <c r="AS6" s="28"/>
      <c r="AT6" s="28"/>
      <c r="AU6" s="28"/>
      <c r="AV6" s="28"/>
      <c r="AW6" s="28"/>
      <c r="AX6" s="28"/>
      <c r="AY6" s="28"/>
      <c r="AZ6" s="28"/>
      <c r="BA6" s="28"/>
      <c r="BB6" s="28"/>
      <c r="BC6" s="40" t="n">
        <f aca="false">SUM(AQ6:BB6)</f>
        <v>0</v>
      </c>
    </row>
    <row r="7" s="18" customFormat="true" ht="12" hidden="false" customHeight="false" outlineLevel="0" collapsed="false">
      <c r="B7" s="41" t="s">
        <v>247</v>
      </c>
      <c r="C7" s="41"/>
      <c r="D7" s="28"/>
      <c r="E7" s="28"/>
      <c r="F7" s="28"/>
      <c r="G7" s="28"/>
      <c r="H7" s="28"/>
      <c r="I7" s="28"/>
      <c r="J7" s="28"/>
      <c r="K7" s="28"/>
      <c r="L7" s="28"/>
      <c r="M7" s="28"/>
      <c r="N7" s="28"/>
      <c r="O7" s="28"/>
      <c r="P7" s="40" t="n">
        <f aca="false">SUM(D7:O7)</f>
        <v>0</v>
      </c>
      <c r="Q7" s="28"/>
      <c r="R7" s="28"/>
      <c r="S7" s="28"/>
      <c r="T7" s="28"/>
      <c r="U7" s="28"/>
      <c r="V7" s="28"/>
      <c r="W7" s="28"/>
      <c r="X7" s="28"/>
      <c r="Y7" s="28"/>
      <c r="Z7" s="28"/>
      <c r="AA7" s="28"/>
      <c r="AB7" s="28"/>
      <c r="AC7" s="40" t="n">
        <f aca="false">SUM(Q7:AB7)</f>
        <v>0</v>
      </c>
      <c r="AD7" s="28"/>
      <c r="AE7" s="28"/>
      <c r="AF7" s="28"/>
      <c r="AG7" s="28"/>
      <c r="AH7" s="28"/>
      <c r="AI7" s="28"/>
      <c r="AJ7" s="28"/>
      <c r="AK7" s="28"/>
      <c r="AL7" s="28"/>
      <c r="AM7" s="28"/>
      <c r="AN7" s="28"/>
      <c r="AO7" s="28"/>
      <c r="AP7" s="40" t="n">
        <f aca="false">SUM(AD7:AO7)</f>
        <v>0</v>
      </c>
      <c r="AQ7" s="28"/>
      <c r="AR7" s="28"/>
      <c r="AS7" s="28"/>
      <c r="AT7" s="28"/>
      <c r="AU7" s="28"/>
      <c r="AV7" s="28"/>
      <c r="AW7" s="28"/>
      <c r="AX7" s="28"/>
      <c r="AY7" s="28"/>
      <c r="AZ7" s="28"/>
      <c r="BA7" s="28"/>
      <c r="BB7" s="28"/>
      <c r="BC7" s="40" t="n">
        <f aca="false">SUM(AQ7:BB7)</f>
        <v>0</v>
      </c>
    </row>
    <row r="8" s="18" customFormat="true" ht="12" hidden="false" customHeight="false" outlineLevel="0" collapsed="false">
      <c r="B8" s="41" t="s">
        <v>248</v>
      </c>
      <c r="C8" s="41"/>
      <c r="D8" s="28"/>
      <c r="E8" s="28"/>
      <c r="F8" s="28"/>
      <c r="G8" s="28"/>
      <c r="H8" s="28"/>
      <c r="I8" s="28"/>
      <c r="J8" s="28"/>
      <c r="K8" s="28"/>
      <c r="L8" s="28"/>
      <c r="M8" s="28"/>
      <c r="N8" s="28"/>
      <c r="O8" s="28"/>
      <c r="P8" s="40" t="n">
        <f aca="false">SUM(D8:O8)</f>
        <v>0</v>
      </c>
      <c r="Q8" s="28"/>
      <c r="R8" s="28"/>
      <c r="S8" s="28"/>
      <c r="T8" s="28"/>
      <c r="U8" s="28"/>
      <c r="V8" s="28"/>
      <c r="W8" s="28"/>
      <c r="X8" s="28"/>
      <c r="Y8" s="28"/>
      <c r="Z8" s="28"/>
      <c r="AA8" s="28"/>
      <c r="AB8" s="28"/>
      <c r="AC8" s="40" t="n">
        <f aca="false">SUM(Q8:AB8)</f>
        <v>0</v>
      </c>
      <c r="AD8" s="28"/>
      <c r="AE8" s="28"/>
      <c r="AF8" s="28"/>
      <c r="AG8" s="28"/>
      <c r="AH8" s="28"/>
      <c r="AI8" s="28"/>
      <c r="AJ8" s="28"/>
      <c r="AK8" s="28"/>
      <c r="AL8" s="28"/>
      <c r="AM8" s="28"/>
      <c r="AN8" s="28"/>
      <c r="AO8" s="28"/>
      <c r="AP8" s="40" t="n">
        <f aca="false">SUM(AD8:AO8)</f>
        <v>0</v>
      </c>
      <c r="AQ8" s="28"/>
      <c r="AR8" s="28"/>
      <c r="AS8" s="28"/>
      <c r="AT8" s="28"/>
      <c r="AU8" s="28"/>
      <c r="AV8" s="28"/>
      <c r="AW8" s="28"/>
      <c r="AX8" s="28"/>
      <c r="AY8" s="28"/>
      <c r="AZ8" s="28"/>
      <c r="BA8" s="28"/>
      <c r="BB8" s="28"/>
      <c r="BC8" s="40" t="n">
        <f aca="false">SUM(AQ8:BB8)</f>
        <v>0</v>
      </c>
    </row>
    <row r="9" s="18" customFormat="true" ht="12" hidden="false" customHeight="false" outlineLevel="0" collapsed="false">
      <c r="B9" s="41" t="s">
        <v>249</v>
      </c>
      <c r="C9" s="41"/>
      <c r="D9" s="28"/>
      <c r="E9" s="28"/>
      <c r="F9" s="28"/>
      <c r="G9" s="28"/>
      <c r="H9" s="28"/>
      <c r="I9" s="28"/>
      <c r="J9" s="28"/>
      <c r="K9" s="28"/>
      <c r="L9" s="28"/>
      <c r="M9" s="28"/>
      <c r="N9" s="28"/>
      <c r="O9" s="28"/>
      <c r="P9" s="40" t="n">
        <f aca="false">SUM(D9:O9)</f>
        <v>0</v>
      </c>
      <c r="Q9" s="28"/>
      <c r="R9" s="28"/>
      <c r="S9" s="28"/>
      <c r="T9" s="28"/>
      <c r="U9" s="28"/>
      <c r="V9" s="28"/>
      <c r="W9" s="28"/>
      <c r="X9" s="28"/>
      <c r="Y9" s="28"/>
      <c r="Z9" s="28"/>
      <c r="AA9" s="28"/>
      <c r="AB9" s="28"/>
      <c r="AC9" s="40" t="n">
        <f aca="false">SUM(Q9:AB9)</f>
        <v>0</v>
      </c>
      <c r="AD9" s="28"/>
      <c r="AE9" s="28"/>
      <c r="AF9" s="28"/>
      <c r="AG9" s="28"/>
      <c r="AH9" s="28"/>
      <c r="AI9" s="28"/>
      <c r="AJ9" s="28"/>
      <c r="AK9" s="28"/>
      <c r="AL9" s="28"/>
      <c r="AM9" s="28"/>
      <c r="AN9" s="28"/>
      <c r="AO9" s="28"/>
      <c r="AP9" s="40" t="n">
        <f aca="false">SUM(AD9:AO9)</f>
        <v>0</v>
      </c>
      <c r="AQ9" s="28"/>
      <c r="AR9" s="28"/>
      <c r="AS9" s="28"/>
      <c r="AT9" s="28"/>
      <c r="AU9" s="28"/>
      <c r="AV9" s="28"/>
      <c r="AW9" s="28"/>
      <c r="AX9" s="28"/>
      <c r="AY9" s="28"/>
      <c r="AZ9" s="28"/>
      <c r="BA9" s="28"/>
      <c r="BB9" s="28"/>
      <c r="BC9" s="40" t="n">
        <f aca="false">SUM(AQ9:BB9)</f>
        <v>0</v>
      </c>
    </row>
    <row r="10" s="18" customFormat="true" ht="12" hidden="false" customHeight="false" outlineLevel="0" collapsed="false">
      <c r="B10" s="41" t="s">
        <v>250</v>
      </c>
      <c r="C10" s="41"/>
      <c r="D10" s="28"/>
      <c r="E10" s="28"/>
      <c r="F10" s="28"/>
      <c r="G10" s="28"/>
      <c r="H10" s="28"/>
      <c r="I10" s="28"/>
      <c r="J10" s="28"/>
      <c r="K10" s="28"/>
      <c r="L10" s="28"/>
      <c r="M10" s="28"/>
      <c r="N10" s="28"/>
      <c r="O10" s="28"/>
      <c r="P10" s="40" t="n">
        <f aca="false">SUM(D10:O10)</f>
        <v>0</v>
      </c>
      <c r="Q10" s="28"/>
      <c r="R10" s="28"/>
      <c r="S10" s="28"/>
      <c r="T10" s="28"/>
      <c r="U10" s="28"/>
      <c r="V10" s="28"/>
      <c r="W10" s="28"/>
      <c r="X10" s="28"/>
      <c r="Y10" s="28"/>
      <c r="Z10" s="28"/>
      <c r="AA10" s="28"/>
      <c r="AB10" s="28"/>
      <c r="AC10" s="40" t="n">
        <f aca="false">SUM(Q10:AB10)</f>
        <v>0</v>
      </c>
      <c r="AD10" s="28"/>
      <c r="AE10" s="28"/>
      <c r="AF10" s="28"/>
      <c r="AG10" s="28"/>
      <c r="AH10" s="28"/>
      <c r="AI10" s="28"/>
      <c r="AJ10" s="28"/>
      <c r="AK10" s="28"/>
      <c r="AL10" s="28"/>
      <c r="AM10" s="28"/>
      <c r="AN10" s="28"/>
      <c r="AO10" s="28"/>
      <c r="AP10" s="40" t="n">
        <f aca="false">SUM(AD10:AO10)</f>
        <v>0</v>
      </c>
      <c r="AQ10" s="28"/>
      <c r="AR10" s="28"/>
      <c r="AS10" s="28"/>
      <c r="AT10" s="28"/>
      <c r="AU10" s="28"/>
      <c r="AV10" s="28"/>
      <c r="AW10" s="28"/>
      <c r="AX10" s="28"/>
      <c r="AY10" s="28"/>
      <c r="AZ10" s="28"/>
      <c r="BA10" s="28"/>
      <c r="BB10" s="28"/>
      <c r="BC10" s="40" t="n">
        <f aca="false">SUM(AQ10:BB10)</f>
        <v>0</v>
      </c>
    </row>
    <row r="11" s="18" customFormat="true" ht="12" hidden="false" customHeight="false" outlineLevel="0" collapsed="false">
      <c r="B11" s="41" t="s">
        <v>251</v>
      </c>
      <c r="C11" s="41"/>
      <c r="D11" s="28"/>
      <c r="E11" s="28"/>
      <c r="F11" s="28"/>
      <c r="G11" s="28"/>
      <c r="H11" s="28"/>
      <c r="I11" s="28"/>
      <c r="J11" s="28"/>
      <c r="K11" s="28"/>
      <c r="L11" s="28"/>
      <c r="M11" s="28"/>
      <c r="N11" s="28"/>
      <c r="O11" s="28"/>
      <c r="P11" s="40" t="n">
        <f aca="false">SUM(D11:O11)</f>
        <v>0</v>
      </c>
      <c r="Q11" s="28"/>
      <c r="R11" s="28"/>
      <c r="S11" s="28"/>
      <c r="T11" s="28"/>
      <c r="U11" s="28"/>
      <c r="V11" s="28"/>
      <c r="W11" s="28"/>
      <c r="X11" s="28"/>
      <c r="Y11" s="28"/>
      <c r="Z11" s="28"/>
      <c r="AA11" s="28"/>
      <c r="AB11" s="28"/>
      <c r="AC11" s="40" t="n">
        <f aca="false">SUM(Q11:AB11)</f>
        <v>0</v>
      </c>
      <c r="AD11" s="28"/>
      <c r="AE11" s="28"/>
      <c r="AF11" s="28"/>
      <c r="AG11" s="28"/>
      <c r="AH11" s="28"/>
      <c r="AI11" s="28"/>
      <c r="AJ11" s="28"/>
      <c r="AK11" s="28"/>
      <c r="AL11" s="28"/>
      <c r="AM11" s="28"/>
      <c r="AN11" s="28"/>
      <c r="AO11" s="28"/>
      <c r="AP11" s="40" t="n">
        <f aca="false">SUM(AD11:AO11)</f>
        <v>0</v>
      </c>
      <c r="AQ11" s="28"/>
      <c r="AR11" s="28"/>
      <c r="AS11" s="28"/>
      <c r="AT11" s="28"/>
      <c r="AU11" s="28"/>
      <c r="AV11" s="28"/>
      <c r="AW11" s="28"/>
      <c r="AX11" s="28"/>
      <c r="AY11" s="28"/>
      <c r="AZ11" s="28"/>
      <c r="BA11" s="28"/>
      <c r="BB11" s="28"/>
      <c r="BC11" s="40" t="n">
        <f aca="false">SUM(AQ11:BB11)</f>
        <v>0</v>
      </c>
    </row>
    <row r="12" s="18" customFormat="true" ht="12" hidden="false" customHeight="false" outlineLevel="0" collapsed="false">
      <c r="B12" s="41" t="s">
        <v>252</v>
      </c>
      <c r="C12" s="41"/>
      <c r="D12" s="28"/>
      <c r="E12" s="28"/>
      <c r="F12" s="28"/>
      <c r="G12" s="28"/>
      <c r="H12" s="28"/>
      <c r="I12" s="28"/>
      <c r="J12" s="28"/>
      <c r="K12" s="28"/>
      <c r="L12" s="28"/>
      <c r="M12" s="28"/>
      <c r="N12" s="28"/>
      <c r="O12" s="28"/>
      <c r="P12" s="40" t="n">
        <f aca="false">SUM(D12:O12)</f>
        <v>0</v>
      </c>
      <c r="Q12" s="28"/>
      <c r="R12" s="28"/>
      <c r="S12" s="28"/>
      <c r="T12" s="28"/>
      <c r="U12" s="28"/>
      <c r="V12" s="28"/>
      <c r="W12" s="28"/>
      <c r="X12" s="28"/>
      <c r="Y12" s="28"/>
      <c r="Z12" s="28"/>
      <c r="AA12" s="28"/>
      <c r="AB12" s="28"/>
      <c r="AC12" s="40" t="n">
        <f aca="false">SUM(Q12:AB12)</f>
        <v>0</v>
      </c>
      <c r="AD12" s="28"/>
      <c r="AE12" s="28"/>
      <c r="AF12" s="28"/>
      <c r="AG12" s="28"/>
      <c r="AH12" s="28"/>
      <c r="AI12" s="28"/>
      <c r="AJ12" s="28"/>
      <c r="AK12" s="28"/>
      <c r="AL12" s="28"/>
      <c r="AM12" s="28"/>
      <c r="AN12" s="28"/>
      <c r="AO12" s="28"/>
      <c r="AP12" s="40" t="n">
        <f aca="false">SUM(AD12:AO12)</f>
        <v>0</v>
      </c>
      <c r="AQ12" s="28"/>
      <c r="AR12" s="28"/>
      <c r="AS12" s="28"/>
      <c r="AT12" s="28"/>
      <c r="AU12" s="28"/>
      <c r="AV12" s="28"/>
      <c r="AW12" s="28"/>
      <c r="AX12" s="28"/>
      <c r="AY12" s="28"/>
      <c r="AZ12" s="28"/>
      <c r="BA12" s="28"/>
      <c r="BB12" s="28"/>
      <c r="BC12" s="40" t="n">
        <f aca="false">SUM(AQ12:BB12)</f>
        <v>0</v>
      </c>
    </row>
    <row r="13" customFormat="false" ht="12.75" hidden="false" customHeight="false" outlineLevel="0" collapsed="false">
      <c r="D13" s="191" t="n">
        <f aca="false">SUM(D3:D12)</f>
        <v>0</v>
      </c>
      <c r="E13" s="191" t="n">
        <f aca="false">SUM(E3:E12)</f>
        <v>0</v>
      </c>
      <c r="F13" s="191" t="n">
        <f aca="false">SUM(F3:F12)</f>
        <v>0</v>
      </c>
      <c r="G13" s="191" t="n">
        <f aca="false">SUM(G3:G12)</f>
        <v>0</v>
      </c>
      <c r="H13" s="191" t="n">
        <f aca="false">SUM(H3:H12)</f>
        <v>0</v>
      </c>
      <c r="I13" s="191" t="n">
        <f aca="false">SUM(I3:I12)</f>
        <v>0</v>
      </c>
      <c r="J13" s="191" t="n">
        <f aca="false">SUM(J3:J12)</f>
        <v>0</v>
      </c>
      <c r="K13" s="191" t="n">
        <f aca="false">SUM(K3:K12)</f>
        <v>0</v>
      </c>
      <c r="L13" s="191" t="n">
        <f aca="false">SUM(L3:L12)</f>
        <v>0</v>
      </c>
      <c r="M13" s="191" t="n">
        <f aca="false">SUM(M3:M12)</f>
        <v>0</v>
      </c>
      <c r="N13" s="191" t="n">
        <f aca="false">SUM(N3:N12)</f>
        <v>0</v>
      </c>
      <c r="O13" s="191" t="n">
        <f aca="false">SUM(O3:O12)</f>
        <v>0</v>
      </c>
      <c r="P13" s="191" t="n">
        <f aca="false">SUM(P3:P12)</f>
        <v>0</v>
      </c>
      <c r="Q13" s="191" t="n">
        <f aca="false">SUM(Q3:Q12)</f>
        <v>0</v>
      </c>
      <c r="R13" s="191" t="n">
        <f aca="false">SUM(R3:R12)</f>
        <v>0</v>
      </c>
      <c r="S13" s="191" t="n">
        <f aca="false">SUM(S3:S12)</f>
        <v>0</v>
      </c>
      <c r="T13" s="191" t="n">
        <f aca="false">SUM(T3:T12)</f>
        <v>0</v>
      </c>
      <c r="U13" s="191" t="n">
        <f aca="false">SUM(U3:U12)</f>
        <v>0</v>
      </c>
      <c r="V13" s="191" t="n">
        <f aca="false">SUM(V3:V12)</f>
        <v>0</v>
      </c>
      <c r="W13" s="191" t="n">
        <f aca="false">SUM(W3:W12)</f>
        <v>0</v>
      </c>
      <c r="X13" s="191" t="n">
        <f aca="false">SUM(X3:X12)</f>
        <v>0</v>
      </c>
      <c r="Y13" s="191" t="n">
        <f aca="false">SUM(Y3:Y12)</f>
        <v>0</v>
      </c>
      <c r="Z13" s="191" t="n">
        <f aca="false">SUM(Z3:Z12)</f>
        <v>0</v>
      </c>
      <c r="AA13" s="191" t="n">
        <f aca="false">SUM(AA3:AA12)</f>
        <v>0</v>
      </c>
      <c r="AB13" s="191" t="n">
        <f aca="false">SUM(AB3:AB12)</f>
        <v>0</v>
      </c>
      <c r="AC13" s="191" t="n">
        <f aca="false">SUM(AC3:AC12)</f>
        <v>0</v>
      </c>
      <c r="AD13" s="191" t="n">
        <f aca="false">SUM(AD3:AD12)</f>
        <v>0</v>
      </c>
      <c r="AE13" s="191" t="n">
        <f aca="false">SUM(AE3:AE12)</f>
        <v>0</v>
      </c>
      <c r="AF13" s="191" t="n">
        <f aca="false">SUM(AF3:AF12)</f>
        <v>0</v>
      </c>
      <c r="AG13" s="191" t="n">
        <f aca="false">SUM(AG3:AG12)</f>
        <v>0</v>
      </c>
      <c r="AH13" s="191" t="n">
        <f aca="false">SUM(AH3:AH12)</f>
        <v>0</v>
      </c>
      <c r="AI13" s="191" t="n">
        <f aca="false">SUM(AI3:AI12)</f>
        <v>0</v>
      </c>
      <c r="AJ13" s="191" t="n">
        <f aca="false">SUM(AJ3:AJ12)</f>
        <v>0</v>
      </c>
      <c r="AK13" s="191" t="n">
        <f aca="false">SUM(AK3:AK12)</f>
        <v>0</v>
      </c>
      <c r="AL13" s="191" t="n">
        <f aca="false">SUM(AL3:AL12)</f>
        <v>0</v>
      </c>
      <c r="AM13" s="191" t="n">
        <f aca="false">SUM(AM3:AM12)</f>
        <v>0</v>
      </c>
      <c r="AN13" s="191" t="n">
        <f aca="false">SUM(AN3:AN12)</f>
        <v>0</v>
      </c>
      <c r="AO13" s="191" t="n">
        <f aca="false">SUM(AO3:AO12)</f>
        <v>0</v>
      </c>
      <c r="AP13" s="191" t="n">
        <f aca="false">SUM(AP3:AP12)</f>
        <v>0</v>
      </c>
      <c r="AQ13" s="191" t="n">
        <f aca="false">SUM(AQ3:AQ12)</f>
        <v>0</v>
      </c>
      <c r="AR13" s="191" t="n">
        <f aca="false">SUM(AR3:AR12)</f>
        <v>0</v>
      </c>
      <c r="AS13" s="191" t="n">
        <f aca="false">SUM(AS3:AS12)</f>
        <v>0</v>
      </c>
      <c r="AT13" s="191" t="n">
        <f aca="false">SUM(AT3:AT12)</f>
        <v>0</v>
      </c>
      <c r="AU13" s="191" t="n">
        <f aca="false">SUM(AU3:AU12)</f>
        <v>0</v>
      </c>
      <c r="AV13" s="191" t="n">
        <f aca="false">SUM(AV3:AV12)</f>
        <v>0</v>
      </c>
      <c r="AW13" s="191" t="n">
        <f aca="false">SUM(AW3:AW12)</f>
        <v>0</v>
      </c>
      <c r="AX13" s="191" t="n">
        <f aca="false">SUM(AX3:AX12)</f>
        <v>0</v>
      </c>
      <c r="AY13" s="191" t="n">
        <f aca="false">SUM(AY3:AY12)</f>
        <v>0</v>
      </c>
      <c r="AZ13" s="191" t="n">
        <f aca="false">SUM(AZ3:AZ12)</f>
        <v>0</v>
      </c>
      <c r="BA13" s="191" t="n">
        <f aca="false">SUM(BA3:BA12)</f>
        <v>0</v>
      </c>
      <c r="BB13" s="191" t="n">
        <f aca="false">SUM(BB3:BB12)</f>
        <v>0</v>
      </c>
      <c r="BC13" s="191" t="n">
        <f aca="false">SUM(BC3:BC12)</f>
        <v>0</v>
      </c>
    </row>
    <row r="14" customFormat="false" ht="12.75" hidden="false" customHeight="false" outlineLevel="0" collapsed="false"/>
    <row r="16" customFormat="false" ht="12" hidden="false" customHeight="false" outlineLevel="0" collapsed="false">
      <c r="A16" s="0" t="s">
        <v>253</v>
      </c>
    </row>
    <row r="17" customFormat="false" ht="12" hidden="false" customHeight="false" outlineLevel="0" collapsed="false">
      <c r="A17" s="0" t="s">
        <v>254</v>
      </c>
    </row>
    <row r="18" customFormat="false" ht="12" hidden="false" customHeight="false" outlineLevel="0" collapsed="false">
      <c r="A18" s="0" t="s">
        <v>255</v>
      </c>
    </row>
    <row r="19" customFormat="false" ht="12" hidden="false" customHeight="false" outlineLevel="0" collapsed="false">
      <c r="A19" s="0" t="s">
        <v>256</v>
      </c>
    </row>
  </sheetData>
  <mergeCells count="11">
    <mergeCell ref="A1:C1"/>
    <mergeCell ref="B3:C3"/>
    <mergeCell ref="B4:C4"/>
    <mergeCell ref="B5:C5"/>
    <mergeCell ref="B6:C6"/>
    <mergeCell ref="B7:C7"/>
    <mergeCell ref="B8:C8"/>
    <mergeCell ref="B9:C9"/>
    <mergeCell ref="B10:C10"/>
    <mergeCell ref="B11:C11"/>
    <mergeCell ref="B12:C12"/>
  </mergeCells>
  <printOptions headings="false" gridLines="false" gridLinesSet="true" horizontalCentered="false" verticalCentered="false"/>
  <pageMargins left="0.708333333333333" right="0.708333333333333" top="1.575" bottom="0.7875" header="0.315277777777778" footer="0.315277777777778"/>
  <pageSetup paperSize="9" scale="72"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colBreaks count="3" manualBreakCount="3">
    <brk id="16" man="true" max="65535" min="0"/>
    <brk id="29" man="true" max="65535" min="0"/>
    <brk id="42"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54"/>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13" activeCellId="0" sqref="C13"/>
    </sheetView>
  </sheetViews>
  <sheetFormatPr defaultColWidth="11.42578125" defaultRowHeight="12" zeroHeight="false" outlineLevelRow="0" outlineLevelCol="0"/>
  <cols>
    <col collapsed="false" customWidth="true" hidden="false" outlineLevel="0" max="1" min="1" style="18" width="3.11"/>
    <col collapsed="false" customWidth="true" hidden="false" outlineLevel="0" max="2" min="2" style="18" width="5.88"/>
    <col collapsed="false" customWidth="true" hidden="false" outlineLevel="0" max="3" min="3" style="18" width="41.29"/>
    <col collapsed="false" customWidth="false" hidden="false" outlineLevel="0" max="1024" min="4" style="18" width="11.41"/>
  </cols>
  <sheetData>
    <row r="1" s="11" customFormat="true" ht="25.5" hidden="false" customHeight="true" outlineLevel="0" collapsed="false">
      <c r="A1" s="37" t="str">
        <f aca="false">IF('Infos vor dem Start'!A17="x","Bitte Netto-Werte (ohne Umsatz- bzw. Vorsteuer) eintragen!","Bitte bei den Kosten Brutto-Werte 
(einschließlich Umsatzsteuer) eintragen!")</f>
        <v>Bitte bei den Kosten Brutto-Werte 
(einschließlich Umsatzsteuer) eintragen!</v>
      </c>
      <c r="B1" s="37"/>
      <c r="C1" s="37"/>
      <c r="D1" s="38" t="str">
        <f aca="false">+'Umsatzplan Dienstleistungen'!G1</f>
        <v>Januar</v>
      </c>
      <c r="E1" s="38" t="str">
        <f aca="false">+'Umsatzplan Dienstleistungen'!H1</f>
        <v>Februar</v>
      </c>
      <c r="F1" s="38" t="str">
        <f aca="false">+'Umsatzplan Dienstleistungen'!I1</f>
        <v>März</v>
      </c>
      <c r="G1" s="38" t="str">
        <f aca="false">+'Umsatzplan Dienstleistungen'!J1</f>
        <v>April</v>
      </c>
      <c r="H1" s="38" t="str">
        <f aca="false">+'Umsatzplan Dienstleistungen'!K1</f>
        <v>Mai</v>
      </c>
      <c r="I1" s="38" t="str">
        <f aca="false">+'Umsatzplan Dienstleistungen'!L1</f>
        <v>Juni</v>
      </c>
      <c r="J1" s="38" t="str">
        <f aca="false">+'Umsatzplan Dienstleistungen'!M1</f>
        <v>Juli</v>
      </c>
      <c r="K1" s="38" t="str">
        <f aca="false">+'Umsatzplan Dienstleistungen'!N1</f>
        <v>August</v>
      </c>
      <c r="L1" s="38" t="str">
        <f aca="false">+'Umsatzplan Dienstleistungen'!O1</f>
        <v>September</v>
      </c>
      <c r="M1" s="38" t="str">
        <f aca="false">+'Umsatzplan Dienstleistungen'!P1</f>
        <v>Oktober</v>
      </c>
      <c r="N1" s="38" t="str">
        <f aca="false">+'Umsatzplan Dienstleistungen'!Q1</f>
        <v>November</v>
      </c>
      <c r="O1" s="38" t="str">
        <f aca="false">+'Umsatzplan Dienstleistungen'!R1</f>
        <v>Dezember</v>
      </c>
      <c r="P1" s="39" t="n">
        <f aca="false">+gj</f>
        <v>2024</v>
      </c>
      <c r="Q1" s="38" t="str">
        <f aca="false">+'Umsatzplan Dienstleistungen'!T1</f>
        <v>Januar</v>
      </c>
      <c r="R1" s="38" t="str">
        <f aca="false">+'Umsatzplan Dienstleistungen'!U1</f>
        <v>Februar</v>
      </c>
      <c r="S1" s="38" t="str">
        <f aca="false">+'Umsatzplan Dienstleistungen'!V1</f>
        <v>März</v>
      </c>
      <c r="T1" s="38" t="str">
        <f aca="false">+'Umsatzplan Dienstleistungen'!W1</f>
        <v>April</v>
      </c>
      <c r="U1" s="38" t="str">
        <f aca="false">+'Umsatzplan Dienstleistungen'!X1</f>
        <v>Mai</v>
      </c>
      <c r="V1" s="38" t="str">
        <f aca="false">+'Umsatzplan Dienstleistungen'!Y1</f>
        <v>Juni</v>
      </c>
      <c r="W1" s="38" t="str">
        <f aca="false">+'Umsatzplan Dienstleistungen'!Z1</f>
        <v>Juli</v>
      </c>
      <c r="X1" s="38" t="str">
        <f aca="false">+'Umsatzplan Dienstleistungen'!AA1</f>
        <v>August</v>
      </c>
      <c r="Y1" s="38" t="str">
        <f aca="false">+'Umsatzplan Dienstleistungen'!AB1</f>
        <v>September</v>
      </c>
      <c r="Z1" s="38" t="str">
        <f aca="false">+'Umsatzplan Dienstleistungen'!AC1</f>
        <v>Oktober</v>
      </c>
      <c r="AA1" s="38" t="str">
        <f aca="false">+'Umsatzplan Dienstleistungen'!AD1</f>
        <v>November</v>
      </c>
      <c r="AB1" s="38" t="str">
        <f aca="false">+'Umsatzplan Dienstleistungen'!AE1</f>
        <v>Dezember</v>
      </c>
      <c r="AC1" s="39" t="n">
        <f aca="false">+gj+1</f>
        <v>2025</v>
      </c>
      <c r="AD1" s="38" t="str">
        <f aca="false">+'Umsatzplan Dienstleistungen'!AG1</f>
        <v>Januar</v>
      </c>
      <c r="AE1" s="38" t="str">
        <f aca="false">+'Umsatzplan Dienstleistungen'!AH1</f>
        <v>Februar</v>
      </c>
      <c r="AF1" s="38" t="str">
        <f aca="false">+'Umsatzplan Dienstleistungen'!AI1</f>
        <v>März</v>
      </c>
      <c r="AG1" s="38" t="str">
        <f aca="false">+'Umsatzplan Dienstleistungen'!AJ1</f>
        <v>April</v>
      </c>
      <c r="AH1" s="38" t="str">
        <f aca="false">+'Umsatzplan Dienstleistungen'!AK1</f>
        <v>Mai</v>
      </c>
      <c r="AI1" s="38" t="str">
        <f aca="false">+'Umsatzplan Dienstleistungen'!AL1</f>
        <v>Juni</v>
      </c>
      <c r="AJ1" s="38" t="str">
        <f aca="false">+'Umsatzplan Dienstleistungen'!AM1</f>
        <v>Juli</v>
      </c>
      <c r="AK1" s="38" t="str">
        <f aca="false">+'Umsatzplan Dienstleistungen'!AN1</f>
        <v>August</v>
      </c>
      <c r="AL1" s="38" t="str">
        <f aca="false">+'Umsatzplan Dienstleistungen'!AO1</f>
        <v>September</v>
      </c>
      <c r="AM1" s="38" t="str">
        <f aca="false">+'Umsatzplan Dienstleistungen'!AP1</f>
        <v>Oktober</v>
      </c>
      <c r="AN1" s="38" t="str">
        <f aca="false">+'Umsatzplan Dienstleistungen'!AQ1</f>
        <v>November</v>
      </c>
      <c r="AO1" s="38" t="str">
        <f aca="false">+'Umsatzplan Dienstleistungen'!AR1</f>
        <v>Dezember</v>
      </c>
      <c r="AP1" s="39" t="n">
        <f aca="false">+gj+2</f>
        <v>2026</v>
      </c>
      <c r="AQ1" s="38" t="str">
        <f aca="false">+'Umsatzplan Dienstleistungen'!AT1</f>
        <v>Januar</v>
      </c>
      <c r="AR1" s="38" t="str">
        <f aca="false">+'Umsatzplan Dienstleistungen'!AU1</f>
        <v>Februar</v>
      </c>
      <c r="AS1" s="38" t="str">
        <f aca="false">+'Umsatzplan Dienstleistungen'!AV1</f>
        <v>März</v>
      </c>
      <c r="AT1" s="38" t="str">
        <f aca="false">+'Umsatzplan Dienstleistungen'!AW1</f>
        <v>April</v>
      </c>
      <c r="AU1" s="38" t="str">
        <f aca="false">+'Umsatzplan Dienstleistungen'!AX1</f>
        <v>Mai</v>
      </c>
      <c r="AV1" s="38" t="str">
        <f aca="false">+'Umsatzplan Dienstleistungen'!AY1</f>
        <v>Juni</v>
      </c>
      <c r="AW1" s="38" t="str">
        <f aca="false">+'Umsatzplan Dienstleistungen'!AZ1</f>
        <v>Juli</v>
      </c>
      <c r="AX1" s="38" t="str">
        <f aca="false">+'Umsatzplan Dienstleistungen'!BA1</f>
        <v>August</v>
      </c>
      <c r="AY1" s="38" t="str">
        <f aca="false">+'Umsatzplan Dienstleistungen'!BB1</f>
        <v>September</v>
      </c>
      <c r="AZ1" s="38" t="str">
        <f aca="false">+'Umsatzplan Dienstleistungen'!BC1</f>
        <v>Oktober</v>
      </c>
      <c r="BA1" s="38" t="str">
        <f aca="false">+'Umsatzplan Dienstleistungen'!BD1</f>
        <v>November</v>
      </c>
      <c r="BB1" s="38" t="str">
        <f aca="false">+'Umsatzplan Dienstleistungen'!BE1</f>
        <v>Dezember</v>
      </c>
      <c r="BC1" s="39" t="n">
        <f aca="false">+gj+3</f>
        <v>2027</v>
      </c>
    </row>
    <row r="2" customFormat="false" ht="12" hidden="false" customHeight="false" outlineLevel="0" collapsed="false">
      <c r="A2" s="18" t="s">
        <v>37</v>
      </c>
      <c r="D2" s="36"/>
      <c r="E2" s="36"/>
      <c r="F2" s="36"/>
      <c r="G2" s="36"/>
      <c r="H2" s="36"/>
      <c r="I2" s="36"/>
      <c r="J2" s="36"/>
      <c r="K2" s="36"/>
      <c r="L2" s="36"/>
      <c r="M2" s="36"/>
      <c r="N2" s="36"/>
      <c r="O2" s="36"/>
      <c r="P2" s="40"/>
      <c r="Q2" s="36"/>
      <c r="R2" s="36"/>
      <c r="S2" s="36"/>
      <c r="T2" s="36"/>
      <c r="U2" s="36"/>
      <c r="V2" s="36"/>
      <c r="W2" s="36"/>
      <c r="X2" s="36"/>
      <c r="Y2" s="36"/>
      <c r="Z2" s="36"/>
      <c r="AA2" s="36"/>
      <c r="AB2" s="36"/>
      <c r="AC2" s="40"/>
      <c r="AD2" s="36"/>
      <c r="AE2" s="36"/>
      <c r="AF2" s="36"/>
      <c r="AG2" s="36"/>
      <c r="AH2" s="36"/>
      <c r="AI2" s="36"/>
      <c r="AJ2" s="36"/>
      <c r="AK2" s="36"/>
      <c r="AL2" s="36"/>
      <c r="AM2" s="36"/>
      <c r="AN2" s="36"/>
      <c r="AO2" s="36"/>
      <c r="AP2" s="40"/>
      <c r="AQ2" s="36"/>
      <c r="AR2" s="36"/>
      <c r="AS2" s="36"/>
      <c r="AT2" s="36"/>
      <c r="AU2" s="36"/>
      <c r="AV2" s="36"/>
      <c r="AW2" s="36"/>
      <c r="AX2" s="36"/>
      <c r="AY2" s="36"/>
      <c r="AZ2" s="36"/>
      <c r="BA2" s="36"/>
      <c r="BB2" s="36"/>
      <c r="BC2" s="40"/>
    </row>
    <row r="3" customFormat="false" ht="12" hidden="false" customHeight="false" outlineLevel="0" collapsed="false">
      <c r="B3" s="41" t="str">
        <f aca="false">IF('Infos vor dem Start'!A17="x","Umsatz 19%","Umsatz")</f>
        <v>Umsatz</v>
      </c>
      <c r="C3" s="41"/>
      <c r="D3" s="42"/>
      <c r="E3" s="42"/>
      <c r="F3" s="42"/>
      <c r="G3" s="42"/>
      <c r="H3" s="42"/>
      <c r="I3" s="42"/>
      <c r="J3" s="42"/>
      <c r="K3" s="42"/>
      <c r="L3" s="42"/>
      <c r="M3" s="42"/>
      <c r="N3" s="42"/>
      <c r="O3" s="42"/>
      <c r="P3" s="43" t="n">
        <f aca="false">SUM(D3:O3)</f>
        <v>0</v>
      </c>
      <c r="Q3" s="42"/>
      <c r="R3" s="42"/>
      <c r="S3" s="42"/>
      <c r="T3" s="42"/>
      <c r="U3" s="42"/>
      <c r="V3" s="42"/>
      <c r="W3" s="42"/>
      <c r="X3" s="42"/>
      <c r="Y3" s="42"/>
      <c r="Z3" s="42"/>
      <c r="AA3" s="42"/>
      <c r="AB3" s="42"/>
      <c r="AC3" s="43" t="n">
        <f aca="false">SUM(Q3:AB3)</f>
        <v>0</v>
      </c>
      <c r="AD3" s="42"/>
      <c r="AE3" s="42"/>
      <c r="AF3" s="42"/>
      <c r="AG3" s="42"/>
      <c r="AH3" s="42"/>
      <c r="AI3" s="42"/>
      <c r="AJ3" s="42"/>
      <c r="AK3" s="42"/>
      <c r="AL3" s="42"/>
      <c r="AM3" s="42"/>
      <c r="AN3" s="42"/>
      <c r="AO3" s="42"/>
      <c r="AP3" s="43" t="n">
        <f aca="false">SUM(AD3:AO3)</f>
        <v>0</v>
      </c>
      <c r="AQ3" s="42"/>
      <c r="AR3" s="42"/>
      <c r="AS3" s="42"/>
      <c r="AT3" s="42"/>
      <c r="AU3" s="42"/>
      <c r="AV3" s="42"/>
      <c r="AW3" s="42"/>
      <c r="AX3" s="42"/>
      <c r="AY3" s="42"/>
      <c r="AZ3" s="42"/>
      <c r="BA3" s="42"/>
      <c r="BB3" s="42"/>
      <c r="BC3" s="43" t="n">
        <f aca="false">SUM(AQ3:BB3)</f>
        <v>0</v>
      </c>
    </row>
    <row r="4" customFormat="false" ht="12" hidden="false" customHeight="false" outlineLevel="0" collapsed="false">
      <c r="B4" s="41" t="str">
        <f aca="false">IF('Infos vor dem Start'!A17="x","Umsatz 7%","Umsatz")</f>
        <v>Umsatz</v>
      </c>
      <c r="C4" s="41"/>
      <c r="D4" s="28"/>
      <c r="E4" s="28"/>
      <c r="F4" s="28"/>
      <c r="G4" s="28"/>
      <c r="H4" s="28"/>
      <c r="I4" s="28"/>
      <c r="J4" s="28"/>
      <c r="K4" s="28"/>
      <c r="L4" s="28"/>
      <c r="M4" s="28"/>
      <c r="N4" s="28"/>
      <c r="O4" s="28"/>
      <c r="P4" s="43" t="n">
        <f aca="false">SUM(D4:O4)</f>
        <v>0</v>
      </c>
      <c r="Q4" s="42"/>
      <c r="R4" s="42"/>
      <c r="S4" s="42"/>
      <c r="T4" s="42"/>
      <c r="U4" s="42"/>
      <c r="V4" s="42"/>
      <c r="W4" s="42"/>
      <c r="X4" s="42"/>
      <c r="Y4" s="42"/>
      <c r="Z4" s="42"/>
      <c r="AA4" s="42"/>
      <c r="AB4" s="42"/>
      <c r="AC4" s="43" t="n">
        <f aca="false">SUM(Q4:AB4)</f>
        <v>0</v>
      </c>
      <c r="AD4" s="28"/>
      <c r="AE4" s="28"/>
      <c r="AF4" s="28"/>
      <c r="AG4" s="28"/>
      <c r="AH4" s="28"/>
      <c r="AI4" s="28"/>
      <c r="AJ4" s="28"/>
      <c r="AK4" s="28"/>
      <c r="AL4" s="28"/>
      <c r="AM4" s="28"/>
      <c r="AN4" s="28"/>
      <c r="AO4" s="28"/>
      <c r="AP4" s="43" t="n">
        <f aca="false">SUM(AD4:AO4)</f>
        <v>0</v>
      </c>
      <c r="AQ4" s="28"/>
      <c r="AR4" s="28"/>
      <c r="AS4" s="28"/>
      <c r="AT4" s="28"/>
      <c r="AU4" s="28"/>
      <c r="AV4" s="28"/>
      <c r="AW4" s="28"/>
      <c r="AX4" s="28"/>
      <c r="AY4" s="28"/>
      <c r="AZ4" s="28"/>
      <c r="BA4" s="28"/>
      <c r="BB4" s="28"/>
      <c r="BC4" s="43" t="n">
        <f aca="false">SUM(AQ4:BB4)</f>
        <v>0</v>
      </c>
    </row>
    <row r="5" customFormat="false" ht="12" hidden="false" customHeight="false" outlineLevel="0" collapsed="false">
      <c r="A5" s="44" t="str">
        <f aca="false">IF(+'Infos vor dem Start'!A17="x","Umsatz Dienstleistungen 19%","Umsatz Dienstleistungen")</f>
        <v>Umsatz Dienstleistungen</v>
      </c>
      <c r="B5" s="44"/>
      <c r="C5" s="44"/>
      <c r="D5" s="45" t="n">
        <f aca="false">+'Umsatzplan Dienstleistungen'!G44</f>
        <v>0</v>
      </c>
      <c r="E5" s="45" t="n">
        <f aca="false">+'Umsatzplan Dienstleistungen'!H44</f>
        <v>0</v>
      </c>
      <c r="F5" s="45" t="n">
        <f aca="false">+'Umsatzplan Dienstleistungen'!I44</f>
        <v>0</v>
      </c>
      <c r="G5" s="45" t="n">
        <f aca="false">+'Umsatzplan Dienstleistungen'!J44</f>
        <v>0</v>
      </c>
      <c r="H5" s="45" t="n">
        <f aca="false">+'Umsatzplan Dienstleistungen'!K44</f>
        <v>24992</v>
      </c>
      <c r="I5" s="45" t="n">
        <f aca="false">+'Umsatzplan Dienstleistungen'!L44</f>
        <v>18488.8</v>
      </c>
      <c r="J5" s="45" t="n">
        <f aca="false">+'Umsatzplan Dienstleistungen'!M44</f>
        <v>25434.32</v>
      </c>
      <c r="K5" s="45" t="n">
        <f aca="false">+'Umsatzplan Dienstleistungen'!N44</f>
        <v>35023.048</v>
      </c>
      <c r="L5" s="45" t="n">
        <f aca="false">+'Umsatzplan Dienstleistungen'!O44</f>
        <v>48271.7672</v>
      </c>
      <c r="M5" s="45" t="n">
        <f aca="false">+'Umsatzplan Dienstleistungen'!P44</f>
        <v>66591.82408</v>
      </c>
      <c r="N5" s="45" t="n">
        <f aca="false">+'Umsatzplan Dienstleistungen'!Q44</f>
        <v>91943.308712</v>
      </c>
      <c r="O5" s="45" t="n">
        <f aca="false">+'Umsatzplan Dienstleistungen'!R44</f>
        <v>127049.8136968</v>
      </c>
      <c r="P5" s="43" t="n">
        <f aca="false">SUM(D5:O5)</f>
        <v>437794.8816888</v>
      </c>
      <c r="Q5" s="45" t="n">
        <f aca="false">+'Umsatzplan Dienstleistungen'!T44</f>
        <v>165164.75780584</v>
      </c>
      <c r="R5" s="45" t="n">
        <f aca="false">+'Umsatzplan Dienstleistungen'!U44</f>
        <v>376103.758011592</v>
      </c>
      <c r="S5" s="45" t="n">
        <f aca="false">+'Umsatzplan Dienstleistungen'!V44</f>
        <v>247061.65277507</v>
      </c>
      <c r="T5" s="45" t="n">
        <f aca="false">+'Umsatzplan Dienstleistungen'!W44</f>
        <v>530986.59333079</v>
      </c>
      <c r="U5" s="45" t="n">
        <f aca="false">+'Umsatzplan Dienstleistungen'!X44</f>
        <v>390847.368898028</v>
      </c>
      <c r="V5" s="45" t="n">
        <f aca="false">+'Umsatzplan Dienstleistungen'!Y44</f>
        <v>770349.957707596</v>
      </c>
      <c r="W5" s="45" t="n">
        <f aca="false">+'Umsatzplan Dienstleistungen'!Z44</f>
        <v>594039.181858275</v>
      </c>
      <c r="X5" s="45" t="n">
        <f aca="false">+'Umsatzplan Dienstleistungen'!AA44</f>
        <v>1128578.82799797</v>
      </c>
      <c r="Y5" s="45" t="n">
        <f aca="false">+'Umsatzplan Dienstleistungen'!AB44</f>
        <v>938038.484287275</v>
      </c>
      <c r="Z5" s="45" t="n">
        <f aca="false">+'Umsatzplan Dienstleistungen'!AC44</f>
        <v>1683360.73863033</v>
      </c>
      <c r="AA5" s="45" t="n">
        <f aca="false">+'Umsatzplan Dienstleistungen'!AD44</f>
        <v>1501410.55547632</v>
      </c>
      <c r="AB5" s="45" t="n">
        <f aca="false">+'Umsatzplan Dienstleistungen'!AE44</f>
        <v>2556074.36439315</v>
      </c>
      <c r="AC5" s="43" t="n">
        <f aca="false">SUM(Q5:AB5)</f>
        <v>10882016.2411722</v>
      </c>
      <c r="AD5" s="45" t="n">
        <f aca="false">+'Umsatzplan Dienstleistungen'!AG44</f>
        <v>2174159.92102028</v>
      </c>
      <c r="AE5" s="45" t="n">
        <f aca="false">+'Umsatzplan Dienstleistungen'!AH44</f>
        <v>2391575.9131223</v>
      </c>
      <c r="AF5" s="45" t="n">
        <f aca="false">+'Umsatzplan Dienstleistungen'!AI44</f>
        <v>2630733.50443453</v>
      </c>
      <c r="AG5" s="45" t="n">
        <f aca="false">+'Umsatzplan Dienstleistungen'!AJ44</f>
        <v>2893806.85487799</v>
      </c>
      <c r="AH5" s="45" t="n">
        <f aca="false">+'Umsatzplan Dienstleistungen'!AK44</f>
        <v>3183187.54036579</v>
      </c>
      <c r="AI5" s="45" t="n">
        <f aca="false">+'Umsatzplan Dienstleistungen'!AL44</f>
        <v>3501756.29440237</v>
      </c>
      <c r="AJ5" s="45" t="n">
        <f aca="false">+'Umsatzplan Dienstleistungen'!AM44</f>
        <v>3851956.9238426</v>
      </c>
      <c r="AK5" s="45" t="n">
        <f aca="false">+'Umsatzplan Dienstleistungen'!AN44</f>
        <v>4237172.61622686</v>
      </c>
      <c r="AL5" s="45" t="n">
        <f aca="false">+'Umsatzplan Dienstleistungen'!AO44</f>
        <v>4660904.87784955</v>
      </c>
      <c r="AM5" s="45" t="n">
        <f aca="false">+'Umsatzplan Dienstleistungen'!AP44</f>
        <v>5127005.3656345</v>
      </c>
      <c r="AN5" s="45" t="n">
        <f aca="false">+'Umsatzplan Dienstleistungen'!AQ44</f>
        <v>5639710.90219796</v>
      </c>
      <c r="AO5" s="45" t="n">
        <f aca="false">+'Umsatzplan Dienstleistungen'!AR44</f>
        <v>6203681.99241775</v>
      </c>
      <c r="AP5" s="43" t="n">
        <f aca="false">SUM(AD5:AO5)</f>
        <v>46495652.7063925</v>
      </c>
      <c r="AQ5" s="45" t="n">
        <f aca="false">+'Umsatzplan Dienstleistungen'!AT44</f>
        <v>0</v>
      </c>
      <c r="AR5" s="45" t="n">
        <f aca="false">+'Umsatzplan Dienstleistungen'!AU44</f>
        <v>0</v>
      </c>
      <c r="AS5" s="45" t="n">
        <f aca="false">+'Umsatzplan Dienstleistungen'!AV44</f>
        <v>0</v>
      </c>
      <c r="AT5" s="45" t="n">
        <f aca="false">+'Umsatzplan Dienstleistungen'!AW44</f>
        <v>0</v>
      </c>
      <c r="AU5" s="45" t="n">
        <f aca="false">+'Umsatzplan Dienstleistungen'!AX44</f>
        <v>0</v>
      </c>
      <c r="AV5" s="45" t="n">
        <f aca="false">+'Umsatzplan Dienstleistungen'!AY44</f>
        <v>0</v>
      </c>
      <c r="AW5" s="45" t="n">
        <f aca="false">+'Umsatzplan Dienstleistungen'!AZ44</f>
        <v>0</v>
      </c>
      <c r="AX5" s="45" t="n">
        <f aca="false">+'Umsatzplan Dienstleistungen'!BA44</f>
        <v>0</v>
      </c>
      <c r="AY5" s="45" t="n">
        <f aca="false">+'Umsatzplan Dienstleistungen'!BB44</f>
        <v>0</v>
      </c>
      <c r="AZ5" s="45" t="n">
        <f aca="false">+'Umsatzplan Dienstleistungen'!BC44</f>
        <v>0</v>
      </c>
      <c r="BA5" s="45" t="n">
        <f aca="false">+'Umsatzplan Dienstleistungen'!BD44</f>
        <v>0</v>
      </c>
      <c r="BB5" s="45" t="n">
        <f aca="false">+'Umsatzplan Dienstleistungen'!BE44</f>
        <v>0</v>
      </c>
      <c r="BC5" s="43" t="n">
        <f aca="false">SUM(AQ5:BB5)</f>
        <v>0</v>
      </c>
    </row>
    <row r="6" customFormat="false" ht="12" hidden="false" customHeight="false" outlineLevel="0" collapsed="false">
      <c r="B6" s="46"/>
      <c r="C6" s="18" t="s">
        <v>38</v>
      </c>
      <c r="D6" s="45" t="n">
        <f aca="false">(+D3+D4+D5)*$B6</f>
        <v>0</v>
      </c>
      <c r="E6" s="45" t="n">
        <f aca="false">(+E3+E4+E5)*$B6</f>
        <v>0</v>
      </c>
      <c r="F6" s="45" t="n">
        <f aca="false">(+F3+F4+F5)*$B6</f>
        <v>0</v>
      </c>
      <c r="G6" s="45" t="n">
        <f aca="false">(+G3+G4+G5)*$B6</f>
        <v>0</v>
      </c>
      <c r="H6" s="45" t="n">
        <f aca="false">(+H3+H4+H5)*$B6</f>
        <v>0</v>
      </c>
      <c r="I6" s="45" t="n">
        <f aca="false">(+I3+I4+I5)*$B6</f>
        <v>0</v>
      </c>
      <c r="J6" s="45" t="n">
        <f aca="false">(+J3+J4+J5)*$B6</f>
        <v>0</v>
      </c>
      <c r="K6" s="45" t="n">
        <f aca="false">(+K3+K4+K5)*$B6</f>
        <v>0</v>
      </c>
      <c r="L6" s="45" t="n">
        <f aca="false">(+L3+L4+L5)*$B6</f>
        <v>0</v>
      </c>
      <c r="M6" s="45" t="n">
        <f aca="false">(+M3+M4+M5)*$B6</f>
        <v>0</v>
      </c>
      <c r="N6" s="45" t="n">
        <f aca="false">(+N3+N4+N5)*$B6</f>
        <v>0</v>
      </c>
      <c r="O6" s="45" t="n">
        <f aca="false">(+O3+O4+O5)*$B6</f>
        <v>0</v>
      </c>
      <c r="P6" s="43" t="n">
        <f aca="false">SUM(D6:O6)</f>
        <v>0</v>
      </c>
      <c r="Q6" s="45" t="n">
        <f aca="false">(+Q3+Q4+Q5)*$B6</f>
        <v>0</v>
      </c>
      <c r="R6" s="45" t="n">
        <f aca="false">(+R3+R4+R5)*$B6</f>
        <v>0</v>
      </c>
      <c r="S6" s="45" t="n">
        <f aca="false">(+S3+S4+S5)*$B6</f>
        <v>0</v>
      </c>
      <c r="T6" s="45" t="n">
        <f aca="false">(+T3+T4+T5)*$B6</f>
        <v>0</v>
      </c>
      <c r="U6" s="45" t="n">
        <f aca="false">(+U3+U4+U5)*$B6</f>
        <v>0</v>
      </c>
      <c r="V6" s="45" t="n">
        <f aca="false">(+V3+V4+V5)*$B6</f>
        <v>0</v>
      </c>
      <c r="W6" s="45" t="n">
        <f aca="false">(+W3+W4+W5)*$B6</f>
        <v>0</v>
      </c>
      <c r="X6" s="45" t="n">
        <f aca="false">(+X3+X4+X5)*$B6</f>
        <v>0</v>
      </c>
      <c r="Y6" s="45" t="n">
        <f aca="false">(+Y3+Y4+Y5)*$B6</f>
        <v>0</v>
      </c>
      <c r="Z6" s="45" t="n">
        <f aca="false">(+Z3+Z4+Z5)*$B6</f>
        <v>0</v>
      </c>
      <c r="AA6" s="45" t="n">
        <f aca="false">(+AA3+AA4+AA5)*$B6</f>
        <v>0</v>
      </c>
      <c r="AB6" s="45" t="n">
        <f aca="false">(+AB3+AB4+AB5)*$B6</f>
        <v>0</v>
      </c>
      <c r="AC6" s="43" t="n">
        <f aca="false">SUM(Q6:AB6)</f>
        <v>0</v>
      </c>
      <c r="AD6" s="45" t="n">
        <f aca="false">(+AD3+AD4+AD5)*$B6</f>
        <v>0</v>
      </c>
      <c r="AE6" s="45" t="n">
        <f aca="false">(+AE3+AE4+AE5)*$B6</f>
        <v>0</v>
      </c>
      <c r="AF6" s="45" t="n">
        <f aca="false">(+AF3+AF4+AF5)*$B6</f>
        <v>0</v>
      </c>
      <c r="AG6" s="45" t="n">
        <f aca="false">(+AG3+AG4+AG5)*$B6</f>
        <v>0</v>
      </c>
      <c r="AH6" s="45" t="n">
        <f aca="false">(+AH3+AH4+AH5)*$B6</f>
        <v>0</v>
      </c>
      <c r="AI6" s="45" t="n">
        <f aca="false">(+AI3+AI4+AI5)*$B6</f>
        <v>0</v>
      </c>
      <c r="AJ6" s="45" t="n">
        <f aca="false">(+AJ3+AJ4+AJ5)*$B6</f>
        <v>0</v>
      </c>
      <c r="AK6" s="45" t="n">
        <f aca="false">(+AK3+AK4+AK5)*$B6</f>
        <v>0</v>
      </c>
      <c r="AL6" s="45" t="n">
        <f aca="false">(+AL3+AL4+AL5)*$B6</f>
        <v>0</v>
      </c>
      <c r="AM6" s="45" t="n">
        <f aca="false">(+AM3+AM4+AM5)*$B6</f>
        <v>0</v>
      </c>
      <c r="AN6" s="45" t="n">
        <f aca="false">(+AN3+AN4+AN5)*$B6</f>
        <v>0</v>
      </c>
      <c r="AO6" s="45" t="n">
        <f aca="false">(+AO3+AO4+AO5)*$B6</f>
        <v>0</v>
      </c>
      <c r="AP6" s="43" t="n">
        <f aca="false">SUM(AD6:AO6)</f>
        <v>0</v>
      </c>
      <c r="AQ6" s="45" t="n">
        <f aca="false">(+AQ3+AQ4+AQ5)*$B6</f>
        <v>0</v>
      </c>
      <c r="AR6" s="45" t="n">
        <f aca="false">(+AR3+AR4+AR5)*$B6</f>
        <v>0</v>
      </c>
      <c r="AS6" s="45" t="n">
        <f aca="false">(+AS3+AS4+AS5)*$B6</f>
        <v>0</v>
      </c>
      <c r="AT6" s="45" t="n">
        <f aca="false">(+AT3+AT4+AT5)*$B6</f>
        <v>0</v>
      </c>
      <c r="AU6" s="45" t="n">
        <f aca="false">(+AU3+AU4+AU5)*$B6</f>
        <v>0</v>
      </c>
      <c r="AV6" s="45" t="n">
        <f aca="false">(+AV3+AV4+AV5)*$B6</f>
        <v>0</v>
      </c>
      <c r="AW6" s="45" t="n">
        <f aca="false">(+AW3+AW4+AW5)*$B6</f>
        <v>0</v>
      </c>
      <c r="AX6" s="45" t="n">
        <f aca="false">(+AX3+AX4+AX5)*$B6</f>
        <v>0</v>
      </c>
      <c r="AY6" s="45" t="n">
        <f aca="false">(+AY3+AY4+AY5)*$B6</f>
        <v>0</v>
      </c>
      <c r="AZ6" s="45" t="n">
        <f aca="false">(+AZ3+AZ4+AZ5)*$B6</f>
        <v>0</v>
      </c>
      <c r="BA6" s="45" t="n">
        <f aca="false">(+BA3+BA4+BA5)*$B6</f>
        <v>0</v>
      </c>
      <c r="BB6" s="45" t="n">
        <f aca="false">(+BB3+BB4+BB5)*$B6</f>
        <v>0</v>
      </c>
      <c r="BC6" s="43" t="n">
        <f aca="false">SUM(AQ6:BB6)</f>
        <v>0</v>
      </c>
    </row>
    <row r="7" customFormat="false" ht="12" hidden="false" customHeight="false" outlineLevel="0" collapsed="false">
      <c r="A7" s="18" t="s">
        <v>39</v>
      </c>
      <c r="D7" s="42"/>
      <c r="E7" s="42"/>
      <c r="F7" s="42"/>
      <c r="G7" s="42"/>
      <c r="H7" s="42"/>
      <c r="I7" s="42"/>
      <c r="J7" s="42"/>
      <c r="K7" s="42"/>
      <c r="L7" s="42"/>
      <c r="M7" s="42"/>
      <c r="N7" s="42"/>
      <c r="O7" s="42"/>
      <c r="P7" s="43" t="n">
        <f aca="false">SUM(D7:O7)</f>
        <v>0</v>
      </c>
      <c r="Q7" s="42"/>
      <c r="R7" s="42"/>
      <c r="S7" s="42"/>
      <c r="T7" s="42"/>
      <c r="U7" s="42"/>
      <c r="V7" s="42"/>
      <c r="W7" s="42"/>
      <c r="X7" s="42"/>
      <c r="Y7" s="42"/>
      <c r="Z7" s="42"/>
      <c r="AA7" s="42"/>
      <c r="AB7" s="42"/>
      <c r="AC7" s="43" t="n">
        <f aca="false">SUM(Q7:AB7)</f>
        <v>0</v>
      </c>
      <c r="AD7" s="42"/>
      <c r="AE7" s="42"/>
      <c r="AF7" s="42"/>
      <c r="AG7" s="42"/>
      <c r="AH7" s="42"/>
      <c r="AI7" s="42"/>
      <c r="AJ7" s="42"/>
      <c r="AK7" s="42"/>
      <c r="AL7" s="42"/>
      <c r="AM7" s="42"/>
      <c r="AN7" s="42"/>
      <c r="AO7" s="42"/>
      <c r="AP7" s="43" t="n">
        <f aca="false">SUM(AD7:AO7)</f>
        <v>0</v>
      </c>
      <c r="AQ7" s="42"/>
      <c r="AR7" s="42"/>
      <c r="AS7" s="42"/>
      <c r="AT7" s="42"/>
      <c r="AU7" s="42"/>
      <c r="AV7" s="42"/>
      <c r="AW7" s="42"/>
      <c r="AX7" s="42"/>
      <c r="AY7" s="42"/>
      <c r="AZ7" s="42"/>
      <c r="BA7" s="42"/>
      <c r="BB7" s="42"/>
      <c r="BC7" s="43" t="n">
        <f aca="false">SUM(AQ7:BB7)</f>
        <v>0</v>
      </c>
    </row>
    <row r="8" customFormat="false" ht="12" hidden="false" customHeight="false" outlineLevel="0" collapsed="false">
      <c r="A8" s="18" t="s">
        <v>40</v>
      </c>
      <c r="D8" s="47"/>
      <c r="E8" s="47"/>
      <c r="F8" s="47"/>
      <c r="G8" s="47"/>
      <c r="H8" s="47"/>
      <c r="I8" s="47"/>
      <c r="J8" s="47"/>
      <c r="K8" s="47"/>
      <c r="L8" s="47"/>
      <c r="M8" s="47"/>
      <c r="N8" s="47"/>
      <c r="O8" s="47"/>
      <c r="P8" s="43"/>
      <c r="Q8" s="47"/>
      <c r="R8" s="47"/>
      <c r="S8" s="47"/>
      <c r="T8" s="47"/>
      <c r="U8" s="47"/>
      <c r="V8" s="47"/>
      <c r="W8" s="47"/>
      <c r="X8" s="47"/>
      <c r="Y8" s="47"/>
      <c r="Z8" s="47"/>
      <c r="AA8" s="47"/>
      <c r="AB8" s="47"/>
      <c r="AC8" s="43"/>
      <c r="AD8" s="47"/>
      <c r="AE8" s="47"/>
      <c r="AF8" s="47"/>
      <c r="AG8" s="47"/>
      <c r="AH8" s="47"/>
      <c r="AI8" s="47"/>
      <c r="AJ8" s="47"/>
      <c r="AK8" s="47"/>
      <c r="AL8" s="47"/>
      <c r="AM8" s="47"/>
      <c r="AN8" s="47"/>
      <c r="AO8" s="47"/>
      <c r="AP8" s="43"/>
      <c r="AQ8" s="47"/>
      <c r="AR8" s="47"/>
      <c r="AS8" s="47"/>
      <c r="AT8" s="47"/>
      <c r="AU8" s="47"/>
      <c r="AV8" s="47"/>
      <c r="AW8" s="47"/>
      <c r="AX8" s="47"/>
      <c r="AY8" s="47"/>
      <c r="AZ8" s="47"/>
      <c r="BA8" s="47"/>
      <c r="BB8" s="47"/>
      <c r="BC8" s="43"/>
    </row>
    <row r="9" customFormat="false" ht="12" hidden="false" customHeight="false" outlineLevel="0" collapsed="false">
      <c r="B9" s="46"/>
      <c r="C9" s="18" t="s">
        <v>41</v>
      </c>
      <c r="D9" s="45"/>
      <c r="E9" s="45" t="n">
        <f aca="false">(+D3+D4)*$B9</f>
        <v>0</v>
      </c>
      <c r="F9" s="45" t="n">
        <f aca="false">(+E3+E4)*$B9</f>
        <v>0</v>
      </c>
      <c r="G9" s="45" t="n">
        <f aca="false">(+F3+F4)*$B9</f>
        <v>0</v>
      </c>
      <c r="H9" s="45" t="n">
        <f aca="false">(+G3+G4)*$B9</f>
        <v>0</v>
      </c>
      <c r="I9" s="45" t="n">
        <f aca="false">(+H3+H4)*$B9</f>
        <v>0</v>
      </c>
      <c r="J9" s="45" t="n">
        <f aca="false">(+I3+I4)*$B9</f>
        <v>0</v>
      </c>
      <c r="K9" s="45" t="n">
        <f aca="false">(+J3+J4)*$B9</f>
        <v>0</v>
      </c>
      <c r="L9" s="45" t="n">
        <f aca="false">(+K3+K4)*$B9</f>
        <v>0</v>
      </c>
      <c r="M9" s="45" t="n">
        <f aca="false">(+L3+L4)*$B9</f>
        <v>0</v>
      </c>
      <c r="N9" s="45" t="n">
        <f aca="false">(+M3+M4)*$B9</f>
        <v>0</v>
      </c>
      <c r="O9" s="45" t="n">
        <f aca="false">(+N3+N4)*$B9</f>
        <v>0</v>
      </c>
      <c r="P9" s="43" t="n">
        <f aca="false">SUM(D9:O9)</f>
        <v>0</v>
      </c>
      <c r="Q9" s="45" t="n">
        <f aca="false">(+O3+O4)*$B9</f>
        <v>0</v>
      </c>
      <c r="R9" s="45" t="n">
        <f aca="false">(+Q3+Q4)*$B9</f>
        <v>0</v>
      </c>
      <c r="S9" s="45" t="n">
        <f aca="false">(+R3+R4)*$B9</f>
        <v>0</v>
      </c>
      <c r="T9" s="45" t="n">
        <f aca="false">(+S3+S4)*$B9</f>
        <v>0</v>
      </c>
      <c r="U9" s="45" t="n">
        <f aca="false">(+T3+T4)*$B9</f>
        <v>0</v>
      </c>
      <c r="V9" s="45" t="n">
        <f aca="false">(+U3+U4)*$B9</f>
        <v>0</v>
      </c>
      <c r="W9" s="45" t="n">
        <f aca="false">(+V3+V4)*$B9</f>
        <v>0</v>
      </c>
      <c r="X9" s="45" t="n">
        <f aca="false">(+W3+W4)*$B9</f>
        <v>0</v>
      </c>
      <c r="Y9" s="45" t="n">
        <f aca="false">(+X3+X4)*$B9</f>
        <v>0</v>
      </c>
      <c r="Z9" s="45" t="n">
        <f aca="false">(+Y3+Y4)*$B9</f>
        <v>0</v>
      </c>
      <c r="AA9" s="45" t="n">
        <f aca="false">(+Z3+Z4)*$B9</f>
        <v>0</v>
      </c>
      <c r="AB9" s="45" t="n">
        <f aca="false">(+AA3+AA4)*$B9</f>
        <v>0</v>
      </c>
      <c r="AC9" s="43" t="n">
        <f aca="false">SUM(Q9:AB9)</f>
        <v>0</v>
      </c>
      <c r="AD9" s="45" t="n">
        <f aca="false">(+AB3+AB4)*$B9</f>
        <v>0</v>
      </c>
      <c r="AE9" s="45" t="n">
        <f aca="false">(+AD3+AD4)*$B9</f>
        <v>0</v>
      </c>
      <c r="AF9" s="45" t="n">
        <f aca="false">(+AE3+AE4)*$B9</f>
        <v>0</v>
      </c>
      <c r="AG9" s="45" t="n">
        <f aca="false">(+AF3+AF4)*$B9</f>
        <v>0</v>
      </c>
      <c r="AH9" s="45" t="n">
        <f aca="false">(+AG3+AG4)*$B9</f>
        <v>0</v>
      </c>
      <c r="AI9" s="45" t="n">
        <f aca="false">(+AH3+AH4)*$B9</f>
        <v>0</v>
      </c>
      <c r="AJ9" s="45" t="n">
        <f aca="false">(+AI3+AI4)*$B9</f>
        <v>0</v>
      </c>
      <c r="AK9" s="45" t="n">
        <f aca="false">(+AJ3+AJ4)*$B9</f>
        <v>0</v>
      </c>
      <c r="AL9" s="45" t="n">
        <f aca="false">(+AK3+AK4)*$B9</f>
        <v>0</v>
      </c>
      <c r="AM9" s="45" t="n">
        <f aca="false">(+AL3+AL4)*$B9</f>
        <v>0</v>
      </c>
      <c r="AN9" s="45" t="n">
        <f aca="false">(+AM3+AM4)*$B9</f>
        <v>0</v>
      </c>
      <c r="AO9" s="45" t="n">
        <f aca="false">(+AN3+AN4)*$B9</f>
        <v>0</v>
      </c>
      <c r="AP9" s="43" t="n">
        <f aca="false">SUM(AD9:AO9)</f>
        <v>0</v>
      </c>
      <c r="AQ9" s="45" t="n">
        <f aca="false">(+AO3+AO4)*$B9</f>
        <v>0</v>
      </c>
      <c r="AR9" s="45" t="n">
        <f aca="false">(+AQ3+AQ4)*$B9</f>
        <v>0</v>
      </c>
      <c r="AS9" s="45" t="n">
        <f aca="false">(+AR3+AR4)*$B9</f>
        <v>0</v>
      </c>
      <c r="AT9" s="45" t="n">
        <f aca="false">(+AS3+AS4)*$B9</f>
        <v>0</v>
      </c>
      <c r="AU9" s="45" t="n">
        <f aca="false">(+AT3+AT4)*$B9</f>
        <v>0</v>
      </c>
      <c r="AV9" s="45" t="n">
        <f aca="false">(+AU3+AU4)*$B9</f>
        <v>0</v>
      </c>
      <c r="AW9" s="45" t="n">
        <f aca="false">(+AV3+AV4)*$B9</f>
        <v>0</v>
      </c>
      <c r="AX9" s="45" t="n">
        <f aca="false">(+AW3+AW4)*$B9</f>
        <v>0</v>
      </c>
      <c r="AY9" s="45" t="n">
        <f aca="false">(+AX3+AX4)*$B9</f>
        <v>0</v>
      </c>
      <c r="AZ9" s="45" t="n">
        <f aca="false">(+AY3+AY4)*$B9</f>
        <v>0</v>
      </c>
      <c r="BA9" s="45" t="n">
        <f aca="false">(+AZ3+AZ4)*$B9</f>
        <v>0</v>
      </c>
      <c r="BB9" s="45" t="n">
        <f aca="false">(+BA3+BA4)*$B9</f>
        <v>0</v>
      </c>
      <c r="BC9" s="43" t="n">
        <f aca="false">SUM(AQ9:BB9)</f>
        <v>0</v>
      </c>
    </row>
    <row r="10" customFormat="false" ht="12" hidden="false" customHeight="false" outlineLevel="0" collapsed="false">
      <c r="B10" s="48" t="s">
        <v>42</v>
      </c>
      <c r="D10" s="42"/>
      <c r="E10" s="42"/>
      <c r="F10" s="42"/>
      <c r="G10" s="42"/>
      <c r="H10" s="42"/>
      <c r="I10" s="42"/>
      <c r="J10" s="42"/>
      <c r="K10" s="42"/>
      <c r="L10" s="42"/>
      <c r="M10" s="42"/>
      <c r="N10" s="42"/>
      <c r="O10" s="42"/>
      <c r="P10" s="43" t="n">
        <f aca="false">SUM(D10:O10)</f>
        <v>0</v>
      </c>
      <c r="Q10" s="42"/>
      <c r="R10" s="42"/>
      <c r="S10" s="42"/>
      <c r="T10" s="42"/>
      <c r="U10" s="42"/>
      <c r="V10" s="42"/>
      <c r="W10" s="42"/>
      <c r="X10" s="42"/>
      <c r="Y10" s="42"/>
      <c r="Z10" s="42"/>
      <c r="AA10" s="42"/>
      <c r="AB10" s="42"/>
      <c r="AC10" s="43" t="n">
        <f aca="false">SUM(Q10:AB10)</f>
        <v>0</v>
      </c>
      <c r="AD10" s="42"/>
      <c r="AE10" s="42"/>
      <c r="AF10" s="42"/>
      <c r="AG10" s="42"/>
      <c r="AH10" s="42"/>
      <c r="AI10" s="42"/>
      <c r="AJ10" s="42"/>
      <c r="AK10" s="42"/>
      <c r="AL10" s="42"/>
      <c r="AM10" s="42"/>
      <c r="AN10" s="42"/>
      <c r="AO10" s="42"/>
      <c r="AP10" s="43" t="n">
        <f aca="false">SUM(AD10:AO10)</f>
        <v>0</v>
      </c>
      <c r="AQ10" s="42"/>
      <c r="AR10" s="42"/>
      <c r="AS10" s="42"/>
      <c r="AT10" s="42"/>
      <c r="AU10" s="42"/>
      <c r="AV10" s="42"/>
      <c r="AW10" s="42"/>
      <c r="AX10" s="42"/>
      <c r="AY10" s="42"/>
      <c r="AZ10" s="42"/>
      <c r="BA10" s="42"/>
      <c r="BB10" s="42"/>
      <c r="BC10" s="43" t="n">
        <f aca="false">SUM(AQ10:BB10)</f>
        <v>0</v>
      </c>
    </row>
    <row r="11" customFormat="false" ht="12" hidden="false" customHeight="false" outlineLevel="0" collapsed="false">
      <c r="B11" s="48" t="s">
        <v>43</v>
      </c>
      <c r="D11" s="42" t="n">
        <v>0</v>
      </c>
      <c r="E11" s="42"/>
      <c r="F11" s="42"/>
      <c r="G11" s="42"/>
      <c r="H11" s="42"/>
      <c r="I11" s="42"/>
      <c r="J11" s="42"/>
      <c r="K11" s="42"/>
      <c r="L11" s="42"/>
      <c r="M11" s="42"/>
      <c r="N11" s="42"/>
      <c r="O11" s="42"/>
      <c r="P11" s="43" t="n">
        <f aca="false">SUM(D11:O11)</f>
        <v>0</v>
      </c>
      <c r="Q11" s="42"/>
      <c r="R11" s="42"/>
      <c r="S11" s="42"/>
      <c r="T11" s="42"/>
      <c r="U11" s="42"/>
      <c r="V11" s="42"/>
      <c r="W11" s="42"/>
      <c r="X11" s="42"/>
      <c r="Y11" s="42"/>
      <c r="Z11" s="42"/>
      <c r="AA11" s="42"/>
      <c r="AB11" s="42"/>
      <c r="AC11" s="43" t="n">
        <f aca="false">SUM(Q11:AB11)</f>
        <v>0</v>
      </c>
      <c r="AD11" s="42"/>
      <c r="AE11" s="42"/>
      <c r="AF11" s="42"/>
      <c r="AG11" s="42"/>
      <c r="AH11" s="42"/>
      <c r="AI11" s="42"/>
      <c r="AJ11" s="42"/>
      <c r="AK11" s="42"/>
      <c r="AL11" s="42"/>
      <c r="AM11" s="42"/>
      <c r="AN11" s="42"/>
      <c r="AO11" s="42"/>
      <c r="AP11" s="43" t="n">
        <f aca="false">SUM(AD11:AO11)</f>
        <v>0</v>
      </c>
      <c r="AQ11" s="42"/>
      <c r="AR11" s="42"/>
      <c r="AS11" s="42"/>
      <c r="AT11" s="42"/>
      <c r="AU11" s="42"/>
      <c r="AV11" s="42"/>
      <c r="AW11" s="42"/>
      <c r="AX11" s="42"/>
      <c r="AY11" s="42"/>
      <c r="AZ11" s="42"/>
      <c r="BA11" s="42"/>
      <c r="BB11" s="42"/>
      <c r="BC11" s="43" t="n">
        <f aca="false">SUM(AQ11:BB11)</f>
        <v>0</v>
      </c>
    </row>
    <row r="12" customFormat="false" ht="12" hidden="false" customHeight="false" outlineLevel="0" collapsed="false">
      <c r="A12" s="49" t="s">
        <v>44</v>
      </c>
      <c r="B12" s="49"/>
      <c r="C12" s="49"/>
      <c r="D12" s="50" t="n">
        <f aca="false">+D3+D4+D5-D6+D7-D9-D10-D11</f>
        <v>0</v>
      </c>
      <c r="E12" s="50" t="n">
        <f aca="false">+E3+E4+E5-E6+E7-E9-E10-E11</f>
        <v>0</v>
      </c>
      <c r="F12" s="50" t="n">
        <f aca="false">+F3+F4+F5-F6+F7-F9-F10-F11</f>
        <v>0</v>
      </c>
      <c r="G12" s="50" t="n">
        <f aca="false">+G3+G4+G5-G6+G7-G9-G10-G11</f>
        <v>0</v>
      </c>
      <c r="H12" s="50" t="n">
        <f aca="false">+H3+H4+H5-H6+H7-H9-H10-H11</f>
        <v>24992</v>
      </c>
      <c r="I12" s="50" t="n">
        <f aca="false">+I3+I4+I5-I6+I7-I9-I10-I11</f>
        <v>18488.8</v>
      </c>
      <c r="J12" s="50" t="n">
        <f aca="false">+J3+J4+J5-J6+J7-J9-J10-J11</f>
        <v>25434.32</v>
      </c>
      <c r="K12" s="50" t="n">
        <f aca="false">+K3+K4+K5-K6+K7-K9-K10-K11</f>
        <v>35023.048</v>
      </c>
      <c r="L12" s="50" t="n">
        <f aca="false">+L3+L4+L5-L6+L7-L9-L10-L11</f>
        <v>48271.7672</v>
      </c>
      <c r="M12" s="50" t="n">
        <f aca="false">+M3+M4+M5-M6+M7-M9-M10-M11</f>
        <v>66591.82408</v>
      </c>
      <c r="N12" s="50" t="n">
        <f aca="false">+N3+N4+N5-N6+N7-N9-N10-N11</f>
        <v>91943.308712</v>
      </c>
      <c r="O12" s="50" t="n">
        <f aca="false">+O3+O4+O5-O6+O7-O9-O10-O11</f>
        <v>127049.8136968</v>
      </c>
      <c r="P12" s="50" t="n">
        <f aca="false">+P3+P4+P5-P6+P7-P9-P10-P11</f>
        <v>437794.8816888</v>
      </c>
      <c r="Q12" s="50" t="n">
        <f aca="false">+Q3+Q4+Q5-Q6+Q7-Q9-Q10-Q11</f>
        <v>165164.75780584</v>
      </c>
      <c r="R12" s="50" t="n">
        <f aca="false">+R3+R4+R5-R6+R7-R9-R10-R11</f>
        <v>376103.758011592</v>
      </c>
      <c r="S12" s="50" t="n">
        <f aca="false">+S3+S4+S5-S6+S7-S9-S10-S11</f>
        <v>247061.65277507</v>
      </c>
      <c r="T12" s="50" t="n">
        <f aca="false">+T3+T4+T5-T6+T7-T9-T10-T11</f>
        <v>530986.59333079</v>
      </c>
      <c r="U12" s="50" t="n">
        <f aca="false">+U3+U4+U5-U6+U7-U9-U10-U11</f>
        <v>390847.368898028</v>
      </c>
      <c r="V12" s="50" t="n">
        <f aca="false">+V3+V4+V5-V6+V7-V9-V10-V11</f>
        <v>770349.957707596</v>
      </c>
      <c r="W12" s="50" t="n">
        <f aca="false">+W3+W4+W5-W6+W7-W9-W10-W11</f>
        <v>594039.181858275</v>
      </c>
      <c r="X12" s="50" t="n">
        <f aca="false">+X3+X4+X5-X6+X7-X9-X10-X11</f>
        <v>1128578.82799797</v>
      </c>
      <c r="Y12" s="50" t="n">
        <f aca="false">+Y3+Y4+Y5-Y6+Y7-Y9-Y10-Y11</f>
        <v>938038.484287275</v>
      </c>
      <c r="Z12" s="50" t="n">
        <f aca="false">+Z3+Z4+Z5-Z6+Z7-Z9-Z10-Z11</f>
        <v>1683360.73863033</v>
      </c>
      <c r="AA12" s="50" t="n">
        <f aca="false">+AA3+AA4+AA5-AA6+AA7-AA9-AA10-AA11</f>
        <v>1501410.55547632</v>
      </c>
      <c r="AB12" s="50" t="n">
        <f aca="false">+AB3+AB4+AB5-AB6+AB7-AB9-AB10-AB11</f>
        <v>2556074.36439315</v>
      </c>
      <c r="AC12" s="50" t="n">
        <f aca="false">+AC3+AC4+AC5-AC6+AC7-AC9-AC10-AC11</f>
        <v>10882016.2411722</v>
      </c>
      <c r="AD12" s="50" t="n">
        <f aca="false">+AD3+AD4+AD5-AD6+AD7-AD9-AD10-AD11</f>
        <v>2174159.92102028</v>
      </c>
      <c r="AE12" s="50" t="n">
        <f aca="false">+AE3+AE4+AE5-AE6+AE7-AE9-AE10-AE11</f>
        <v>2391575.9131223</v>
      </c>
      <c r="AF12" s="50" t="n">
        <f aca="false">+AF3+AF4+AF5-AF6+AF7-AF9-AF10-AF11</f>
        <v>2630733.50443453</v>
      </c>
      <c r="AG12" s="50" t="n">
        <f aca="false">+AG3+AG4+AG5-AG6+AG7-AG9-AG10-AG11</f>
        <v>2893806.85487799</v>
      </c>
      <c r="AH12" s="50" t="n">
        <f aca="false">+AH3+AH4+AH5-AH6+AH7-AH9-AH10-AH11</f>
        <v>3183187.54036579</v>
      </c>
      <c r="AI12" s="50" t="n">
        <f aca="false">+AI3+AI4+AI5-AI6+AI7-AI9-AI10-AI11</f>
        <v>3501756.29440237</v>
      </c>
      <c r="AJ12" s="50" t="n">
        <f aca="false">+AJ3+AJ4+AJ5-AJ6+AJ7-AJ9-AJ10-AJ11</f>
        <v>3851956.9238426</v>
      </c>
      <c r="AK12" s="50" t="n">
        <f aca="false">+AK3+AK4+AK5-AK6+AK7-AK9-AK10-AK11</f>
        <v>4237172.61622686</v>
      </c>
      <c r="AL12" s="50" t="n">
        <f aca="false">+AL3+AL4+AL5-AL6+AL7-AL9-AL10-AL11</f>
        <v>4660904.87784955</v>
      </c>
      <c r="AM12" s="50" t="n">
        <f aca="false">+AM3+AM4+AM5-AM6+AM7-AM9-AM10-AM11</f>
        <v>5127005.3656345</v>
      </c>
      <c r="AN12" s="50" t="n">
        <f aca="false">+AN3+AN4+AN5-AN6+AN7-AN9-AN10-AN11</f>
        <v>5639710.90219796</v>
      </c>
      <c r="AO12" s="50" t="n">
        <f aca="false">+AO3+AO4+AO5-AO6+AO7-AO9-AO10-AO11</f>
        <v>6203681.99241775</v>
      </c>
      <c r="AP12" s="50" t="n">
        <f aca="false">+AP3+AP4+AP5-AP6+AP7-AP9-AP10-AP11</f>
        <v>46495652.7063925</v>
      </c>
      <c r="AQ12" s="50" t="n">
        <f aca="false">+AQ3+AQ4+AQ5-AQ6+AQ7-AQ9-AQ10-AQ11</f>
        <v>0</v>
      </c>
      <c r="AR12" s="50" t="n">
        <f aca="false">+AR3+AR4+AR5-AR6+AR7-AR9-AR10-AR11</f>
        <v>0</v>
      </c>
      <c r="AS12" s="50" t="n">
        <f aca="false">+AS3+AS4+AS5-AS6+AS7-AS9-AS10-AS11</f>
        <v>0</v>
      </c>
      <c r="AT12" s="50" t="n">
        <f aca="false">+AT3+AT4+AT5-AT6+AT7-AT9-AT10-AT11</f>
        <v>0</v>
      </c>
      <c r="AU12" s="50" t="n">
        <f aca="false">+AU3+AU4+AU5-AU6+AU7-AU9-AU10-AU11</f>
        <v>0</v>
      </c>
      <c r="AV12" s="50" t="n">
        <f aca="false">+AV3+AV4+AV5-AV6+AV7-AV9-AV10-AV11</f>
        <v>0</v>
      </c>
      <c r="AW12" s="50" t="n">
        <f aca="false">+AW3+AW4+AW5-AW6+AW7-AW9-AW10-AW11</f>
        <v>0</v>
      </c>
      <c r="AX12" s="50" t="n">
        <f aca="false">+AX3+AX4+AX5-AX6+AX7-AX9-AX10-AX11</f>
        <v>0</v>
      </c>
      <c r="AY12" s="50" t="n">
        <f aca="false">+AY3+AY4+AY5-AY6+AY7-AY9-AY10-AY11</f>
        <v>0</v>
      </c>
      <c r="AZ12" s="50" t="n">
        <f aca="false">+AZ3+AZ4+AZ5-AZ6+AZ7-AZ9-AZ10-AZ11</f>
        <v>0</v>
      </c>
      <c r="BA12" s="50" t="n">
        <f aca="false">+BA3+BA4+BA5-BA6+BA7-BA9-BA10-BA11</f>
        <v>0</v>
      </c>
      <c r="BB12" s="50" t="n">
        <f aca="false">+BB3+BB4+BB5-BB6+BB7-BB9-BB10-BB11</f>
        <v>0</v>
      </c>
      <c r="BC12" s="50" t="n">
        <f aca="false">+BC3+BC4+BC5-BC6+BC7-BC9-BC10-BC11</f>
        <v>0</v>
      </c>
    </row>
    <row r="13" customFormat="false" ht="12" hidden="false" customHeight="false" outlineLevel="0" collapsed="false">
      <c r="A13" s="18" t="s">
        <v>45</v>
      </c>
      <c r="D13" s="42"/>
      <c r="E13" s="42"/>
      <c r="F13" s="42"/>
      <c r="G13" s="42"/>
      <c r="H13" s="42"/>
      <c r="I13" s="42"/>
      <c r="J13" s="42"/>
      <c r="K13" s="42"/>
      <c r="L13" s="42"/>
      <c r="M13" s="42"/>
      <c r="N13" s="42"/>
      <c r="O13" s="42"/>
      <c r="P13" s="43" t="n">
        <f aca="false">SUM(D13:O13)</f>
        <v>0</v>
      </c>
      <c r="Q13" s="42"/>
      <c r="R13" s="42"/>
      <c r="S13" s="42"/>
      <c r="T13" s="42"/>
      <c r="U13" s="42"/>
      <c r="V13" s="42"/>
      <c r="W13" s="42"/>
      <c r="X13" s="42"/>
      <c r="Y13" s="42"/>
      <c r="Z13" s="42"/>
      <c r="AA13" s="42"/>
      <c r="AB13" s="42"/>
      <c r="AC13" s="43" t="n">
        <f aca="false">SUM(Q13:AB13)</f>
        <v>0</v>
      </c>
      <c r="AD13" s="42"/>
      <c r="AE13" s="42"/>
      <c r="AF13" s="42"/>
      <c r="AG13" s="42"/>
      <c r="AH13" s="42"/>
      <c r="AI13" s="42"/>
      <c r="AJ13" s="42"/>
      <c r="AK13" s="42"/>
      <c r="AL13" s="42"/>
      <c r="AM13" s="42"/>
      <c r="AN13" s="42"/>
      <c r="AO13" s="42"/>
      <c r="AP13" s="43" t="n">
        <f aca="false">SUM(AD13:AO13)</f>
        <v>0</v>
      </c>
      <c r="AQ13" s="42"/>
      <c r="AR13" s="42"/>
      <c r="AS13" s="42"/>
      <c r="AT13" s="42"/>
      <c r="AU13" s="42"/>
      <c r="AV13" s="42"/>
      <c r="AW13" s="42"/>
      <c r="AX13" s="42"/>
      <c r="AY13" s="42"/>
      <c r="AZ13" s="42"/>
      <c r="BA13" s="42"/>
      <c r="BB13" s="42"/>
      <c r="BC13" s="43" t="n">
        <f aca="false">SUM(AQ13:BB13)</f>
        <v>0</v>
      </c>
    </row>
    <row r="14" customFormat="false" ht="12" hidden="false" customHeight="false" outlineLevel="0" collapsed="false">
      <c r="A14" s="18" t="s">
        <v>46</v>
      </c>
      <c r="D14" s="45" t="n">
        <f aca="false">IF(Monat&lt;=0,0,IF(Monat=1,ROUND(afaeins,0),))</f>
        <v>733</v>
      </c>
      <c r="E14" s="45" t="n">
        <f aca="false">IF(Monat=0,0,IF(Monat=2,ROUND(afaeins,0),IF(Monat&lt;2,afaeins,0)))</f>
        <v>733</v>
      </c>
      <c r="F14" s="45" t="n">
        <f aca="false">IF(Monat=0,0,IF(Monat=3,ROUND(afaeins,0),IF(Monat&lt;3,afaeins,0)))</f>
        <v>733</v>
      </c>
      <c r="G14" s="45" t="n">
        <f aca="false">IF(Monat=0,0,IF(Monat=4,ROUND(afaeins,0),IF(Monat&lt;4,afaeins,0)))</f>
        <v>733</v>
      </c>
      <c r="H14" s="45" t="n">
        <f aca="false">IF(Monat=0,0,IF(Monat=5,ROUND(afaeins,0),IF(Monat&lt;5,afaeins,0)))</f>
        <v>733</v>
      </c>
      <c r="I14" s="45" t="n">
        <f aca="false">IF(Monat=0,0,IF(Monat=6,ROUND(afaeins,0),IF(Monat&lt;6,afaeins,0)))</f>
        <v>733</v>
      </c>
      <c r="J14" s="45" t="n">
        <f aca="false">IF(Monat=0,0,IF(Monat=7,ROUND(afaeins,0),IF(Monat&lt;7,afaeins,0)))</f>
        <v>733</v>
      </c>
      <c r="K14" s="45" t="n">
        <f aca="false">IF(Monat=0,0,IF(Monat=8,ROUND(afaeins,0),IF(Monat&lt;8,afaeins,0)))</f>
        <v>733</v>
      </c>
      <c r="L14" s="45" t="n">
        <f aca="false">IF(Monat=0,0,IF(Monat=9,ROUND(afaeins,0),IF(Monat&lt;9,afaeins,0)))</f>
        <v>733</v>
      </c>
      <c r="M14" s="45" t="n">
        <f aca="false">IF(Monat=0,0,IF(Monat=10,ROUND(afaeins,0),IF(Monat&lt;10,afaeins,0)))</f>
        <v>733</v>
      </c>
      <c r="N14" s="45" t="n">
        <f aca="false">IF(Monat=0,0,IF(Monat=11,ROUND(afaeins,0),IF(Monat&lt;11,afaeins,0)))</f>
        <v>733</v>
      </c>
      <c r="O14" s="45" t="n">
        <f aca="false">IF(Monat=0,0,IF(Monat=12,ROUND(afaeins,0),IF(Monat&lt;12,afaeins,0)))</f>
        <v>733</v>
      </c>
      <c r="P14" s="43" t="n">
        <f aca="false">SUM(D14:O14)</f>
        <v>8796</v>
      </c>
      <c r="Q14" s="45" t="n">
        <f aca="false">+afazwei</f>
        <v>557</v>
      </c>
      <c r="R14" s="45" t="n">
        <f aca="false">+afazwei</f>
        <v>557</v>
      </c>
      <c r="S14" s="45" t="n">
        <f aca="false">+afazwei</f>
        <v>557</v>
      </c>
      <c r="T14" s="45" t="n">
        <f aca="false">+afazwei</f>
        <v>557</v>
      </c>
      <c r="U14" s="45" t="n">
        <f aca="false">+afazwei</f>
        <v>557</v>
      </c>
      <c r="V14" s="45" t="n">
        <f aca="false">+afazwei</f>
        <v>557</v>
      </c>
      <c r="W14" s="45" t="n">
        <f aca="false">+afazwei</f>
        <v>557</v>
      </c>
      <c r="X14" s="45" t="n">
        <f aca="false">+afazwei</f>
        <v>557</v>
      </c>
      <c r="Y14" s="45" t="n">
        <f aca="false">+afazwei</f>
        <v>557</v>
      </c>
      <c r="Z14" s="45" t="n">
        <f aca="false">+afazwei</f>
        <v>557</v>
      </c>
      <c r="AA14" s="45" t="n">
        <f aca="false">+afazwei</f>
        <v>557</v>
      </c>
      <c r="AB14" s="45" t="n">
        <f aca="false">+afazwei</f>
        <v>557</v>
      </c>
      <c r="AC14" s="43" t="n">
        <f aca="false">SUM(Q14:AB14)</f>
        <v>6684</v>
      </c>
      <c r="AD14" s="45" t="n">
        <f aca="false">+afadrei</f>
        <v>557</v>
      </c>
      <c r="AE14" s="45" t="n">
        <f aca="false">+afadrei</f>
        <v>557</v>
      </c>
      <c r="AF14" s="45" t="n">
        <f aca="false">+afadrei</f>
        <v>557</v>
      </c>
      <c r="AG14" s="45" t="n">
        <f aca="false">+afadrei</f>
        <v>557</v>
      </c>
      <c r="AH14" s="45" t="n">
        <f aca="false">+afadrei</f>
        <v>557</v>
      </c>
      <c r="AI14" s="45" t="n">
        <f aca="false">+afadrei</f>
        <v>557</v>
      </c>
      <c r="AJ14" s="45" t="n">
        <f aca="false">+afadrei</f>
        <v>557</v>
      </c>
      <c r="AK14" s="45" t="n">
        <f aca="false">+afadrei</f>
        <v>557</v>
      </c>
      <c r="AL14" s="45" t="n">
        <f aca="false">+afadrei</f>
        <v>557</v>
      </c>
      <c r="AM14" s="45" t="n">
        <f aca="false">+afadrei</f>
        <v>557</v>
      </c>
      <c r="AN14" s="45" t="n">
        <f aca="false">+afadrei</f>
        <v>557</v>
      </c>
      <c r="AO14" s="45" t="n">
        <f aca="false">+afadrei</f>
        <v>557</v>
      </c>
      <c r="AP14" s="43" t="n">
        <f aca="false">SUM(AD14:AO14)</f>
        <v>6684</v>
      </c>
      <c r="AQ14" s="45" t="n">
        <f aca="false">+afavier</f>
        <v>557</v>
      </c>
      <c r="AR14" s="45" t="n">
        <f aca="false">+afavier</f>
        <v>557</v>
      </c>
      <c r="AS14" s="45" t="n">
        <f aca="false">+afavier</f>
        <v>557</v>
      </c>
      <c r="AT14" s="45" t="n">
        <f aca="false">+afavier</f>
        <v>557</v>
      </c>
      <c r="AU14" s="45" t="n">
        <f aca="false">+afavier</f>
        <v>557</v>
      </c>
      <c r="AV14" s="45" t="n">
        <f aca="false">+afavier</f>
        <v>557</v>
      </c>
      <c r="AW14" s="45" t="n">
        <f aca="false">+afavier</f>
        <v>557</v>
      </c>
      <c r="AX14" s="45" t="n">
        <f aca="false">+afavier</f>
        <v>557</v>
      </c>
      <c r="AY14" s="45" t="n">
        <f aca="false">+afavier</f>
        <v>557</v>
      </c>
      <c r="AZ14" s="45" t="n">
        <f aca="false">+afavier</f>
        <v>557</v>
      </c>
      <c r="BA14" s="45" t="n">
        <f aca="false">+afavier</f>
        <v>557</v>
      </c>
      <c r="BB14" s="45" t="n">
        <f aca="false">+afavier</f>
        <v>557</v>
      </c>
      <c r="BC14" s="43" t="n">
        <f aca="false">SUM(AQ14:BB14)</f>
        <v>6684</v>
      </c>
    </row>
    <row r="15" customFormat="false" ht="12" hidden="false" customHeight="false" outlineLevel="0" collapsed="false">
      <c r="A15" s="18" t="s">
        <v>47</v>
      </c>
      <c r="D15" s="45"/>
      <c r="E15" s="45"/>
      <c r="F15" s="45"/>
      <c r="G15" s="45"/>
      <c r="H15" s="45"/>
      <c r="I15" s="45"/>
      <c r="J15" s="45"/>
      <c r="K15" s="45"/>
      <c r="L15" s="45"/>
      <c r="M15" s="45"/>
      <c r="N15" s="45"/>
      <c r="O15" s="45"/>
      <c r="P15" s="43"/>
      <c r="Q15" s="45"/>
      <c r="R15" s="45"/>
      <c r="S15" s="45"/>
      <c r="T15" s="45"/>
      <c r="U15" s="45"/>
      <c r="V15" s="45"/>
      <c r="W15" s="45"/>
      <c r="X15" s="45"/>
      <c r="Y15" s="45"/>
      <c r="Z15" s="45"/>
      <c r="AA15" s="45"/>
      <c r="AB15" s="45"/>
      <c r="AC15" s="43"/>
      <c r="AD15" s="45"/>
      <c r="AE15" s="45"/>
      <c r="AF15" s="45"/>
      <c r="AG15" s="45"/>
      <c r="AH15" s="45"/>
      <c r="AI15" s="45"/>
      <c r="AJ15" s="45"/>
      <c r="AK15" s="45"/>
      <c r="AL15" s="45"/>
      <c r="AM15" s="45"/>
      <c r="AN15" s="45"/>
      <c r="AO15" s="45"/>
      <c r="AP15" s="43"/>
      <c r="AQ15" s="45"/>
      <c r="AR15" s="45"/>
      <c r="AS15" s="45"/>
      <c r="AT15" s="45"/>
      <c r="AU15" s="45"/>
      <c r="AV15" s="45"/>
      <c r="AW15" s="45"/>
      <c r="AX15" s="45"/>
      <c r="AY15" s="45"/>
      <c r="AZ15" s="45"/>
      <c r="BA15" s="45"/>
      <c r="BB15" s="45"/>
      <c r="BC15" s="43"/>
    </row>
    <row r="16" customFormat="false" ht="12" hidden="false" customHeight="false" outlineLevel="0" collapsed="false">
      <c r="B16" s="18" t="s">
        <v>48</v>
      </c>
      <c r="D16" s="45"/>
      <c r="E16" s="45"/>
      <c r="F16" s="45"/>
      <c r="G16" s="45"/>
      <c r="H16" s="45"/>
      <c r="I16" s="45"/>
      <c r="J16" s="45"/>
      <c r="K16" s="45"/>
      <c r="L16" s="45"/>
      <c r="M16" s="45"/>
      <c r="N16" s="45"/>
      <c r="O16" s="45"/>
      <c r="P16" s="43"/>
      <c r="Q16" s="45"/>
      <c r="R16" s="45"/>
      <c r="S16" s="45"/>
      <c r="T16" s="45"/>
      <c r="U16" s="45"/>
      <c r="V16" s="45"/>
      <c r="W16" s="45"/>
      <c r="X16" s="45"/>
      <c r="Y16" s="45"/>
      <c r="Z16" s="45"/>
      <c r="AA16" s="45"/>
      <c r="AB16" s="45"/>
      <c r="AC16" s="43"/>
      <c r="AD16" s="45"/>
      <c r="AE16" s="45"/>
      <c r="AF16" s="45"/>
      <c r="AG16" s="45"/>
      <c r="AH16" s="45"/>
      <c r="AI16" s="45"/>
      <c r="AJ16" s="45"/>
      <c r="AK16" s="45"/>
      <c r="AL16" s="45"/>
      <c r="AM16" s="45"/>
      <c r="AN16" s="45"/>
      <c r="AO16" s="45"/>
      <c r="AP16" s="43"/>
      <c r="AQ16" s="45"/>
      <c r="AR16" s="45"/>
      <c r="AS16" s="45"/>
      <c r="AT16" s="45"/>
      <c r="AU16" s="45"/>
      <c r="AV16" s="45"/>
      <c r="AW16" s="45"/>
      <c r="AX16" s="45"/>
      <c r="AY16" s="45"/>
      <c r="AZ16" s="45"/>
      <c r="BA16" s="45"/>
      <c r="BB16" s="45"/>
      <c r="BC16" s="43"/>
    </row>
    <row r="17" customFormat="false" ht="12.8" hidden="false" customHeight="false" outlineLevel="0" collapsed="false">
      <c r="C17" s="18" t="s">
        <v>49</v>
      </c>
      <c r="D17" s="42" t="n">
        <v>5000</v>
      </c>
      <c r="E17" s="42" t="n">
        <v>5000</v>
      </c>
      <c r="F17" s="42" t="n">
        <v>5000</v>
      </c>
      <c r="G17" s="42" t="n">
        <v>5000</v>
      </c>
      <c r="H17" s="42" t="n">
        <v>5000</v>
      </c>
      <c r="I17" s="42" t="n">
        <v>5000</v>
      </c>
      <c r="J17" s="42" t="n">
        <v>5000</v>
      </c>
      <c r="K17" s="42" t="n">
        <v>5000</v>
      </c>
      <c r="L17" s="42" t="n">
        <v>5000</v>
      </c>
      <c r="M17" s="42" t="n">
        <v>5000</v>
      </c>
      <c r="N17" s="42" t="n">
        <v>5000</v>
      </c>
      <c r="O17" s="42" t="n">
        <v>5000</v>
      </c>
      <c r="P17" s="43" t="n">
        <f aca="false">SUM(D17:O17)</f>
        <v>60000</v>
      </c>
      <c r="Q17" s="42"/>
      <c r="R17" s="42"/>
      <c r="S17" s="42"/>
      <c r="T17" s="42"/>
      <c r="U17" s="42"/>
      <c r="V17" s="42"/>
      <c r="W17" s="42"/>
      <c r="X17" s="42"/>
      <c r="Y17" s="42"/>
      <c r="Z17" s="42"/>
      <c r="AA17" s="42"/>
      <c r="AB17" s="42"/>
      <c r="AC17" s="43" t="n">
        <f aca="false">SUM(Q17:AB17)</f>
        <v>0</v>
      </c>
      <c r="AD17" s="42"/>
      <c r="AE17" s="42"/>
      <c r="AF17" s="42"/>
      <c r="AG17" s="42"/>
      <c r="AH17" s="42"/>
      <c r="AI17" s="42"/>
      <c r="AJ17" s="42"/>
      <c r="AK17" s="42"/>
      <c r="AL17" s="42"/>
      <c r="AM17" s="42"/>
      <c r="AN17" s="42"/>
      <c r="AO17" s="42"/>
      <c r="AP17" s="43" t="n">
        <f aca="false">SUM(AD17:AO17)</f>
        <v>0</v>
      </c>
      <c r="AQ17" s="42"/>
      <c r="AR17" s="42"/>
      <c r="AS17" s="42"/>
      <c r="AT17" s="42"/>
      <c r="AU17" s="42"/>
      <c r="AV17" s="42"/>
      <c r="AW17" s="42"/>
      <c r="AX17" s="42"/>
      <c r="AY17" s="42"/>
      <c r="AZ17" s="42"/>
      <c r="BA17" s="42"/>
      <c r="BB17" s="42"/>
      <c r="BC17" s="43" t="n">
        <f aca="false">SUM(AQ17:BB17)</f>
        <v>0</v>
      </c>
    </row>
    <row r="18" customFormat="false" ht="12" hidden="false" customHeight="false" outlineLevel="0" collapsed="false">
      <c r="C18" s="18" t="s">
        <v>50</v>
      </c>
      <c r="D18" s="42" t="n">
        <v>0</v>
      </c>
      <c r="E18" s="42"/>
      <c r="F18" s="42"/>
      <c r="G18" s="42"/>
      <c r="H18" s="42"/>
      <c r="I18" s="42"/>
      <c r="J18" s="42"/>
      <c r="K18" s="42"/>
      <c r="L18" s="42"/>
      <c r="M18" s="42"/>
      <c r="N18" s="42"/>
      <c r="O18" s="42"/>
      <c r="P18" s="43" t="n">
        <f aca="false">SUM(D18:O18)</f>
        <v>0</v>
      </c>
      <c r="Q18" s="42"/>
      <c r="R18" s="42"/>
      <c r="S18" s="42"/>
      <c r="T18" s="42"/>
      <c r="U18" s="42"/>
      <c r="V18" s="42"/>
      <c r="W18" s="42"/>
      <c r="X18" s="42"/>
      <c r="Y18" s="42"/>
      <c r="Z18" s="42"/>
      <c r="AA18" s="42"/>
      <c r="AB18" s="42"/>
      <c r="AC18" s="43" t="n">
        <f aca="false">SUM(Q18:AB18)</f>
        <v>0</v>
      </c>
      <c r="AD18" s="42"/>
      <c r="AE18" s="42"/>
      <c r="AF18" s="42"/>
      <c r="AG18" s="42"/>
      <c r="AH18" s="42"/>
      <c r="AI18" s="42"/>
      <c r="AJ18" s="42"/>
      <c r="AK18" s="42"/>
      <c r="AL18" s="42"/>
      <c r="AM18" s="42"/>
      <c r="AN18" s="42"/>
      <c r="AO18" s="42"/>
      <c r="AP18" s="43" t="n">
        <f aca="false">SUM(AD18:AO18)</f>
        <v>0</v>
      </c>
      <c r="AQ18" s="42"/>
      <c r="AR18" s="42"/>
      <c r="AS18" s="42"/>
      <c r="AT18" s="42"/>
      <c r="AU18" s="42"/>
      <c r="AV18" s="42"/>
      <c r="AW18" s="42"/>
      <c r="AX18" s="42"/>
      <c r="AY18" s="42"/>
      <c r="AZ18" s="42"/>
      <c r="BA18" s="42"/>
      <c r="BB18" s="42"/>
      <c r="BC18" s="43" t="n">
        <f aca="false">SUM(AQ18:BB18)</f>
        <v>0</v>
      </c>
    </row>
    <row r="19" customFormat="false" ht="12" hidden="false" customHeight="false" outlineLevel="0" collapsed="false">
      <c r="B19" s="18" t="s">
        <v>51</v>
      </c>
      <c r="D19" s="42" t="n">
        <v>40</v>
      </c>
      <c r="E19" s="42" t="n">
        <v>40</v>
      </c>
      <c r="F19" s="42" t="n">
        <v>40</v>
      </c>
      <c r="G19" s="42" t="n">
        <v>40</v>
      </c>
      <c r="H19" s="42" t="n">
        <v>40</v>
      </c>
      <c r="I19" s="42" t="n">
        <v>40</v>
      </c>
      <c r="J19" s="42" t="n">
        <v>40</v>
      </c>
      <c r="K19" s="42" t="n">
        <v>40</v>
      </c>
      <c r="L19" s="42" t="n">
        <v>40</v>
      </c>
      <c r="M19" s="42" t="n">
        <v>40</v>
      </c>
      <c r="N19" s="42" t="n">
        <v>40</v>
      </c>
      <c r="O19" s="42" t="n">
        <v>40</v>
      </c>
      <c r="P19" s="43" t="n">
        <f aca="false">SUM(D19:O19)</f>
        <v>480</v>
      </c>
      <c r="Q19" s="42"/>
      <c r="R19" s="42"/>
      <c r="S19" s="42"/>
      <c r="T19" s="42"/>
      <c r="U19" s="42"/>
      <c r="V19" s="42"/>
      <c r="W19" s="42"/>
      <c r="X19" s="42"/>
      <c r="Y19" s="42"/>
      <c r="Z19" s="42"/>
      <c r="AA19" s="42"/>
      <c r="AB19" s="42"/>
      <c r="AC19" s="43" t="n">
        <f aca="false">SUM(Q19:AB19)</f>
        <v>0</v>
      </c>
      <c r="AD19" s="42"/>
      <c r="AE19" s="42"/>
      <c r="AF19" s="42"/>
      <c r="AG19" s="42"/>
      <c r="AH19" s="42"/>
      <c r="AI19" s="42"/>
      <c r="AJ19" s="42"/>
      <c r="AK19" s="42"/>
      <c r="AL19" s="42"/>
      <c r="AM19" s="42"/>
      <c r="AN19" s="42"/>
      <c r="AO19" s="42"/>
      <c r="AP19" s="43" t="n">
        <f aca="false">SUM(AD19:AO19)</f>
        <v>0</v>
      </c>
      <c r="AQ19" s="42"/>
      <c r="AR19" s="42"/>
      <c r="AS19" s="42"/>
      <c r="AT19" s="42"/>
      <c r="AU19" s="42"/>
      <c r="AV19" s="42"/>
      <c r="AW19" s="42"/>
      <c r="AX19" s="42"/>
      <c r="AY19" s="42"/>
      <c r="AZ19" s="42"/>
      <c r="BA19" s="42"/>
      <c r="BB19" s="42"/>
      <c r="BC19" s="43" t="n">
        <f aca="false">SUM(AQ19:BB19)</f>
        <v>0</v>
      </c>
    </row>
    <row r="20" customFormat="false" ht="12" hidden="false" customHeight="false" outlineLevel="0" collapsed="false">
      <c r="B20" s="18" t="s">
        <v>52</v>
      </c>
      <c r="D20" s="45"/>
      <c r="E20" s="45"/>
      <c r="F20" s="45"/>
      <c r="G20" s="45"/>
      <c r="H20" s="45"/>
      <c r="I20" s="45"/>
      <c r="J20" s="45"/>
      <c r="K20" s="45"/>
      <c r="L20" s="45"/>
      <c r="M20" s="45"/>
      <c r="N20" s="45"/>
      <c r="O20" s="45"/>
      <c r="P20" s="43"/>
      <c r="Q20" s="45"/>
      <c r="R20" s="45"/>
      <c r="S20" s="45"/>
      <c r="T20" s="45"/>
      <c r="U20" s="45"/>
      <c r="V20" s="45"/>
      <c r="W20" s="45"/>
      <c r="X20" s="45"/>
      <c r="Y20" s="45"/>
      <c r="Z20" s="45"/>
      <c r="AA20" s="45"/>
      <c r="AB20" s="45"/>
      <c r="AC20" s="43"/>
      <c r="AD20" s="45"/>
      <c r="AE20" s="45"/>
      <c r="AF20" s="45"/>
      <c r="AG20" s="45"/>
      <c r="AH20" s="45"/>
      <c r="AI20" s="45"/>
      <c r="AJ20" s="45"/>
      <c r="AK20" s="45"/>
      <c r="AL20" s="45"/>
      <c r="AM20" s="45"/>
      <c r="AN20" s="45"/>
      <c r="AO20" s="45"/>
      <c r="AP20" s="43"/>
      <c r="AQ20" s="45"/>
      <c r="AR20" s="45"/>
      <c r="AS20" s="45"/>
      <c r="AT20" s="45"/>
      <c r="AU20" s="45"/>
      <c r="AV20" s="45"/>
      <c r="AW20" s="45"/>
      <c r="AX20" s="45"/>
      <c r="AY20" s="45"/>
      <c r="AZ20" s="45"/>
      <c r="BA20" s="45"/>
      <c r="BB20" s="45"/>
      <c r="BC20" s="43"/>
    </row>
    <row r="21" customFormat="false" ht="12.8" hidden="false" customHeight="false" outlineLevel="0" collapsed="false">
      <c r="C21" s="18" t="s">
        <v>53</v>
      </c>
      <c r="D21" s="42" t="n">
        <v>0</v>
      </c>
      <c r="E21" s="42"/>
      <c r="F21" s="42"/>
      <c r="G21" s="42"/>
      <c r="H21" s="42"/>
      <c r="I21" s="42"/>
      <c r="J21" s="42"/>
      <c r="K21" s="42"/>
      <c r="L21" s="42"/>
      <c r="M21" s="42"/>
      <c r="N21" s="42"/>
      <c r="O21" s="42"/>
      <c r="P21" s="43" t="n">
        <f aca="false">SUM(D21:O21)</f>
        <v>0</v>
      </c>
      <c r="Q21" s="42"/>
      <c r="R21" s="42"/>
      <c r="S21" s="42"/>
      <c r="T21" s="42"/>
      <c r="U21" s="42"/>
      <c r="V21" s="42"/>
      <c r="W21" s="42"/>
      <c r="X21" s="42"/>
      <c r="Y21" s="42"/>
      <c r="Z21" s="42"/>
      <c r="AA21" s="42"/>
      <c r="AB21" s="42"/>
      <c r="AC21" s="43" t="n">
        <f aca="false">SUM(Q21:AB21)</f>
        <v>0</v>
      </c>
      <c r="AD21" s="42"/>
      <c r="AE21" s="42"/>
      <c r="AF21" s="42"/>
      <c r="AG21" s="42"/>
      <c r="AH21" s="42"/>
      <c r="AI21" s="42"/>
      <c r="AJ21" s="42"/>
      <c r="AK21" s="42"/>
      <c r="AL21" s="42"/>
      <c r="AM21" s="42"/>
      <c r="AN21" s="42"/>
      <c r="AO21" s="42"/>
      <c r="AP21" s="43" t="n">
        <f aca="false">SUM(AD21:AO21)</f>
        <v>0</v>
      </c>
      <c r="AQ21" s="42"/>
      <c r="AR21" s="42"/>
      <c r="AS21" s="42"/>
      <c r="AT21" s="42"/>
      <c r="AU21" s="42"/>
      <c r="AV21" s="42"/>
      <c r="AW21" s="42"/>
      <c r="AX21" s="42"/>
      <c r="AY21" s="42"/>
      <c r="AZ21" s="42"/>
      <c r="BA21" s="42"/>
      <c r="BB21" s="42"/>
      <c r="BC21" s="43" t="n">
        <f aca="false">SUM(AQ21:BB21)</f>
        <v>0</v>
      </c>
    </row>
    <row r="22" customFormat="false" ht="12.8" hidden="false" customHeight="false" outlineLevel="0" collapsed="false">
      <c r="C22" s="18" t="s">
        <v>54</v>
      </c>
      <c r="D22" s="42" t="n">
        <v>0</v>
      </c>
      <c r="E22" s="42"/>
      <c r="F22" s="42"/>
      <c r="G22" s="42"/>
      <c r="H22" s="42"/>
      <c r="I22" s="42"/>
      <c r="J22" s="42"/>
      <c r="K22" s="42"/>
      <c r="L22" s="42"/>
      <c r="M22" s="42"/>
      <c r="N22" s="42"/>
      <c r="O22" s="42"/>
      <c r="P22" s="43" t="n">
        <f aca="false">SUM(D22:O22)</f>
        <v>0</v>
      </c>
      <c r="Q22" s="42"/>
      <c r="R22" s="42"/>
      <c r="S22" s="42"/>
      <c r="T22" s="42"/>
      <c r="U22" s="42"/>
      <c r="V22" s="42"/>
      <c r="W22" s="42"/>
      <c r="X22" s="42"/>
      <c r="Y22" s="42"/>
      <c r="Z22" s="42"/>
      <c r="AA22" s="42"/>
      <c r="AB22" s="42"/>
      <c r="AC22" s="43" t="n">
        <f aca="false">SUM(Q22:AB22)</f>
        <v>0</v>
      </c>
      <c r="AD22" s="42"/>
      <c r="AE22" s="42"/>
      <c r="AF22" s="42"/>
      <c r="AG22" s="42"/>
      <c r="AH22" s="42"/>
      <c r="AI22" s="42"/>
      <c r="AJ22" s="42"/>
      <c r="AK22" s="42"/>
      <c r="AL22" s="42"/>
      <c r="AM22" s="42"/>
      <c r="AN22" s="42"/>
      <c r="AO22" s="42"/>
      <c r="AP22" s="43" t="n">
        <f aca="false">SUM(AD22:AO22)</f>
        <v>0</v>
      </c>
      <c r="AQ22" s="42"/>
      <c r="AR22" s="42"/>
      <c r="AS22" s="42"/>
      <c r="AT22" s="42"/>
      <c r="AU22" s="42"/>
      <c r="AV22" s="42"/>
      <c r="AW22" s="42"/>
      <c r="AX22" s="42"/>
      <c r="AY22" s="42"/>
      <c r="AZ22" s="42"/>
      <c r="BA22" s="42"/>
      <c r="BB22" s="42"/>
      <c r="BC22" s="43" t="n">
        <f aca="false">SUM(AQ22:BB22)</f>
        <v>0</v>
      </c>
    </row>
    <row r="23" customFormat="false" ht="12.8" hidden="false" customHeight="false" outlineLevel="0" collapsed="false">
      <c r="C23" s="18" t="s">
        <v>55</v>
      </c>
      <c r="D23" s="42" t="n">
        <v>0</v>
      </c>
      <c r="E23" s="42"/>
      <c r="F23" s="42"/>
      <c r="G23" s="42"/>
      <c r="H23" s="42"/>
      <c r="I23" s="42"/>
      <c r="J23" s="42"/>
      <c r="K23" s="42"/>
      <c r="L23" s="42"/>
      <c r="M23" s="42"/>
      <c r="N23" s="42"/>
      <c r="O23" s="42"/>
      <c r="P23" s="43" t="n">
        <f aca="false">SUM(D23:O23)</f>
        <v>0</v>
      </c>
      <c r="Q23" s="42"/>
      <c r="R23" s="42"/>
      <c r="S23" s="42"/>
      <c r="T23" s="42"/>
      <c r="U23" s="42"/>
      <c r="V23" s="42"/>
      <c r="W23" s="42"/>
      <c r="X23" s="42"/>
      <c r="Y23" s="42"/>
      <c r="Z23" s="42"/>
      <c r="AA23" s="42"/>
      <c r="AB23" s="42"/>
      <c r="AC23" s="43" t="n">
        <f aca="false">SUM(Q23:AB23)</f>
        <v>0</v>
      </c>
      <c r="AD23" s="42"/>
      <c r="AE23" s="42"/>
      <c r="AF23" s="42"/>
      <c r="AG23" s="42"/>
      <c r="AH23" s="42"/>
      <c r="AI23" s="42"/>
      <c r="AJ23" s="42"/>
      <c r="AK23" s="42"/>
      <c r="AL23" s="42"/>
      <c r="AM23" s="42"/>
      <c r="AN23" s="42"/>
      <c r="AO23" s="42"/>
      <c r="AP23" s="43" t="n">
        <f aca="false">SUM(AD23:AO23)</f>
        <v>0</v>
      </c>
      <c r="AQ23" s="42"/>
      <c r="AR23" s="42"/>
      <c r="AS23" s="42"/>
      <c r="AT23" s="42"/>
      <c r="AU23" s="42"/>
      <c r="AV23" s="42"/>
      <c r="AW23" s="42"/>
      <c r="AX23" s="42"/>
      <c r="AY23" s="42"/>
      <c r="AZ23" s="42"/>
      <c r="BA23" s="42"/>
      <c r="BB23" s="42"/>
      <c r="BC23" s="43" t="n">
        <f aca="false">SUM(AQ23:BB23)</f>
        <v>0</v>
      </c>
    </row>
    <row r="24" customFormat="false" ht="12" hidden="false" customHeight="false" outlineLevel="0" collapsed="false">
      <c r="C24" s="18" t="s">
        <v>56</v>
      </c>
      <c r="D24" s="42" t="n">
        <v>0</v>
      </c>
      <c r="E24" s="42"/>
      <c r="F24" s="42"/>
      <c r="G24" s="42"/>
      <c r="H24" s="42"/>
      <c r="I24" s="42"/>
      <c r="J24" s="42"/>
      <c r="K24" s="42"/>
      <c r="L24" s="42"/>
      <c r="M24" s="42"/>
      <c r="N24" s="42"/>
      <c r="O24" s="42"/>
      <c r="P24" s="43" t="n">
        <f aca="false">SUM(D24:O24)</f>
        <v>0</v>
      </c>
      <c r="Q24" s="42"/>
      <c r="R24" s="42"/>
      <c r="S24" s="42"/>
      <c r="T24" s="42"/>
      <c r="U24" s="42"/>
      <c r="V24" s="42"/>
      <c r="W24" s="42"/>
      <c r="X24" s="42"/>
      <c r="Y24" s="42"/>
      <c r="Z24" s="42"/>
      <c r="AA24" s="42"/>
      <c r="AB24" s="42"/>
      <c r="AC24" s="43" t="n">
        <f aca="false">SUM(Q24:AB24)</f>
        <v>0</v>
      </c>
      <c r="AD24" s="42"/>
      <c r="AE24" s="42"/>
      <c r="AF24" s="42"/>
      <c r="AG24" s="42"/>
      <c r="AH24" s="42"/>
      <c r="AI24" s="42"/>
      <c r="AJ24" s="42"/>
      <c r="AK24" s="42"/>
      <c r="AL24" s="42"/>
      <c r="AM24" s="42"/>
      <c r="AN24" s="42"/>
      <c r="AO24" s="42"/>
      <c r="AP24" s="43" t="n">
        <f aca="false">SUM(AD24:AO24)</f>
        <v>0</v>
      </c>
      <c r="AQ24" s="42"/>
      <c r="AR24" s="42"/>
      <c r="AS24" s="42"/>
      <c r="AT24" s="42"/>
      <c r="AU24" s="42"/>
      <c r="AV24" s="42"/>
      <c r="AW24" s="42"/>
      <c r="AX24" s="42"/>
      <c r="AY24" s="42"/>
      <c r="AZ24" s="42"/>
      <c r="BA24" s="42"/>
      <c r="BB24" s="42"/>
      <c r="BC24" s="43" t="n">
        <f aca="false">SUM(AQ24:BB24)</f>
        <v>0</v>
      </c>
    </row>
    <row r="25" customFormat="false" ht="12.8" hidden="false" customHeight="false" outlineLevel="0" collapsed="false">
      <c r="B25" s="18" t="s">
        <v>57</v>
      </c>
      <c r="D25" s="42" t="n">
        <v>2500</v>
      </c>
      <c r="E25" s="42" t="n">
        <v>2500</v>
      </c>
      <c r="F25" s="42" t="n">
        <v>2500</v>
      </c>
      <c r="G25" s="42" t="n">
        <v>2500</v>
      </c>
      <c r="H25" s="42" t="n">
        <v>2500</v>
      </c>
      <c r="I25" s="42" t="n">
        <v>2500</v>
      </c>
      <c r="J25" s="42" t="n">
        <v>2500</v>
      </c>
      <c r="K25" s="42" t="n">
        <v>2500</v>
      </c>
      <c r="L25" s="42" t="n">
        <v>2500</v>
      </c>
      <c r="M25" s="42" t="n">
        <v>2500</v>
      </c>
      <c r="N25" s="42" t="n">
        <v>2500</v>
      </c>
      <c r="O25" s="42" t="n">
        <v>2500</v>
      </c>
      <c r="P25" s="43" t="n">
        <f aca="false">SUM(D25:O25)</f>
        <v>30000</v>
      </c>
      <c r="Q25" s="42"/>
      <c r="R25" s="42"/>
      <c r="S25" s="42"/>
      <c r="T25" s="42"/>
      <c r="U25" s="42"/>
      <c r="V25" s="42"/>
      <c r="W25" s="42"/>
      <c r="X25" s="42"/>
      <c r="Y25" s="42"/>
      <c r="Z25" s="42"/>
      <c r="AA25" s="42"/>
      <c r="AB25" s="42"/>
      <c r="AC25" s="43" t="n">
        <f aca="false">SUM(Q25:AB25)</f>
        <v>0</v>
      </c>
      <c r="AD25" s="42"/>
      <c r="AE25" s="42"/>
      <c r="AF25" s="42"/>
      <c r="AG25" s="42"/>
      <c r="AH25" s="42"/>
      <c r="AI25" s="42"/>
      <c r="AJ25" s="42"/>
      <c r="AK25" s="42"/>
      <c r="AL25" s="42"/>
      <c r="AM25" s="42"/>
      <c r="AN25" s="42"/>
      <c r="AO25" s="42"/>
      <c r="AP25" s="43" t="n">
        <f aca="false">SUM(AD25:AO25)</f>
        <v>0</v>
      </c>
      <c r="AQ25" s="42"/>
      <c r="AR25" s="42"/>
      <c r="AS25" s="42"/>
      <c r="AT25" s="42"/>
      <c r="AU25" s="42"/>
      <c r="AV25" s="42"/>
      <c r="AW25" s="42"/>
      <c r="AX25" s="42"/>
      <c r="AY25" s="42"/>
      <c r="AZ25" s="42"/>
      <c r="BA25" s="42"/>
      <c r="BB25" s="42"/>
      <c r="BC25" s="43" t="n">
        <f aca="false">SUM(AQ25:BB25)</f>
        <v>0</v>
      </c>
    </row>
    <row r="26" customFormat="false" ht="12.8" hidden="false" customHeight="false" outlineLevel="0" collapsed="false">
      <c r="B26" s="18" t="s">
        <v>58</v>
      </c>
      <c r="D26" s="42" t="n">
        <v>60000</v>
      </c>
      <c r="E26" s="42" t="n">
        <v>60000</v>
      </c>
      <c r="F26" s="42" t="n">
        <v>60000</v>
      </c>
      <c r="G26" s="42" t="n">
        <v>60000</v>
      </c>
      <c r="H26" s="42" t="n">
        <v>60000</v>
      </c>
      <c r="I26" s="42" t="n">
        <v>60000</v>
      </c>
      <c r="J26" s="42" t="n">
        <v>60000</v>
      </c>
      <c r="K26" s="42" t="n">
        <v>60000</v>
      </c>
      <c r="L26" s="42" t="n">
        <v>60000</v>
      </c>
      <c r="M26" s="42" t="n">
        <v>60000</v>
      </c>
      <c r="N26" s="42" t="n">
        <v>60000</v>
      </c>
      <c r="O26" s="42" t="n">
        <v>60000</v>
      </c>
      <c r="P26" s="43" t="n">
        <f aca="false">SUM(D26:O26)</f>
        <v>720000</v>
      </c>
      <c r="Q26" s="42"/>
      <c r="R26" s="42"/>
      <c r="S26" s="42"/>
      <c r="T26" s="42"/>
      <c r="U26" s="42"/>
      <c r="V26" s="42"/>
      <c r="W26" s="42"/>
      <c r="X26" s="42"/>
      <c r="Y26" s="42"/>
      <c r="Z26" s="42"/>
      <c r="AA26" s="42"/>
      <c r="AB26" s="42"/>
      <c r="AC26" s="43" t="n">
        <f aca="false">SUM(Q26:AB26)</f>
        <v>0</v>
      </c>
      <c r="AD26" s="42"/>
      <c r="AE26" s="42"/>
      <c r="AF26" s="42"/>
      <c r="AG26" s="42"/>
      <c r="AH26" s="42"/>
      <c r="AI26" s="42"/>
      <c r="AJ26" s="42"/>
      <c r="AK26" s="42"/>
      <c r="AL26" s="42"/>
      <c r="AM26" s="42"/>
      <c r="AN26" s="42"/>
      <c r="AO26" s="42"/>
      <c r="AP26" s="43" t="n">
        <f aca="false">SUM(AD26:AO26)</f>
        <v>0</v>
      </c>
      <c r="AQ26" s="42"/>
      <c r="AR26" s="42"/>
      <c r="AS26" s="42"/>
      <c r="AT26" s="42"/>
      <c r="AU26" s="42"/>
      <c r="AV26" s="42"/>
      <c r="AW26" s="42"/>
      <c r="AX26" s="42"/>
      <c r="AY26" s="42"/>
      <c r="AZ26" s="42"/>
      <c r="BA26" s="42"/>
      <c r="BB26" s="42"/>
      <c r="BC26" s="43" t="n">
        <f aca="false">SUM(AQ26:BB26)</f>
        <v>0</v>
      </c>
    </row>
    <row r="27" customFormat="false" ht="12" hidden="false" customHeight="false" outlineLevel="0" collapsed="false">
      <c r="B27" s="18" t="s">
        <v>59</v>
      </c>
      <c r="D27" s="45"/>
      <c r="E27" s="45"/>
      <c r="F27" s="45"/>
      <c r="G27" s="45"/>
      <c r="H27" s="45"/>
      <c r="I27" s="45"/>
      <c r="J27" s="45"/>
      <c r="K27" s="45"/>
      <c r="L27" s="45"/>
      <c r="M27" s="45"/>
      <c r="N27" s="45"/>
      <c r="O27" s="45"/>
      <c r="P27" s="43"/>
      <c r="Q27" s="45"/>
      <c r="R27" s="45"/>
      <c r="S27" s="45"/>
      <c r="T27" s="45"/>
      <c r="U27" s="45"/>
      <c r="V27" s="45"/>
      <c r="W27" s="45"/>
      <c r="X27" s="45"/>
      <c r="Y27" s="45"/>
      <c r="Z27" s="45"/>
      <c r="AA27" s="45"/>
      <c r="AB27" s="45"/>
      <c r="AC27" s="43"/>
      <c r="AD27" s="45"/>
      <c r="AE27" s="45"/>
      <c r="AF27" s="45"/>
      <c r="AG27" s="45"/>
      <c r="AH27" s="45"/>
      <c r="AI27" s="45"/>
      <c r="AJ27" s="45"/>
      <c r="AK27" s="45"/>
      <c r="AL27" s="45"/>
      <c r="AM27" s="45"/>
      <c r="AN27" s="45"/>
      <c r="AO27" s="45"/>
      <c r="AP27" s="43"/>
      <c r="AQ27" s="45"/>
      <c r="AR27" s="45"/>
      <c r="AS27" s="45"/>
      <c r="AT27" s="45"/>
      <c r="AU27" s="45"/>
      <c r="AV27" s="45"/>
      <c r="AW27" s="45"/>
      <c r="AX27" s="45"/>
      <c r="AY27" s="45"/>
      <c r="AZ27" s="45"/>
      <c r="BA27" s="45"/>
      <c r="BB27" s="45"/>
      <c r="BC27" s="43"/>
    </row>
    <row r="28" customFormat="false" ht="12" hidden="false" customHeight="false" outlineLevel="0" collapsed="false">
      <c r="C28" s="18" t="s">
        <v>60</v>
      </c>
      <c r="D28" s="42" t="n">
        <v>0</v>
      </c>
      <c r="E28" s="42"/>
      <c r="F28" s="42"/>
      <c r="G28" s="42"/>
      <c r="H28" s="42"/>
      <c r="I28" s="42"/>
      <c r="J28" s="42"/>
      <c r="K28" s="42"/>
      <c r="L28" s="42"/>
      <c r="M28" s="42"/>
      <c r="N28" s="42"/>
      <c r="O28" s="42"/>
      <c r="P28" s="43" t="n">
        <f aca="false">SUM(D28:O28)</f>
        <v>0</v>
      </c>
      <c r="Q28" s="42"/>
      <c r="R28" s="42"/>
      <c r="S28" s="42"/>
      <c r="T28" s="42"/>
      <c r="U28" s="42"/>
      <c r="V28" s="42"/>
      <c r="W28" s="42"/>
      <c r="X28" s="42"/>
      <c r="Y28" s="42"/>
      <c r="Z28" s="42"/>
      <c r="AA28" s="42"/>
      <c r="AB28" s="42"/>
      <c r="AC28" s="43" t="n">
        <f aca="false">SUM(Q28:AB28)</f>
        <v>0</v>
      </c>
      <c r="AD28" s="42"/>
      <c r="AE28" s="42"/>
      <c r="AF28" s="42"/>
      <c r="AG28" s="42"/>
      <c r="AH28" s="42"/>
      <c r="AI28" s="42"/>
      <c r="AJ28" s="42"/>
      <c r="AK28" s="42"/>
      <c r="AL28" s="42"/>
      <c r="AM28" s="42"/>
      <c r="AN28" s="42"/>
      <c r="AO28" s="42"/>
      <c r="AP28" s="43" t="n">
        <f aca="false">SUM(AD28:AO28)</f>
        <v>0</v>
      </c>
      <c r="AQ28" s="42"/>
      <c r="AR28" s="42"/>
      <c r="AS28" s="42"/>
      <c r="AT28" s="42"/>
      <c r="AU28" s="42"/>
      <c r="AV28" s="42"/>
      <c r="AW28" s="42"/>
      <c r="AX28" s="42"/>
      <c r="AY28" s="42"/>
      <c r="AZ28" s="42"/>
      <c r="BA28" s="42"/>
      <c r="BB28" s="42"/>
      <c r="BC28" s="43" t="n">
        <f aca="false">SUM(AQ28:BB28)</f>
        <v>0</v>
      </c>
    </row>
    <row r="29" customFormat="false" ht="12.8" hidden="false" customHeight="false" outlineLevel="0" collapsed="false">
      <c r="C29" s="18" t="s">
        <v>61</v>
      </c>
      <c r="D29" s="42" t="n">
        <v>0</v>
      </c>
      <c r="E29" s="42"/>
      <c r="F29" s="42"/>
      <c r="G29" s="42"/>
      <c r="H29" s="42"/>
      <c r="I29" s="42"/>
      <c r="J29" s="42"/>
      <c r="K29" s="42"/>
      <c r="L29" s="42"/>
      <c r="M29" s="42"/>
      <c r="N29" s="42"/>
      <c r="O29" s="42"/>
      <c r="P29" s="43" t="n">
        <f aca="false">SUM(D29:O29)</f>
        <v>0</v>
      </c>
      <c r="Q29" s="42"/>
      <c r="R29" s="42"/>
      <c r="S29" s="42"/>
      <c r="T29" s="42"/>
      <c r="U29" s="42"/>
      <c r="V29" s="42"/>
      <c r="W29" s="42"/>
      <c r="X29" s="42"/>
      <c r="Y29" s="42"/>
      <c r="Z29" s="42"/>
      <c r="AA29" s="42"/>
      <c r="AB29" s="42"/>
      <c r="AC29" s="43" t="n">
        <f aca="false">SUM(Q29:AB29)</f>
        <v>0</v>
      </c>
      <c r="AD29" s="42"/>
      <c r="AE29" s="42"/>
      <c r="AF29" s="42"/>
      <c r="AG29" s="42"/>
      <c r="AH29" s="42"/>
      <c r="AI29" s="42"/>
      <c r="AJ29" s="42"/>
      <c r="AK29" s="42"/>
      <c r="AL29" s="42"/>
      <c r="AM29" s="42"/>
      <c r="AN29" s="42"/>
      <c r="AO29" s="42"/>
      <c r="AP29" s="43" t="n">
        <f aca="false">SUM(AD29:AO29)</f>
        <v>0</v>
      </c>
      <c r="AQ29" s="42"/>
      <c r="AR29" s="42"/>
      <c r="AS29" s="42"/>
      <c r="AT29" s="42"/>
      <c r="AU29" s="42"/>
      <c r="AV29" s="42"/>
      <c r="AW29" s="42"/>
      <c r="AX29" s="42"/>
      <c r="AY29" s="42"/>
      <c r="AZ29" s="42"/>
      <c r="BA29" s="42"/>
      <c r="BB29" s="42"/>
      <c r="BC29" s="43" t="n">
        <f aca="false">SUM(AQ29:BB29)</f>
        <v>0</v>
      </c>
    </row>
    <row r="30" customFormat="false" ht="12.8" hidden="false" customHeight="false" outlineLevel="0" collapsed="false">
      <c r="B30" s="18" t="s">
        <v>62</v>
      </c>
      <c r="D30" s="42" t="n">
        <v>100</v>
      </c>
      <c r="E30" s="42" t="n">
        <v>100</v>
      </c>
      <c r="F30" s="42" t="n">
        <v>100</v>
      </c>
      <c r="G30" s="42" t="n">
        <v>100</v>
      </c>
      <c r="H30" s="42" t="n">
        <v>100</v>
      </c>
      <c r="I30" s="42" t="n">
        <v>100</v>
      </c>
      <c r="J30" s="42" t="n">
        <v>100</v>
      </c>
      <c r="K30" s="42" t="n">
        <v>100</v>
      </c>
      <c r="L30" s="42" t="n">
        <v>100</v>
      </c>
      <c r="M30" s="42" t="n">
        <v>100</v>
      </c>
      <c r="N30" s="42" t="n">
        <v>100</v>
      </c>
      <c r="O30" s="42" t="n">
        <v>100</v>
      </c>
      <c r="P30" s="43" t="n">
        <f aca="false">SUM(D30:O30)</f>
        <v>1200</v>
      </c>
      <c r="Q30" s="42"/>
      <c r="R30" s="42"/>
      <c r="S30" s="42"/>
      <c r="T30" s="42"/>
      <c r="U30" s="42"/>
      <c r="V30" s="42"/>
      <c r="W30" s="42"/>
      <c r="X30" s="42"/>
      <c r="Y30" s="42"/>
      <c r="Z30" s="42"/>
      <c r="AA30" s="42"/>
      <c r="AB30" s="42"/>
      <c r="AC30" s="43" t="n">
        <f aca="false">SUM(Q30:AB30)</f>
        <v>0</v>
      </c>
      <c r="AD30" s="42"/>
      <c r="AE30" s="42"/>
      <c r="AF30" s="42"/>
      <c r="AG30" s="42"/>
      <c r="AH30" s="42"/>
      <c r="AI30" s="42"/>
      <c r="AJ30" s="42"/>
      <c r="AK30" s="42"/>
      <c r="AL30" s="42"/>
      <c r="AM30" s="42"/>
      <c r="AN30" s="42"/>
      <c r="AO30" s="42"/>
      <c r="AP30" s="43" t="n">
        <f aca="false">SUM(AD30:AO30)</f>
        <v>0</v>
      </c>
      <c r="AQ30" s="42"/>
      <c r="AR30" s="42"/>
      <c r="AS30" s="42"/>
      <c r="AT30" s="42"/>
      <c r="AU30" s="42"/>
      <c r="AV30" s="42"/>
      <c r="AW30" s="42"/>
      <c r="AX30" s="42"/>
      <c r="AY30" s="42"/>
      <c r="AZ30" s="42"/>
      <c r="BA30" s="42"/>
      <c r="BB30" s="42"/>
      <c r="BC30" s="43" t="n">
        <f aca="false">SUM(AQ30:BB30)</f>
        <v>0</v>
      </c>
    </row>
    <row r="31" customFormat="false" ht="12" hidden="false" customHeight="false" outlineLevel="0" collapsed="false">
      <c r="B31" s="18" t="s">
        <v>63</v>
      </c>
      <c r="D31" s="42" t="n">
        <v>0</v>
      </c>
      <c r="E31" s="42"/>
      <c r="F31" s="42"/>
      <c r="G31" s="42"/>
      <c r="H31" s="42"/>
      <c r="I31" s="42"/>
      <c r="J31" s="42"/>
      <c r="K31" s="42"/>
      <c r="L31" s="42"/>
      <c r="M31" s="42"/>
      <c r="N31" s="42"/>
      <c r="O31" s="42"/>
      <c r="P31" s="43" t="n">
        <f aca="false">SUM(D31:O31)</f>
        <v>0</v>
      </c>
      <c r="Q31" s="42"/>
      <c r="R31" s="42"/>
      <c r="S31" s="42"/>
      <c r="T31" s="42"/>
      <c r="U31" s="42"/>
      <c r="V31" s="42"/>
      <c r="W31" s="42"/>
      <c r="X31" s="42"/>
      <c r="Y31" s="42"/>
      <c r="Z31" s="42"/>
      <c r="AA31" s="42"/>
      <c r="AB31" s="42"/>
      <c r="AC31" s="43" t="n">
        <f aca="false">SUM(Q31:AB31)</f>
        <v>0</v>
      </c>
      <c r="AD31" s="42"/>
      <c r="AE31" s="42"/>
      <c r="AF31" s="42"/>
      <c r="AG31" s="42"/>
      <c r="AH31" s="42"/>
      <c r="AI31" s="42"/>
      <c r="AJ31" s="42"/>
      <c r="AK31" s="42"/>
      <c r="AL31" s="42"/>
      <c r="AM31" s="42"/>
      <c r="AN31" s="42"/>
      <c r="AO31" s="42"/>
      <c r="AP31" s="43" t="n">
        <f aca="false">SUM(AD31:AO31)</f>
        <v>0</v>
      </c>
      <c r="AQ31" s="42"/>
      <c r="AR31" s="42"/>
      <c r="AS31" s="42"/>
      <c r="AT31" s="42"/>
      <c r="AU31" s="42"/>
      <c r="AV31" s="42"/>
      <c r="AW31" s="42"/>
      <c r="AX31" s="42"/>
      <c r="AY31" s="42"/>
      <c r="AZ31" s="42"/>
      <c r="BA31" s="42"/>
      <c r="BB31" s="42"/>
      <c r="BC31" s="43" t="n">
        <f aca="false">SUM(AQ31:BB31)</f>
        <v>0</v>
      </c>
    </row>
    <row r="32" customFormat="false" ht="12.8" hidden="false" customHeight="false" outlineLevel="0" collapsed="false">
      <c r="B32" s="18" t="s">
        <v>64</v>
      </c>
      <c r="D32" s="42" t="n">
        <v>0</v>
      </c>
      <c r="E32" s="42"/>
      <c r="F32" s="42"/>
      <c r="G32" s="42"/>
      <c r="H32" s="42"/>
      <c r="I32" s="42"/>
      <c r="J32" s="42"/>
      <c r="K32" s="42"/>
      <c r="L32" s="42"/>
      <c r="M32" s="42"/>
      <c r="N32" s="42"/>
      <c r="O32" s="42"/>
      <c r="P32" s="43" t="n">
        <f aca="false">SUM(D32:O32)</f>
        <v>0</v>
      </c>
      <c r="Q32" s="42"/>
      <c r="R32" s="42"/>
      <c r="S32" s="42"/>
      <c r="T32" s="42"/>
      <c r="U32" s="42"/>
      <c r="V32" s="42"/>
      <c r="W32" s="42"/>
      <c r="X32" s="42"/>
      <c r="Y32" s="42"/>
      <c r="Z32" s="42"/>
      <c r="AA32" s="42"/>
      <c r="AB32" s="42"/>
      <c r="AC32" s="43" t="n">
        <f aca="false">SUM(Q32:AB32)</f>
        <v>0</v>
      </c>
      <c r="AD32" s="42"/>
      <c r="AE32" s="42"/>
      <c r="AF32" s="42"/>
      <c r="AG32" s="42"/>
      <c r="AH32" s="42"/>
      <c r="AI32" s="42"/>
      <c r="AJ32" s="42"/>
      <c r="AK32" s="42"/>
      <c r="AL32" s="42"/>
      <c r="AM32" s="42"/>
      <c r="AN32" s="42"/>
      <c r="AO32" s="42"/>
      <c r="AP32" s="43" t="n">
        <f aca="false">SUM(AD32:AO32)</f>
        <v>0</v>
      </c>
      <c r="AQ32" s="42"/>
      <c r="AR32" s="42"/>
      <c r="AS32" s="42"/>
      <c r="AT32" s="42"/>
      <c r="AU32" s="42"/>
      <c r="AV32" s="42"/>
      <c r="AW32" s="42"/>
      <c r="AX32" s="42"/>
      <c r="AY32" s="42"/>
      <c r="AZ32" s="42"/>
      <c r="BA32" s="42"/>
      <c r="BB32" s="42"/>
      <c r="BC32" s="43" t="n">
        <f aca="false">SUM(AQ32:BB32)</f>
        <v>0</v>
      </c>
    </row>
    <row r="33" customFormat="false" ht="12" hidden="false" customHeight="false" outlineLevel="0" collapsed="false">
      <c r="B33" s="18" t="s">
        <v>65</v>
      </c>
      <c r="D33" s="42"/>
      <c r="E33" s="42"/>
      <c r="F33" s="42"/>
      <c r="G33" s="42"/>
      <c r="H33" s="42"/>
      <c r="I33" s="42"/>
      <c r="J33" s="42"/>
      <c r="K33" s="42"/>
      <c r="L33" s="42"/>
      <c r="M33" s="42"/>
      <c r="N33" s="42"/>
      <c r="O33" s="42"/>
      <c r="P33" s="43" t="n">
        <f aca="false">SUM(D33:O33)</f>
        <v>0</v>
      </c>
      <c r="Q33" s="42"/>
      <c r="R33" s="42"/>
      <c r="S33" s="42"/>
      <c r="T33" s="42"/>
      <c r="U33" s="42"/>
      <c r="V33" s="42"/>
      <c r="W33" s="42"/>
      <c r="X33" s="42"/>
      <c r="Y33" s="42"/>
      <c r="Z33" s="42"/>
      <c r="AA33" s="42"/>
      <c r="AB33" s="42"/>
      <c r="AC33" s="43" t="n">
        <f aca="false">SUM(Q33:AB33)</f>
        <v>0</v>
      </c>
      <c r="AD33" s="42"/>
      <c r="AE33" s="42"/>
      <c r="AF33" s="42"/>
      <c r="AG33" s="42"/>
      <c r="AH33" s="42"/>
      <c r="AI33" s="42"/>
      <c r="AJ33" s="42"/>
      <c r="AK33" s="42"/>
      <c r="AL33" s="42"/>
      <c r="AM33" s="42"/>
      <c r="AN33" s="42"/>
      <c r="AO33" s="42"/>
      <c r="AP33" s="43" t="n">
        <f aca="false">SUM(AD33:AO33)</f>
        <v>0</v>
      </c>
      <c r="AQ33" s="42"/>
      <c r="AR33" s="42"/>
      <c r="AS33" s="42"/>
      <c r="AT33" s="42"/>
      <c r="AU33" s="42"/>
      <c r="AV33" s="42"/>
      <c r="AW33" s="42"/>
      <c r="AX33" s="42"/>
      <c r="AY33" s="42"/>
      <c r="AZ33" s="42"/>
      <c r="BA33" s="42"/>
      <c r="BB33" s="42"/>
      <c r="BC33" s="43" t="n">
        <f aca="false">SUM(AQ33:BB33)</f>
        <v>0</v>
      </c>
    </row>
    <row r="34" customFormat="false" ht="12" hidden="false" customHeight="false" outlineLevel="0" collapsed="false">
      <c r="B34" s="18" t="s">
        <v>66</v>
      </c>
      <c r="D34" s="42" t="n">
        <v>0</v>
      </c>
      <c r="E34" s="42"/>
      <c r="F34" s="42"/>
      <c r="G34" s="42"/>
      <c r="H34" s="42"/>
      <c r="I34" s="42"/>
      <c r="J34" s="42"/>
      <c r="K34" s="42"/>
      <c r="L34" s="42"/>
      <c r="M34" s="42"/>
      <c r="N34" s="42"/>
      <c r="O34" s="42"/>
      <c r="P34" s="43" t="n">
        <f aca="false">SUM(D34:O34)</f>
        <v>0</v>
      </c>
      <c r="Q34" s="42"/>
      <c r="R34" s="42"/>
      <c r="S34" s="42"/>
      <c r="T34" s="42"/>
      <c r="U34" s="42"/>
      <c r="V34" s="42"/>
      <c r="W34" s="42"/>
      <c r="X34" s="42"/>
      <c r="Y34" s="42"/>
      <c r="Z34" s="42"/>
      <c r="AA34" s="42"/>
      <c r="AB34" s="42"/>
      <c r="AC34" s="43" t="n">
        <f aca="false">SUM(Q34:AB34)</f>
        <v>0</v>
      </c>
      <c r="AD34" s="42"/>
      <c r="AE34" s="42"/>
      <c r="AF34" s="42"/>
      <c r="AG34" s="42"/>
      <c r="AH34" s="42"/>
      <c r="AI34" s="42"/>
      <c r="AJ34" s="42"/>
      <c r="AK34" s="42"/>
      <c r="AL34" s="42"/>
      <c r="AM34" s="42"/>
      <c r="AN34" s="42"/>
      <c r="AO34" s="42"/>
      <c r="AP34" s="43" t="n">
        <f aca="false">SUM(AD34:AO34)</f>
        <v>0</v>
      </c>
      <c r="AQ34" s="42"/>
      <c r="AR34" s="42"/>
      <c r="AS34" s="42"/>
      <c r="AT34" s="42"/>
      <c r="AU34" s="42"/>
      <c r="AV34" s="42"/>
      <c r="AW34" s="42"/>
      <c r="AX34" s="42"/>
      <c r="AY34" s="42"/>
      <c r="AZ34" s="42"/>
      <c r="BA34" s="42"/>
      <c r="BB34" s="42"/>
      <c r="BC34" s="43" t="n">
        <f aca="false">SUM(AQ34:BB34)</f>
        <v>0</v>
      </c>
    </row>
    <row r="35" customFormat="false" ht="12" hidden="false" customHeight="false" outlineLevel="0" collapsed="false">
      <c r="B35" s="18" t="s">
        <v>67</v>
      </c>
      <c r="D35" s="42" t="n">
        <v>31800</v>
      </c>
      <c r="E35" s="42"/>
      <c r="F35" s="42"/>
      <c r="G35" s="42"/>
      <c r="H35" s="42"/>
      <c r="I35" s="42"/>
      <c r="J35" s="42"/>
      <c r="K35" s="42"/>
      <c r="L35" s="42"/>
      <c r="M35" s="42"/>
      <c r="N35" s="42"/>
      <c r="O35" s="42"/>
      <c r="P35" s="43" t="n">
        <f aca="false">SUM(D35:O35)</f>
        <v>31800</v>
      </c>
      <c r="Q35" s="42"/>
      <c r="R35" s="42"/>
      <c r="S35" s="42"/>
      <c r="T35" s="42"/>
      <c r="U35" s="42"/>
      <c r="V35" s="42"/>
      <c r="W35" s="42"/>
      <c r="X35" s="42"/>
      <c r="Y35" s="42"/>
      <c r="Z35" s="42"/>
      <c r="AA35" s="42"/>
      <c r="AB35" s="42"/>
      <c r="AC35" s="43" t="n">
        <f aca="false">SUM(Q35:AB35)</f>
        <v>0</v>
      </c>
      <c r="AD35" s="42"/>
      <c r="AE35" s="42"/>
      <c r="AF35" s="42"/>
      <c r="AG35" s="42"/>
      <c r="AH35" s="42"/>
      <c r="AI35" s="42"/>
      <c r="AJ35" s="42"/>
      <c r="AK35" s="42"/>
      <c r="AL35" s="42"/>
      <c r="AM35" s="42"/>
      <c r="AN35" s="42"/>
      <c r="AO35" s="42"/>
      <c r="AP35" s="43" t="n">
        <f aca="false">SUM(AD35:AO35)</f>
        <v>0</v>
      </c>
      <c r="AQ35" s="42"/>
      <c r="AR35" s="42"/>
      <c r="AS35" s="42"/>
      <c r="AT35" s="42"/>
      <c r="AU35" s="42"/>
      <c r="AV35" s="42"/>
      <c r="AW35" s="42"/>
      <c r="AX35" s="42"/>
      <c r="AY35" s="42"/>
      <c r="AZ35" s="42"/>
      <c r="BA35" s="42"/>
      <c r="BB35" s="42"/>
      <c r="BC35" s="43" t="n">
        <f aca="false">SUM(AQ35:BB35)</f>
        <v>0</v>
      </c>
    </row>
    <row r="36" customFormat="false" ht="12" hidden="false" customHeight="false" outlineLevel="0" collapsed="false">
      <c r="B36" s="18" t="s">
        <v>68</v>
      </c>
      <c r="D36" s="42" t="n">
        <v>10</v>
      </c>
      <c r="E36" s="42" t="n">
        <v>10</v>
      </c>
      <c r="F36" s="42" t="n">
        <v>10</v>
      </c>
      <c r="G36" s="42" t="n">
        <v>10</v>
      </c>
      <c r="H36" s="42" t="n">
        <v>10</v>
      </c>
      <c r="I36" s="42" t="n">
        <v>10</v>
      </c>
      <c r="J36" s="42" t="n">
        <v>10</v>
      </c>
      <c r="K36" s="42" t="n">
        <v>10</v>
      </c>
      <c r="L36" s="42" t="n">
        <v>10</v>
      </c>
      <c r="M36" s="42" t="n">
        <v>10</v>
      </c>
      <c r="N36" s="42" t="n">
        <v>10</v>
      </c>
      <c r="O36" s="42" t="n">
        <v>10</v>
      </c>
      <c r="P36" s="43" t="n">
        <f aca="false">SUM(D36:O36)</f>
        <v>120</v>
      </c>
      <c r="Q36" s="42"/>
      <c r="R36" s="42"/>
      <c r="S36" s="42"/>
      <c r="T36" s="42"/>
      <c r="U36" s="42"/>
      <c r="V36" s="42"/>
      <c r="W36" s="42"/>
      <c r="X36" s="42"/>
      <c r="Y36" s="42"/>
      <c r="Z36" s="42"/>
      <c r="AA36" s="42"/>
      <c r="AB36" s="42"/>
      <c r="AC36" s="43" t="n">
        <f aca="false">SUM(Q36:AB36)</f>
        <v>0</v>
      </c>
      <c r="AD36" s="42"/>
      <c r="AE36" s="42"/>
      <c r="AF36" s="42"/>
      <c r="AG36" s="42"/>
      <c r="AH36" s="42"/>
      <c r="AI36" s="42"/>
      <c r="AJ36" s="42"/>
      <c r="AK36" s="42"/>
      <c r="AL36" s="42"/>
      <c r="AM36" s="42"/>
      <c r="AN36" s="42"/>
      <c r="AO36" s="42"/>
      <c r="AP36" s="43" t="n">
        <f aca="false">SUM(AD36:AO36)</f>
        <v>0</v>
      </c>
      <c r="AQ36" s="42"/>
      <c r="AR36" s="42"/>
      <c r="AS36" s="42"/>
      <c r="AT36" s="42"/>
      <c r="AU36" s="42"/>
      <c r="AV36" s="42"/>
      <c r="AW36" s="42"/>
      <c r="AX36" s="42"/>
      <c r="AY36" s="42"/>
      <c r="AZ36" s="42"/>
      <c r="BA36" s="42"/>
      <c r="BB36" s="42"/>
      <c r="BC36" s="43" t="n">
        <f aca="false">SUM(AQ36:BB36)</f>
        <v>0</v>
      </c>
    </row>
    <row r="37" customFormat="false" ht="12" hidden="false" customHeight="false" outlineLevel="0" collapsed="false">
      <c r="B37" s="18" t="s">
        <v>69</v>
      </c>
      <c r="D37" s="42" t="n">
        <v>100</v>
      </c>
      <c r="E37" s="42" t="n">
        <v>100</v>
      </c>
      <c r="F37" s="42" t="n">
        <v>100</v>
      </c>
      <c r="G37" s="42" t="n">
        <v>100</v>
      </c>
      <c r="H37" s="42" t="n">
        <v>100</v>
      </c>
      <c r="I37" s="42" t="n">
        <v>100</v>
      </c>
      <c r="J37" s="42" t="n">
        <v>100</v>
      </c>
      <c r="K37" s="42" t="n">
        <v>100</v>
      </c>
      <c r="L37" s="42" t="n">
        <v>100</v>
      </c>
      <c r="M37" s="42" t="n">
        <v>100</v>
      </c>
      <c r="N37" s="42" t="n">
        <v>100</v>
      </c>
      <c r="O37" s="42" t="n">
        <v>100</v>
      </c>
      <c r="P37" s="43" t="n">
        <f aca="false">SUM(D37:O37)</f>
        <v>1200</v>
      </c>
      <c r="Q37" s="42"/>
      <c r="R37" s="42"/>
      <c r="S37" s="42"/>
      <c r="T37" s="42"/>
      <c r="U37" s="42"/>
      <c r="V37" s="42"/>
      <c r="W37" s="42"/>
      <c r="X37" s="42"/>
      <c r="Y37" s="42"/>
      <c r="Z37" s="42"/>
      <c r="AA37" s="42"/>
      <c r="AB37" s="42"/>
      <c r="AC37" s="43" t="n">
        <f aca="false">SUM(Q37:AB37)</f>
        <v>0</v>
      </c>
      <c r="AD37" s="42"/>
      <c r="AE37" s="42"/>
      <c r="AF37" s="42"/>
      <c r="AG37" s="42"/>
      <c r="AH37" s="42"/>
      <c r="AI37" s="42"/>
      <c r="AJ37" s="42"/>
      <c r="AK37" s="42"/>
      <c r="AL37" s="42"/>
      <c r="AM37" s="42"/>
      <c r="AN37" s="42"/>
      <c r="AO37" s="42"/>
      <c r="AP37" s="43" t="n">
        <f aca="false">SUM(AD37:AO37)</f>
        <v>0</v>
      </c>
      <c r="AQ37" s="42"/>
      <c r="AR37" s="42"/>
      <c r="AS37" s="42"/>
      <c r="AT37" s="42"/>
      <c r="AU37" s="42"/>
      <c r="AV37" s="42"/>
      <c r="AW37" s="42"/>
      <c r="AX37" s="42"/>
      <c r="AY37" s="42"/>
      <c r="AZ37" s="42"/>
      <c r="BA37" s="42"/>
      <c r="BB37" s="42"/>
      <c r="BC37" s="43" t="n">
        <f aca="false">SUM(AQ37:BB37)</f>
        <v>0</v>
      </c>
    </row>
    <row r="38" customFormat="false" ht="12" hidden="false" customHeight="false" outlineLevel="0" collapsed="false">
      <c r="B38" s="18" t="s">
        <v>70</v>
      </c>
      <c r="D38" s="42" t="n">
        <v>15000</v>
      </c>
      <c r="E38" s="42"/>
      <c r="F38" s="42"/>
      <c r="G38" s="42"/>
      <c r="H38" s="42"/>
      <c r="I38" s="42"/>
      <c r="J38" s="42"/>
      <c r="K38" s="42"/>
      <c r="L38" s="42"/>
      <c r="M38" s="42"/>
      <c r="N38" s="42"/>
      <c r="O38" s="42"/>
      <c r="P38" s="43" t="n">
        <f aca="false">SUM(D38:O38)</f>
        <v>15000</v>
      </c>
      <c r="Q38" s="42"/>
      <c r="R38" s="42"/>
      <c r="S38" s="42"/>
      <c r="T38" s="42"/>
      <c r="U38" s="42"/>
      <c r="V38" s="42"/>
      <c r="W38" s="42"/>
      <c r="X38" s="42"/>
      <c r="Y38" s="42"/>
      <c r="Z38" s="42"/>
      <c r="AA38" s="42"/>
      <c r="AB38" s="42"/>
      <c r="AC38" s="43" t="n">
        <f aca="false">SUM(Q38:AB38)</f>
        <v>0</v>
      </c>
      <c r="AD38" s="42"/>
      <c r="AE38" s="42"/>
      <c r="AF38" s="42"/>
      <c r="AG38" s="42"/>
      <c r="AH38" s="42"/>
      <c r="AI38" s="42"/>
      <c r="AJ38" s="42"/>
      <c r="AK38" s="42"/>
      <c r="AL38" s="42"/>
      <c r="AM38" s="42"/>
      <c r="AN38" s="42"/>
      <c r="AO38" s="42"/>
      <c r="AP38" s="43" t="n">
        <f aca="false">SUM(AD38:AO38)</f>
        <v>0</v>
      </c>
      <c r="AQ38" s="42"/>
      <c r="AR38" s="42"/>
      <c r="AS38" s="42"/>
      <c r="AT38" s="42"/>
      <c r="AU38" s="42"/>
      <c r="AV38" s="42"/>
      <c r="AW38" s="42"/>
      <c r="AX38" s="42"/>
      <c r="AY38" s="42"/>
      <c r="AZ38" s="42"/>
      <c r="BA38" s="42"/>
      <c r="BB38" s="42"/>
      <c r="BC38" s="43" t="n">
        <f aca="false">SUM(AQ38:BB38)</f>
        <v>0</v>
      </c>
    </row>
    <row r="39" customFormat="false" ht="12" hidden="false" customHeight="false" outlineLevel="0" collapsed="false">
      <c r="B39" s="18" t="s">
        <v>71</v>
      </c>
      <c r="D39" s="42" t="n">
        <v>5000</v>
      </c>
      <c r="E39" s="42" t="n">
        <v>5000</v>
      </c>
      <c r="F39" s="42" t="n">
        <v>5000</v>
      </c>
      <c r="G39" s="42" t="n">
        <v>5000</v>
      </c>
      <c r="H39" s="42" t="n">
        <v>5000</v>
      </c>
      <c r="I39" s="42" t="n">
        <v>5000</v>
      </c>
      <c r="J39" s="42" t="n">
        <v>5000</v>
      </c>
      <c r="K39" s="42" t="n">
        <v>5000</v>
      </c>
      <c r="L39" s="42" t="n">
        <v>5000</v>
      </c>
      <c r="M39" s="42" t="n">
        <v>5000</v>
      </c>
      <c r="N39" s="42" t="n">
        <v>5000</v>
      </c>
      <c r="O39" s="42" t="n">
        <v>5000</v>
      </c>
      <c r="P39" s="43" t="n">
        <f aca="false">SUM(D39:O39)</f>
        <v>60000</v>
      </c>
      <c r="Q39" s="42"/>
      <c r="R39" s="42"/>
      <c r="S39" s="42"/>
      <c r="T39" s="42"/>
      <c r="U39" s="42"/>
      <c r="V39" s="42"/>
      <c r="W39" s="42"/>
      <c r="X39" s="42"/>
      <c r="Y39" s="42"/>
      <c r="Z39" s="42"/>
      <c r="AA39" s="42"/>
      <c r="AB39" s="42"/>
      <c r="AC39" s="43" t="n">
        <f aca="false">SUM(Q39:AB39)</f>
        <v>0</v>
      </c>
      <c r="AD39" s="42"/>
      <c r="AE39" s="42"/>
      <c r="AF39" s="42"/>
      <c r="AG39" s="42"/>
      <c r="AH39" s="42"/>
      <c r="AI39" s="42"/>
      <c r="AJ39" s="42"/>
      <c r="AK39" s="42"/>
      <c r="AL39" s="42"/>
      <c r="AM39" s="42"/>
      <c r="AN39" s="42"/>
      <c r="AO39" s="42"/>
      <c r="AP39" s="43" t="n">
        <f aca="false">SUM(AD39:AO39)</f>
        <v>0</v>
      </c>
      <c r="AQ39" s="42"/>
      <c r="AR39" s="42"/>
      <c r="AS39" s="42"/>
      <c r="AT39" s="42"/>
      <c r="AU39" s="42"/>
      <c r="AV39" s="42"/>
      <c r="AW39" s="42"/>
      <c r="AX39" s="42"/>
      <c r="AY39" s="42"/>
      <c r="AZ39" s="42"/>
      <c r="BA39" s="42"/>
      <c r="BB39" s="42"/>
      <c r="BC39" s="43" t="n">
        <f aca="false">SUM(AQ39:BB39)</f>
        <v>0</v>
      </c>
    </row>
    <row r="40" customFormat="false" ht="12" hidden="false" customHeight="false" outlineLevel="0" collapsed="false">
      <c r="B40" s="18" t="s">
        <v>72</v>
      </c>
      <c r="D40" s="45"/>
      <c r="E40" s="45"/>
      <c r="F40" s="45"/>
      <c r="G40" s="45"/>
      <c r="H40" s="45"/>
      <c r="I40" s="45"/>
      <c r="J40" s="45"/>
      <c r="K40" s="45"/>
      <c r="L40" s="45"/>
      <c r="M40" s="45"/>
      <c r="N40" s="45"/>
      <c r="O40" s="45"/>
      <c r="P40" s="43"/>
      <c r="Q40" s="45"/>
      <c r="R40" s="45"/>
      <c r="S40" s="45"/>
      <c r="T40" s="45"/>
      <c r="U40" s="45"/>
      <c r="V40" s="45"/>
      <c r="W40" s="45"/>
      <c r="X40" s="45"/>
      <c r="Y40" s="45"/>
      <c r="Z40" s="45"/>
      <c r="AA40" s="45"/>
      <c r="AB40" s="45"/>
      <c r="AC40" s="43"/>
      <c r="AD40" s="45"/>
      <c r="AE40" s="45"/>
      <c r="AF40" s="45"/>
      <c r="AG40" s="45"/>
      <c r="AH40" s="45"/>
      <c r="AI40" s="45"/>
      <c r="AJ40" s="45"/>
      <c r="AK40" s="45"/>
      <c r="AL40" s="45"/>
      <c r="AM40" s="45"/>
      <c r="AN40" s="45"/>
      <c r="AO40" s="45"/>
      <c r="AP40" s="43"/>
      <c r="AQ40" s="45"/>
      <c r="AR40" s="45"/>
      <c r="AS40" s="45"/>
      <c r="AT40" s="45"/>
      <c r="AU40" s="45"/>
      <c r="AV40" s="45"/>
      <c r="AW40" s="45"/>
      <c r="AX40" s="45"/>
      <c r="AY40" s="45"/>
      <c r="AZ40" s="45"/>
      <c r="BA40" s="45"/>
      <c r="BB40" s="45"/>
      <c r="BC40" s="43"/>
    </row>
    <row r="41" customFormat="false" ht="12" hidden="false" customHeight="false" outlineLevel="0" collapsed="false">
      <c r="C41" s="18" t="s">
        <v>73</v>
      </c>
      <c r="D41" s="42"/>
      <c r="E41" s="42"/>
      <c r="F41" s="42"/>
      <c r="G41" s="42"/>
      <c r="H41" s="42"/>
      <c r="I41" s="42"/>
      <c r="J41" s="42"/>
      <c r="K41" s="42"/>
      <c r="L41" s="42"/>
      <c r="M41" s="42"/>
      <c r="N41" s="42"/>
      <c r="O41" s="42"/>
      <c r="P41" s="43" t="n">
        <f aca="false">SUM(D41:O41)</f>
        <v>0</v>
      </c>
      <c r="Q41" s="42"/>
      <c r="R41" s="42"/>
      <c r="S41" s="42"/>
      <c r="T41" s="42"/>
      <c r="U41" s="42"/>
      <c r="V41" s="42"/>
      <c r="W41" s="42"/>
      <c r="X41" s="42"/>
      <c r="Y41" s="42"/>
      <c r="Z41" s="42"/>
      <c r="AA41" s="42"/>
      <c r="AB41" s="42"/>
      <c r="AC41" s="43" t="n">
        <f aca="false">SUM(Q41:AB41)</f>
        <v>0</v>
      </c>
      <c r="AD41" s="42"/>
      <c r="AE41" s="42"/>
      <c r="AF41" s="42"/>
      <c r="AG41" s="42"/>
      <c r="AH41" s="42"/>
      <c r="AI41" s="42"/>
      <c r="AJ41" s="42"/>
      <c r="AK41" s="42"/>
      <c r="AL41" s="42"/>
      <c r="AM41" s="42"/>
      <c r="AN41" s="42"/>
      <c r="AO41" s="42"/>
      <c r="AP41" s="43" t="n">
        <f aca="false">SUM(AD41:AO41)</f>
        <v>0</v>
      </c>
      <c r="AQ41" s="42"/>
      <c r="AR41" s="42"/>
      <c r="AS41" s="42"/>
      <c r="AT41" s="42"/>
      <c r="AU41" s="42"/>
      <c r="AV41" s="42"/>
      <c r="AW41" s="42"/>
      <c r="AX41" s="42"/>
      <c r="AY41" s="42"/>
      <c r="AZ41" s="42"/>
      <c r="BA41" s="42"/>
      <c r="BB41" s="42"/>
      <c r="BC41" s="43" t="n">
        <f aca="false">SUM(AQ41:BB41)</f>
        <v>0</v>
      </c>
    </row>
    <row r="42" customFormat="false" ht="12.8" hidden="false" customHeight="false" outlineLevel="0" collapsed="false">
      <c r="C42" s="18" t="s">
        <v>74</v>
      </c>
      <c r="D42" s="42" t="n">
        <v>200</v>
      </c>
      <c r="E42" s="42" t="n">
        <v>200</v>
      </c>
      <c r="F42" s="42" t="n">
        <v>200</v>
      </c>
      <c r="G42" s="42" t="n">
        <v>200</v>
      </c>
      <c r="H42" s="42" t="n">
        <v>200</v>
      </c>
      <c r="I42" s="42" t="n">
        <v>200</v>
      </c>
      <c r="J42" s="42" t="n">
        <v>200</v>
      </c>
      <c r="K42" s="42" t="n">
        <v>200</v>
      </c>
      <c r="L42" s="42" t="n">
        <v>200</v>
      </c>
      <c r="M42" s="42" t="n">
        <v>200</v>
      </c>
      <c r="N42" s="42" t="n">
        <v>200</v>
      </c>
      <c r="O42" s="42" t="n">
        <v>200</v>
      </c>
      <c r="P42" s="43" t="n">
        <f aca="false">SUM(D42:O42)</f>
        <v>2400</v>
      </c>
      <c r="Q42" s="42"/>
      <c r="R42" s="42"/>
      <c r="S42" s="42"/>
      <c r="T42" s="42"/>
      <c r="U42" s="42"/>
      <c r="V42" s="42"/>
      <c r="W42" s="42"/>
      <c r="X42" s="42"/>
      <c r="Y42" s="42"/>
      <c r="Z42" s="42"/>
      <c r="AA42" s="42"/>
      <c r="AB42" s="42"/>
      <c r="AC42" s="43" t="n">
        <f aca="false">SUM(Q42:AB42)</f>
        <v>0</v>
      </c>
      <c r="AD42" s="42"/>
      <c r="AE42" s="42"/>
      <c r="AF42" s="42"/>
      <c r="AG42" s="42"/>
      <c r="AH42" s="42"/>
      <c r="AI42" s="42"/>
      <c r="AJ42" s="42"/>
      <c r="AK42" s="42"/>
      <c r="AL42" s="42"/>
      <c r="AM42" s="42"/>
      <c r="AN42" s="42"/>
      <c r="AO42" s="42"/>
      <c r="AP42" s="43" t="n">
        <f aca="false">SUM(AD42:AO42)</f>
        <v>0</v>
      </c>
      <c r="AQ42" s="42"/>
      <c r="AR42" s="42"/>
      <c r="AS42" s="42"/>
      <c r="AT42" s="42"/>
      <c r="AU42" s="42"/>
      <c r="AV42" s="42"/>
      <c r="AW42" s="42"/>
      <c r="AX42" s="42"/>
      <c r="AY42" s="42"/>
      <c r="AZ42" s="42"/>
      <c r="BA42" s="42"/>
      <c r="BB42" s="42"/>
      <c r="BC42" s="43" t="n">
        <f aca="false">SUM(AQ42:BB42)</f>
        <v>0</v>
      </c>
    </row>
    <row r="43" customFormat="false" ht="12.8" hidden="false" customHeight="false" outlineLevel="0" collapsed="false">
      <c r="C43" s="18" t="s">
        <v>75</v>
      </c>
      <c r="D43" s="42" t="n">
        <v>300</v>
      </c>
      <c r="E43" s="42" t="n">
        <v>300</v>
      </c>
      <c r="F43" s="42" t="n">
        <v>300</v>
      </c>
      <c r="G43" s="42" t="n">
        <v>300</v>
      </c>
      <c r="H43" s="42" t="n">
        <v>300</v>
      </c>
      <c r="I43" s="42" t="n">
        <v>300</v>
      </c>
      <c r="J43" s="42" t="n">
        <v>300</v>
      </c>
      <c r="K43" s="42" t="n">
        <v>300</v>
      </c>
      <c r="L43" s="42" t="n">
        <v>300</v>
      </c>
      <c r="M43" s="42" t="n">
        <v>300</v>
      </c>
      <c r="N43" s="42" t="n">
        <v>300</v>
      </c>
      <c r="O43" s="42" t="n">
        <v>300</v>
      </c>
      <c r="P43" s="43" t="n">
        <f aca="false">SUM(D43:O43)</f>
        <v>3600</v>
      </c>
      <c r="Q43" s="42"/>
      <c r="R43" s="42"/>
      <c r="S43" s="42"/>
      <c r="T43" s="42"/>
      <c r="U43" s="42"/>
      <c r="V43" s="42"/>
      <c r="W43" s="42"/>
      <c r="X43" s="42"/>
      <c r="Y43" s="42"/>
      <c r="Z43" s="42"/>
      <c r="AA43" s="42"/>
      <c r="AB43" s="42"/>
      <c r="AC43" s="43" t="n">
        <f aca="false">SUM(Q43:AB43)</f>
        <v>0</v>
      </c>
      <c r="AD43" s="42"/>
      <c r="AE43" s="42"/>
      <c r="AF43" s="42"/>
      <c r="AG43" s="42"/>
      <c r="AH43" s="42"/>
      <c r="AI43" s="42"/>
      <c r="AJ43" s="42"/>
      <c r="AK43" s="42"/>
      <c r="AL43" s="42"/>
      <c r="AM43" s="42"/>
      <c r="AN43" s="42"/>
      <c r="AO43" s="42"/>
      <c r="AP43" s="43" t="n">
        <f aca="false">SUM(AD43:AO43)</f>
        <v>0</v>
      </c>
      <c r="AQ43" s="42"/>
      <c r="AR43" s="42"/>
      <c r="AS43" s="42"/>
      <c r="AT43" s="42"/>
      <c r="AU43" s="42"/>
      <c r="AV43" s="42"/>
      <c r="AW43" s="42"/>
      <c r="AX43" s="42"/>
      <c r="AY43" s="42"/>
      <c r="AZ43" s="42"/>
      <c r="BA43" s="42"/>
      <c r="BB43" s="42"/>
      <c r="BC43" s="43" t="n">
        <f aca="false">SUM(AQ43:BB43)</f>
        <v>0</v>
      </c>
    </row>
    <row r="44" customFormat="false" ht="12.8" hidden="false" customHeight="false" outlineLevel="0" collapsed="false">
      <c r="B44" s="18" t="s">
        <v>76</v>
      </c>
      <c r="D44" s="42" t="n">
        <v>10</v>
      </c>
      <c r="E44" s="42" t="n">
        <v>10</v>
      </c>
      <c r="F44" s="42" t="n">
        <v>10</v>
      </c>
      <c r="G44" s="42" t="n">
        <v>10</v>
      </c>
      <c r="H44" s="42" t="n">
        <v>10</v>
      </c>
      <c r="I44" s="42" t="n">
        <v>10</v>
      </c>
      <c r="J44" s="42" t="n">
        <v>10</v>
      </c>
      <c r="K44" s="42" t="n">
        <v>10</v>
      </c>
      <c r="L44" s="42" t="n">
        <v>10</v>
      </c>
      <c r="M44" s="42" t="n">
        <v>10</v>
      </c>
      <c r="N44" s="42" t="n">
        <v>10</v>
      </c>
      <c r="O44" s="42" t="n">
        <v>10</v>
      </c>
      <c r="P44" s="43" t="n">
        <f aca="false">SUM(D44:O44)</f>
        <v>120</v>
      </c>
      <c r="Q44" s="42"/>
      <c r="R44" s="42"/>
      <c r="S44" s="42"/>
      <c r="T44" s="42"/>
      <c r="U44" s="42"/>
      <c r="V44" s="42"/>
      <c r="W44" s="42"/>
      <c r="X44" s="42"/>
      <c r="Y44" s="42"/>
      <c r="Z44" s="42"/>
      <c r="AA44" s="42"/>
      <c r="AB44" s="42"/>
      <c r="AC44" s="43" t="n">
        <f aca="false">SUM(Q44:AB44)</f>
        <v>0</v>
      </c>
      <c r="AD44" s="42"/>
      <c r="AE44" s="42"/>
      <c r="AF44" s="42"/>
      <c r="AG44" s="42"/>
      <c r="AH44" s="42"/>
      <c r="AI44" s="42"/>
      <c r="AJ44" s="42"/>
      <c r="AK44" s="42"/>
      <c r="AL44" s="42"/>
      <c r="AM44" s="42"/>
      <c r="AN44" s="42"/>
      <c r="AO44" s="42"/>
      <c r="AP44" s="43" t="n">
        <f aca="false">SUM(AD44:AO44)</f>
        <v>0</v>
      </c>
      <c r="AQ44" s="42"/>
      <c r="AR44" s="42"/>
      <c r="AS44" s="42"/>
      <c r="AT44" s="42"/>
      <c r="AU44" s="42"/>
      <c r="AV44" s="42"/>
      <c r="AW44" s="42"/>
      <c r="AX44" s="42"/>
      <c r="AY44" s="42"/>
      <c r="AZ44" s="42"/>
      <c r="BA44" s="42"/>
      <c r="BB44" s="42"/>
      <c r="BC44" s="43" t="n">
        <f aca="false">SUM(AQ44:BB44)</f>
        <v>0</v>
      </c>
    </row>
    <row r="45" customFormat="false" ht="12" hidden="false" customHeight="false" outlineLevel="0" collapsed="false">
      <c r="B45" s="18" t="s">
        <v>77</v>
      </c>
      <c r="D45" s="42"/>
      <c r="E45" s="42"/>
      <c r="F45" s="42"/>
      <c r="G45" s="42"/>
      <c r="H45" s="42"/>
      <c r="I45" s="42"/>
      <c r="J45" s="42"/>
      <c r="K45" s="42"/>
      <c r="L45" s="42"/>
      <c r="M45" s="42"/>
      <c r="N45" s="42"/>
      <c r="O45" s="42"/>
      <c r="P45" s="43" t="n">
        <f aca="false">SUM(D45:O45)</f>
        <v>0</v>
      </c>
      <c r="Q45" s="42"/>
      <c r="R45" s="42"/>
      <c r="S45" s="42"/>
      <c r="T45" s="42"/>
      <c r="U45" s="42"/>
      <c r="V45" s="42"/>
      <c r="W45" s="42"/>
      <c r="X45" s="42"/>
      <c r="Y45" s="42"/>
      <c r="Z45" s="42"/>
      <c r="AA45" s="42"/>
      <c r="AB45" s="42"/>
      <c r="AC45" s="43" t="n">
        <f aca="false">SUM(Q45:AB45)</f>
        <v>0</v>
      </c>
      <c r="AD45" s="42"/>
      <c r="AE45" s="42"/>
      <c r="AF45" s="42"/>
      <c r="AG45" s="42"/>
      <c r="AH45" s="42"/>
      <c r="AI45" s="42"/>
      <c r="AJ45" s="42"/>
      <c r="AK45" s="42"/>
      <c r="AL45" s="42"/>
      <c r="AM45" s="42"/>
      <c r="AN45" s="42"/>
      <c r="AO45" s="42"/>
      <c r="AP45" s="43" t="n">
        <f aca="false">SUM(AD45:AO45)</f>
        <v>0</v>
      </c>
      <c r="AQ45" s="42"/>
      <c r="AR45" s="42"/>
      <c r="AS45" s="42"/>
      <c r="AT45" s="42"/>
      <c r="AU45" s="42"/>
      <c r="AV45" s="42"/>
      <c r="AW45" s="42"/>
      <c r="AX45" s="42"/>
      <c r="AY45" s="42"/>
      <c r="AZ45" s="42"/>
      <c r="BA45" s="42"/>
      <c r="BB45" s="42"/>
      <c r="BC45" s="43" t="n">
        <f aca="false">SUM(AQ45:BB45)</f>
        <v>0</v>
      </c>
    </row>
    <row r="46" customFormat="false" ht="12" hidden="false" customHeight="false" outlineLevel="0" collapsed="false">
      <c r="A46" s="49" t="s">
        <v>78</v>
      </c>
      <c r="B46" s="49"/>
      <c r="C46" s="49"/>
      <c r="D46" s="50" t="n">
        <f aca="false">SUM(D13:D45)</f>
        <v>120793</v>
      </c>
      <c r="E46" s="50" t="n">
        <f aca="false">SUM(E13:E45)</f>
        <v>73993</v>
      </c>
      <c r="F46" s="50" t="n">
        <f aca="false">SUM(F13:F45)</f>
        <v>73993</v>
      </c>
      <c r="G46" s="50" t="n">
        <f aca="false">SUM(G13:G45)</f>
        <v>73993</v>
      </c>
      <c r="H46" s="50" t="n">
        <f aca="false">SUM(H13:H45)</f>
        <v>73993</v>
      </c>
      <c r="I46" s="50" t="n">
        <f aca="false">SUM(I13:I45)</f>
        <v>73993</v>
      </c>
      <c r="J46" s="50" t="n">
        <f aca="false">SUM(J13:J45)</f>
        <v>73993</v>
      </c>
      <c r="K46" s="50" t="n">
        <f aca="false">SUM(K13:K45)</f>
        <v>73993</v>
      </c>
      <c r="L46" s="50" t="n">
        <f aca="false">SUM(L13:L45)</f>
        <v>73993</v>
      </c>
      <c r="M46" s="50" t="n">
        <f aca="false">SUM(M13:M45)</f>
        <v>73993</v>
      </c>
      <c r="N46" s="50" t="n">
        <f aca="false">SUM(N13:N45)</f>
        <v>73993</v>
      </c>
      <c r="O46" s="50" t="n">
        <f aca="false">SUM(O13:O45)</f>
        <v>73993</v>
      </c>
      <c r="P46" s="50" t="n">
        <f aca="false">SUM(P13:P45)</f>
        <v>934716</v>
      </c>
      <c r="Q46" s="50" t="n">
        <f aca="false">SUM(Q13:Q45)</f>
        <v>557</v>
      </c>
      <c r="R46" s="50" t="n">
        <f aca="false">SUM(R13:R45)</f>
        <v>557</v>
      </c>
      <c r="S46" s="50" t="n">
        <f aca="false">SUM(S13:S45)</f>
        <v>557</v>
      </c>
      <c r="T46" s="50" t="n">
        <f aca="false">SUM(T13:T45)</f>
        <v>557</v>
      </c>
      <c r="U46" s="50" t="n">
        <f aca="false">SUM(U13:U45)</f>
        <v>557</v>
      </c>
      <c r="V46" s="50" t="n">
        <f aca="false">SUM(V13:V45)</f>
        <v>557</v>
      </c>
      <c r="W46" s="50" t="n">
        <f aca="false">SUM(W13:W45)</f>
        <v>557</v>
      </c>
      <c r="X46" s="50" t="n">
        <f aca="false">SUM(X13:X45)</f>
        <v>557</v>
      </c>
      <c r="Y46" s="50" t="n">
        <f aca="false">SUM(Y13:Y45)</f>
        <v>557</v>
      </c>
      <c r="Z46" s="50" t="n">
        <f aca="false">SUM(Z13:Z45)</f>
        <v>557</v>
      </c>
      <c r="AA46" s="50" t="n">
        <f aca="false">SUM(AA13:AA45)</f>
        <v>557</v>
      </c>
      <c r="AB46" s="50" t="n">
        <f aca="false">SUM(AB13:AB45)</f>
        <v>557</v>
      </c>
      <c r="AC46" s="50" t="n">
        <f aca="false">SUM(AC13:AC45)</f>
        <v>6684</v>
      </c>
      <c r="AD46" s="50" t="n">
        <f aca="false">SUM(AD13:AD45)</f>
        <v>557</v>
      </c>
      <c r="AE46" s="50" t="n">
        <f aca="false">SUM(AE13:AE45)</f>
        <v>557</v>
      </c>
      <c r="AF46" s="50" t="n">
        <f aca="false">SUM(AF13:AF45)</f>
        <v>557</v>
      </c>
      <c r="AG46" s="50" t="n">
        <f aca="false">SUM(AG13:AG45)</f>
        <v>557</v>
      </c>
      <c r="AH46" s="50" t="n">
        <f aca="false">SUM(AH13:AH45)</f>
        <v>557</v>
      </c>
      <c r="AI46" s="50" t="n">
        <f aca="false">SUM(AI13:AI45)</f>
        <v>557</v>
      </c>
      <c r="AJ46" s="50" t="n">
        <f aca="false">SUM(AJ13:AJ45)</f>
        <v>557</v>
      </c>
      <c r="AK46" s="50" t="n">
        <f aca="false">SUM(AK13:AK45)</f>
        <v>557</v>
      </c>
      <c r="AL46" s="50" t="n">
        <f aca="false">SUM(AL13:AL45)</f>
        <v>557</v>
      </c>
      <c r="AM46" s="50" t="n">
        <f aca="false">SUM(AM13:AM45)</f>
        <v>557</v>
      </c>
      <c r="AN46" s="50" t="n">
        <f aca="false">SUM(AN13:AN45)</f>
        <v>557</v>
      </c>
      <c r="AO46" s="50" t="n">
        <f aca="false">SUM(AO13:AO45)</f>
        <v>557</v>
      </c>
      <c r="AP46" s="50" t="n">
        <f aca="false">SUM(AP13:AP45)</f>
        <v>6684</v>
      </c>
      <c r="AQ46" s="50" t="n">
        <f aca="false">SUM(AQ13:AQ45)</f>
        <v>557</v>
      </c>
      <c r="AR46" s="50" t="n">
        <f aca="false">SUM(AR13:AR45)</f>
        <v>557</v>
      </c>
      <c r="AS46" s="50" t="n">
        <f aca="false">SUM(AS13:AS45)</f>
        <v>557</v>
      </c>
      <c r="AT46" s="50" t="n">
        <f aca="false">SUM(AT13:AT45)</f>
        <v>557</v>
      </c>
      <c r="AU46" s="50" t="n">
        <f aca="false">SUM(AU13:AU45)</f>
        <v>557</v>
      </c>
      <c r="AV46" s="50" t="n">
        <f aca="false">SUM(AV13:AV45)</f>
        <v>557</v>
      </c>
      <c r="AW46" s="50" t="n">
        <f aca="false">SUM(AW13:AW45)</f>
        <v>557</v>
      </c>
      <c r="AX46" s="50" t="n">
        <f aca="false">SUM(AX13:AX45)</f>
        <v>557</v>
      </c>
      <c r="AY46" s="50" t="n">
        <f aca="false">SUM(AY13:AY45)</f>
        <v>557</v>
      </c>
      <c r="AZ46" s="50" t="n">
        <f aca="false">SUM(AZ13:AZ45)</f>
        <v>557</v>
      </c>
      <c r="BA46" s="50" t="n">
        <f aca="false">SUM(BA13:BA45)</f>
        <v>557</v>
      </c>
      <c r="BB46" s="50" t="n">
        <f aca="false">SUM(BB13:BB45)</f>
        <v>557</v>
      </c>
      <c r="BC46" s="50" t="n">
        <f aca="false">SUM(BC13:BC45)</f>
        <v>6684</v>
      </c>
    </row>
    <row r="47" customFormat="false" ht="12" hidden="false" customHeight="false" outlineLevel="0" collapsed="false">
      <c r="A47" s="49" t="s">
        <v>79</v>
      </c>
      <c r="B47" s="49"/>
      <c r="C47" s="49"/>
      <c r="D47" s="43" t="n">
        <f aca="false">+D12-D46</f>
        <v>-120793</v>
      </c>
      <c r="E47" s="43" t="n">
        <f aca="false">+E12-E46</f>
        <v>-73993</v>
      </c>
      <c r="F47" s="43" t="n">
        <f aca="false">+F12-F46</f>
        <v>-73993</v>
      </c>
      <c r="G47" s="43" t="n">
        <f aca="false">+G12-G46</f>
        <v>-73993</v>
      </c>
      <c r="H47" s="43" t="n">
        <f aca="false">+H12-H46</f>
        <v>-49001</v>
      </c>
      <c r="I47" s="43" t="n">
        <f aca="false">+I12-I46</f>
        <v>-55504.2</v>
      </c>
      <c r="J47" s="43" t="n">
        <f aca="false">+J12-J46</f>
        <v>-48558.68</v>
      </c>
      <c r="K47" s="43" t="n">
        <f aca="false">+K12-K46</f>
        <v>-38969.952</v>
      </c>
      <c r="L47" s="43" t="n">
        <f aca="false">+L12-L46</f>
        <v>-25721.2328</v>
      </c>
      <c r="M47" s="43" t="n">
        <f aca="false">+M12-M46</f>
        <v>-7401.17591999999</v>
      </c>
      <c r="N47" s="43" t="n">
        <f aca="false">+N12-N46</f>
        <v>17950.308712</v>
      </c>
      <c r="O47" s="43" t="n">
        <f aca="false">+O12-O46</f>
        <v>53056.8136968</v>
      </c>
      <c r="P47" s="43" t="n">
        <f aca="false">+P12-P46</f>
        <v>-496921.1183112</v>
      </c>
      <c r="Q47" s="43" t="n">
        <f aca="false">+Q12-Q46</f>
        <v>164607.75780584</v>
      </c>
      <c r="R47" s="43" t="n">
        <f aca="false">+R12-R46</f>
        <v>375546.758011592</v>
      </c>
      <c r="S47" s="43" t="n">
        <f aca="false">+S12-S46</f>
        <v>246504.65277507</v>
      </c>
      <c r="T47" s="43" t="n">
        <f aca="false">+T12-T46</f>
        <v>530429.59333079</v>
      </c>
      <c r="U47" s="43" t="n">
        <f aca="false">+U12-U46</f>
        <v>390290.368898028</v>
      </c>
      <c r="V47" s="43" t="n">
        <f aca="false">+V12-V46</f>
        <v>769792.957707596</v>
      </c>
      <c r="W47" s="43" t="n">
        <f aca="false">+W12-W46</f>
        <v>593482.181858275</v>
      </c>
      <c r="X47" s="43" t="n">
        <f aca="false">+X12-X46</f>
        <v>1128021.82799797</v>
      </c>
      <c r="Y47" s="43" t="n">
        <f aca="false">+Y12-Y46</f>
        <v>937481.484287275</v>
      </c>
      <c r="Z47" s="43" t="n">
        <f aca="false">+Z12-Z46</f>
        <v>1682803.73863033</v>
      </c>
      <c r="AA47" s="43" t="n">
        <f aca="false">+AA12-AA46</f>
        <v>1500853.55547632</v>
      </c>
      <c r="AB47" s="43" t="n">
        <f aca="false">+AB12-AB46</f>
        <v>2555517.36439315</v>
      </c>
      <c r="AC47" s="43" t="n">
        <f aca="false">+AC12-AC46</f>
        <v>10875332.2411722</v>
      </c>
      <c r="AD47" s="43" t="n">
        <f aca="false">+AD12-AD46</f>
        <v>2173602.92102028</v>
      </c>
      <c r="AE47" s="43" t="n">
        <f aca="false">+AE12-AE46</f>
        <v>2391018.9131223</v>
      </c>
      <c r="AF47" s="43" t="n">
        <f aca="false">+AF12-AF46</f>
        <v>2630176.50443453</v>
      </c>
      <c r="AG47" s="43" t="n">
        <f aca="false">+AG12-AG46</f>
        <v>2893249.85487799</v>
      </c>
      <c r="AH47" s="43" t="n">
        <f aca="false">+AH12-AH46</f>
        <v>3182630.54036579</v>
      </c>
      <c r="AI47" s="43" t="n">
        <f aca="false">+AI12-AI46</f>
        <v>3501199.29440237</v>
      </c>
      <c r="AJ47" s="43" t="n">
        <f aca="false">+AJ12-AJ46</f>
        <v>3851399.9238426</v>
      </c>
      <c r="AK47" s="43" t="n">
        <f aca="false">+AK12-AK46</f>
        <v>4236615.61622686</v>
      </c>
      <c r="AL47" s="43" t="n">
        <f aca="false">+AL12-AL46</f>
        <v>4660347.87784955</v>
      </c>
      <c r="AM47" s="43" t="n">
        <f aca="false">+AM12-AM46</f>
        <v>5126448.3656345</v>
      </c>
      <c r="AN47" s="43" t="n">
        <f aca="false">+AN12-AN46</f>
        <v>5639153.90219796</v>
      </c>
      <c r="AO47" s="43" t="n">
        <f aca="false">+AO12-AO46</f>
        <v>6203124.99241775</v>
      </c>
      <c r="AP47" s="43" t="n">
        <f aca="false">+AP12-AP46</f>
        <v>46488968.7063925</v>
      </c>
      <c r="AQ47" s="43" t="n">
        <f aca="false">+AQ12-AQ46</f>
        <v>-557</v>
      </c>
      <c r="AR47" s="43" t="n">
        <f aca="false">+AR12-AR46</f>
        <v>-557</v>
      </c>
      <c r="AS47" s="43" t="n">
        <f aca="false">+AS12-AS46</f>
        <v>-557</v>
      </c>
      <c r="AT47" s="43" t="n">
        <f aca="false">+AT12-AT46</f>
        <v>-557</v>
      </c>
      <c r="AU47" s="43" t="n">
        <f aca="false">+AU12-AU46</f>
        <v>-557</v>
      </c>
      <c r="AV47" s="43" t="n">
        <f aca="false">+AV12-AV46</f>
        <v>-557</v>
      </c>
      <c r="AW47" s="43" t="n">
        <f aca="false">+AW12-AW46</f>
        <v>-557</v>
      </c>
      <c r="AX47" s="43" t="n">
        <f aca="false">+AX12-AX46</f>
        <v>-557</v>
      </c>
      <c r="AY47" s="43" t="n">
        <f aca="false">+AY12-AY46</f>
        <v>-557</v>
      </c>
      <c r="AZ47" s="43" t="n">
        <f aca="false">+AZ12-AZ46</f>
        <v>-557</v>
      </c>
      <c r="BA47" s="43" t="n">
        <f aca="false">+BA12-BA46</f>
        <v>-557</v>
      </c>
      <c r="BB47" s="43" t="n">
        <f aca="false">+BB12-BB46</f>
        <v>-557</v>
      </c>
      <c r="BC47" s="43" t="n">
        <f aca="false">+BC12-BC46</f>
        <v>-6684</v>
      </c>
    </row>
    <row r="48" customFormat="false" ht="14.25" hidden="false" customHeight="false" outlineLevel="0" collapsed="false">
      <c r="A48" s="18" t="s">
        <v>80</v>
      </c>
      <c r="D48" s="42"/>
      <c r="E48" s="42"/>
      <c r="F48" s="42"/>
      <c r="G48" s="42"/>
      <c r="H48" s="42"/>
      <c r="I48" s="42"/>
      <c r="J48" s="42"/>
      <c r="K48" s="42"/>
      <c r="L48" s="42"/>
      <c r="M48" s="42"/>
      <c r="N48" s="42"/>
      <c r="O48" s="42"/>
      <c r="P48" s="43" t="n">
        <f aca="false">SUM(D48:O48)</f>
        <v>0</v>
      </c>
      <c r="Q48" s="42"/>
      <c r="R48" s="42"/>
      <c r="S48" s="42"/>
      <c r="T48" s="42"/>
      <c r="U48" s="42"/>
      <c r="V48" s="42"/>
      <c r="W48" s="42"/>
      <c r="X48" s="42"/>
      <c r="Y48" s="42"/>
      <c r="Z48" s="42"/>
      <c r="AA48" s="42"/>
      <c r="AB48" s="42"/>
      <c r="AC48" s="43" t="n">
        <f aca="false">SUM(Q48:AB48)</f>
        <v>0</v>
      </c>
      <c r="AD48" s="42"/>
      <c r="AE48" s="42"/>
      <c r="AF48" s="42"/>
      <c r="AG48" s="42"/>
      <c r="AH48" s="42"/>
      <c r="AI48" s="42"/>
      <c r="AJ48" s="42"/>
      <c r="AK48" s="42"/>
      <c r="AL48" s="42"/>
      <c r="AM48" s="42"/>
      <c r="AN48" s="42"/>
      <c r="AO48" s="42"/>
      <c r="AP48" s="43" t="n">
        <f aca="false">SUM(AD48:AO48)</f>
        <v>0</v>
      </c>
      <c r="AQ48" s="42"/>
      <c r="AR48" s="42"/>
      <c r="AS48" s="42"/>
      <c r="AT48" s="42"/>
      <c r="AU48" s="42"/>
      <c r="AV48" s="42"/>
      <c r="AW48" s="42"/>
      <c r="AX48" s="42"/>
      <c r="AY48" s="42"/>
      <c r="AZ48" s="42"/>
      <c r="BA48" s="42"/>
      <c r="BB48" s="42"/>
      <c r="BC48" s="43" t="n">
        <f aca="false">SUM(AQ48:BB48)</f>
        <v>0</v>
      </c>
    </row>
    <row r="49" customFormat="false" ht="12" hidden="false" customHeight="false" outlineLevel="0" collapsed="false">
      <c r="A49" s="49" t="s">
        <v>81</v>
      </c>
      <c r="B49" s="49"/>
      <c r="C49" s="49"/>
      <c r="D49" s="51" t="n">
        <f aca="false">+D47-D48</f>
        <v>-120793</v>
      </c>
      <c r="E49" s="51" t="n">
        <f aca="false">+E47-E48</f>
        <v>-73993</v>
      </c>
      <c r="F49" s="51" t="n">
        <f aca="false">+F47-F48</f>
        <v>-73993</v>
      </c>
      <c r="G49" s="51" t="n">
        <f aca="false">+G47-G48</f>
        <v>-73993</v>
      </c>
      <c r="H49" s="51" t="n">
        <f aca="false">+H47-H48</f>
        <v>-49001</v>
      </c>
      <c r="I49" s="51" t="n">
        <f aca="false">+I47-I48</f>
        <v>-55504.2</v>
      </c>
      <c r="J49" s="51" t="n">
        <f aca="false">+J47-J48</f>
        <v>-48558.68</v>
      </c>
      <c r="K49" s="51" t="n">
        <f aca="false">+K47-K48</f>
        <v>-38969.952</v>
      </c>
      <c r="L49" s="51" t="n">
        <f aca="false">+L47-L48</f>
        <v>-25721.2328</v>
      </c>
      <c r="M49" s="51" t="n">
        <f aca="false">+M47-M48</f>
        <v>-7401.17591999999</v>
      </c>
      <c r="N49" s="51" t="n">
        <f aca="false">+N47-N48</f>
        <v>17950.308712</v>
      </c>
      <c r="O49" s="51" t="n">
        <f aca="false">+O47-O48</f>
        <v>53056.8136968</v>
      </c>
      <c r="P49" s="51" t="n">
        <f aca="false">+P47-P48</f>
        <v>-496921.1183112</v>
      </c>
      <c r="Q49" s="51" t="n">
        <f aca="false">+Q47-Q48</f>
        <v>164607.75780584</v>
      </c>
      <c r="R49" s="51" t="n">
        <f aca="false">+R47-R48</f>
        <v>375546.758011592</v>
      </c>
      <c r="S49" s="51" t="n">
        <f aca="false">+S47-S48</f>
        <v>246504.65277507</v>
      </c>
      <c r="T49" s="51" t="n">
        <f aca="false">+T47-T48</f>
        <v>530429.59333079</v>
      </c>
      <c r="U49" s="51" t="n">
        <f aca="false">+U47-U48</f>
        <v>390290.368898028</v>
      </c>
      <c r="V49" s="51" t="n">
        <f aca="false">+V47-V48</f>
        <v>769792.957707596</v>
      </c>
      <c r="W49" s="51" t="n">
        <f aca="false">+W47-W48</f>
        <v>593482.181858275</v>
      </c>
      <c r="X49" s="51" t="n">
        <f aca="false">+X47-X48</f>
        <v>1128021.82799797</v>
      </c>
      <c r="Y49" s="51" t="n">
        <f aca="false">+Y47-Y48</f>
        <v>937481.484287275</v>
      </c>
      <c r="Z49" s="51" t="n">
        <f aca="false">+Z47-Z48</f>
        <v>1682803.73863033</v>
      </c>
      <c r="AA49" s="51" t="n">
        <f aca="false">+AA47-AA48</f>
        <v>1500853.55547632</v>
      </c>
      <c r="AB49" s="51" t="n">
        <f aca="false">+AB47-AB48</f>
        <v>2555517.36439315</v>
      </c>
      <c r="AC49" s="51" t="n">
        <f aca="false">+AC47-AC48</f>
        <v>10875332.2411722</v>
      </c>
      <c r="AD49" s="51" t="n">
        <f aca="false">+AD47-AD48</f>
        <v>2173602.92102028</v>
      </c>
      <c r="AE49" s="51" t="n">
        <f aca="false">+AE47-AE48</f>
        <v>2391018.9131223</v>
      </c>
      <c r="AF49" s="51" t="n">
        <f aca="false">+AF47-AF48</f>
        <v>2630176.50443453</v>
      </c>
      <c r="AG49" s="51" t="n">
        <f aca="false">+AG47-AG48</f>
        <v>2893249.85487799</v>
      </c>
      <c r="AH49" s="51" t="n">
        <f aca="false">+AH47-AH48</f>
        <v>3182630.54036579</v>
      </c>
      <c r="AI49" s="51" t="n">
        <f aca="false">+AI47-AI48</f>
        <v>3501199.29440237</v>
      </c>
      <c r="AJ49" s="51" t="n">
        <f aca="false">+AJ47-AJ48</f>
        <v>3851399.9238426</v>
      </c>
      <c r="AK49" s="51" t="n">
        <f aca="false">+AK47-AK48</f>
        <v>4236615.61622686</v>
      </c>
      <c r="AL49" s="51" t="n">
        <f aca="false">+AL47-AL48</f>
        <v>4660347.87784955</v>
      </c>
      <c r="AM49" s="51" t="n">
        <f aca="false">+AM47-AM48</f>
        <v>5126448.3656345</v>
      </c>
      <c r="AN49" s="51" t="n">
        <f aca="false">+AN47-AN48</f>
        <v>5639153.90219796</v>
      </c>
      <c r="AO49" s="51" t="n">
        <f aca="false">+AO47-AO48</f>
        <v>6203124.99241775</v>
      </c>
      <c r="AP49" s="51" t="n">
        <f aca="false">+AP47-AP48</f>
        <v>46488968.7063925</v>
      </c>
      <c r="AQ49" s="51" t="n">
        <f aca="false">+AQ47-AQ48</f>
        <v>-557</v>
      </c>
      <c r="AR49" s="51" t="n">
        <f aca="false">+AR47-AR48</f>
        <v>-557</v>
      </c>
      <c r="AS49" s="51" t="n">
        <f aca="false">+AS47-AS48</f>
        <v>-557</v>
      </c>
      <c r="AT49" s="51" t="n">
        <f aca="false">+AT47-AT48</f>
        <v>-557</v>
      </c>
      <c r="AU49" s="51" t="n">
        <f aca="false">+AU47-AU48</f>
        <v>-557</v>
      </c>
      <c r="AV49" s="51" t="n">
        <f aca="false">+AV47-AV48</f>
        <v>-557</v>
      </c>
      <c r="AW49" s="51" t="n">
        <f aca="false">+AW47-AW48</f>
        <v>-557</v>
      </c>
      <c r="AX49" s="51" t="n">
        <f aca="false">+AX47-AX48</f>
        <v>-557</v>
      </c>
      <c r="AY49" s="51" t="n">
        <f aca="false">+AY47-AY48</f>
        <v>-557</v>
      </c>
      <c r="AZ49" s="51" t="n">
        <f aca="false">+AZ47-AZ48</f>
        <v>-557</v>
      </c>
      <c r="BA49" s="51" t="n">
        <f aca="false">+BA47-BA48</f>
        <v>-557</v>
      </c>
      <c r="BB49" s="51" t="n">
        <f aca="false">+BB47-BB48</f>
        <v>-557</v>
      </c>
      <c r="BC49" s="51" t="n">
        <f aca="false">+BC47-BC48</f>
        <v>-6684</v>
      </c>
    </row>
    <row r="50" customFormat="false" ht="12" hidden="false" customHeight="false" outlineLevel="0" collapsed="false">
      <c r="A50" s="18" t="s">
        <v>82</v>
      </c>
      <c r="D50" s="42"/>
      <c r="E50" s="42"/>
      <c r="F50" s="42"/>
      <c r="G50" s="42"/>
      <c r="H50" s="42"/>
      <c r="I50" s="42"/>
      <c r="J50" s="42"/>
      <c r="K50" s="42"/>
      <c r="L50" s="42"/>
      <c r="M50" s="42"/>
      <c r="N50" s="42"/>
      <c r="O50" s="42"/>
      <c r="P50" s="43" t="n">
        <f aca="false">SUM(D50:O50)</f>
        <v>0</v>
      </c>
      <c r="Q50" s="42"/>
      <c r="R50" s="42"/>
      <c r="S50" s="42"/>
      <c r="T50" s="42"/>
      <c r="U50" s="42"/>
      <c r="V50" s="42"/>
      <c r="W50" s="42"/>
      <c r="X50" s="42"/>
      <c r="Y50" s="42"/>
      <c r="Z50" s="42"/>
      <c r="AA50" s="42"/>
      <c r="AB50" s="42"/>
      <c r="AC50" s="43" t="n">
        <f aca="false">SUM(Q50:AB50)</f>
        <v>0</v>
      </c>
      <c r="AD50" s="42"/>
      <c r="AE50" s="42"/>
      <c r="AF50" s="42"/>
      <c r="AG50" s="42"/>
      <c r="AH50" s="42"/>
      <c r="AI50" s="42"/>
      <c r="AJ50" s="42"/>
      <c r="AK50" s="42"/>
      <c r="AL50" s="42"/>
      <c r="AM50" s="42"/>
      <c r="AN50" s="42"/>
      <c r="AO50" s="42"/>
      <c r="AP50" s="43" t="n">
        <f aca="false">SUM(AD50:AO50)</f>
        <v>0</v>
      </c>
      <c r="AQ50" s="42"/>
      <c r="AR50" s="42"/>
      <c r="AS50" s="42"/>
      <c r="AT50" s="42"/>
      <c r="AU50" s="42"/>
      <c r="AV50" s="42"/>
      <c r="AW50" s="42"/>
      <c r="AX50" s="42"/>
      <c r="AY50" s="42"/>
      <c r="AZ50" s="42"/>
      <c r="BA50" s="42"/>
      <c r="BB50" s="42"/>
      <c r="BC50" s="43" t="n">
        <f aca="false">SUM(AQ50:BB50)</f>
        <v>0</v>
      </c>
    </row>
    <row r="51" customFormat="false" ht="12.75" hidden="false" customHeight="false" outlineLevel="0" collapsed="false">
      <c r="A51" s="49" t="s">
        <v>83</v>
      </c>
      <c r="B51" s="49"/>
      <c r="C51" s="49"/>
      <c r="D51" s="52" t="n">
        <f aca="false">+D49-D50</f>
        <v>-120793</v>
      </c>
      <c r="E51" s="52" t="n">
        <f aca="false">+E49-E50</f>
        <v>-73993</v>
      </c>
      <c r="F51" s="52" t="n">
        <f aca="false">+F49-F50</f>
        <v>-73993</v>
      </c>
      <c r="G51" s="52" t="n">
        <f aca="false">+G49-G50</f>
        <v>-73993</v>
      </c>
      <c r="H51" s="52" t="n">
        <f aca="false">+H49-H50</f>
        <v>-49001</v>
      </c>
      <c r="I51" s="52" t="n">
        <f aca="false">+I49-I50</f>
        <v>-55504.2</v>
      </c>
      <c r="J51" s="52" t="n">
        <f aca="false">+J49-J50</f>
        <v>-48558.68</v>
      </c>
      <c r="K51" s="52" t="n">
        <f aca="false">+K49-K50</f>
        <v>-38969.952</v>
      </c>
      <c r="L51" s="52" t="n">
        <f aca="false">+L49-L50</f>
        <v>-25721.2328</v>
      </c>
      <c r="M51" s="52" t="n">
        <f aca="false">+M49-M50</f>
        <v>-7401.17591999999</v>
      </c>
      <c r="N51" s="52" t="n">
        <f aca="false">+N49-N50</f>
        <v>17950.308712</v>
      </c>
      <c r="O51" s="52" t="n">
        <f aca="false">+O49-O50</f>
        <v>53056.8136968</v>
      </c>
      <c r="P51" s="52" t="n">
        <f aca="false">+P49-P50</f>
        <v>-496921.1183112</v>
      </c>
      <c r="Q51" s="52" t="n">
        <f aca="false">+Q49-Q50</f>
        <v>164607.75780584</v>
      </c>
      <c r="R51" s="52" t="n">
        <f aca="false">+R49-R50</f>
        <v>375546.758011592</v>
      </c>
      <c r="S51" s="52" t="n">
        <f aca="false">+S49-S50</f>
        <v>246504.65277507</v>
      </c>
      <c r="T51" s="52" t="n">
        <f aca="false">+T49-T50</f>
        <v>530429.59333079</v>
      </c>
      <c r="U51" s="52" t="n">
        <f aca="false">+U49-U50</f>
        <v>390290.368898028</v>
      </c>
      <c r="V51" s="52" t="n">
        <f aca="false">+V49-V50</f>
        <v>769792.957707596</v>
      </c>
      <c r="W51" s="52" t="n">
        <f aca="false">+W49-W50</f>
        <v>593482.181858275</v>
      </c>
      <c r="X51" s="52" t="n">
        <f aca="false">+X49-X50</f>
        <v>1128021.82799797</v>
      </c>
      <c r="Y51" s="52" t="n">
        <f aca="false">+Y49-Y50</f>
        <v>937481.484287275</v>
      </c>
      <c r="Z51" s="52" t="n">
        <f aca="false">+Z49-Z50</f>
        <v>1682803.73863033</v>
      </c>
      <c r="AA51" s="52" t="n">
        <f aca="false">+AA49-AA50</f>
        <v>1500853.55547632</v>
      </c>
      <c r="AB51" s="52" t="n">
        <f aca="false">+AB49-AB50</f>
        <v>2555517.36439315</v>
      </c>
      <c r="AC51" s="52" t="n">
        <f aca="false">+AC49-AC50</f>
        <v>10875332.2411722</v>
      </c>
      <c r="AD51" s="52" t="n">
        <f aca="false">+AD49-AD50</f>
        <v>2173602.92102028</v>
      </c>
      <c r="AE51" s="52" t="n">
        <f aca="false">+AE49-AE50</f>
        <v>2391018.9131223</v>
      </c>
      <c r="AF51" s="52" t="n">
        <f aca="false">+AF49-AF50</f>
        <v>2630176.50443453</v>
      </c>
      <c r="AG51" s="52" t="n">
        <f aca="false">+AG49-AG50</f>
        <v>2893249.85487799</v>
      </c>
      <c r="AH51" s="52" t="n">
        <f aca="false">+AH49-AH50</f>
        <v>3182630.54036579</v>
      </c>
      <c r="AI51" s="52" t="n">
        <f aca="false">+AI49-AI50</f>
        <v>3501199.29440237</v>
      </c>
      <c r="AJ51" s="52" t="n">
        <f aca="false">+AJ49-AJ50</f>
        <v>3851399.9238426</v>
      </c>
      <c r="AK51" s="52" t="n">
        <f aca="false">+AK49-AK50</f>
        <v>4236615.61622686</v>
      </c>
      <c r="AL51" s="52" t="n">
        <f aca="false">+AL49-AL50</f>
        <v>4660347.87784955</v>
      </c>
      <c r="AM51" s="52" t="n">
        <f aca="false">+AM49-AM50</f>
        <v>5126448.3656345</v>
      </c>
      <c r="AN51" s="52" t="n">
        <f aca="false">+AN49-AN50</f>
        <v>5639153.90219796</v>
      </c>
      <c r="AO51" s="52" t="n">
        <f aca="false">+AO49-AO50</f>
        <v>6203124.99241775</v>
      </c>
      <c r="AP51" s="52" t="n">
        <f aca="false">+AP49-AP50</f>
        <v>46488968.7063925</v>
      </c>
      <c r="AQ51" s="52" t="n">
        <f aca="false">+AQ49-AQ50</f>
        <v>-557</v>
      </c>
      <c r="AR51" s="52" t="n">
        <f aca="false">+AR49-AR50</f>
        <v>-557</v>
      </c>
      <c r="AS51" s="52" t="n">
        <f aca="false">+AS49-AS50</f>
        <v>-557</v>
      </c>
      <c r="AT51" s="52" t="n">
        <f aca="false">+AT49-AT50</f>
        <v>-557</v>
      </c>
      <c r="AU51" s="52" t="n">
        <f aca="false">+AU49-AU50</f>
        <v>-557</v>
      </c>
      <c r="AV51" s="52" t="n">
        <f aca="false">+AV49-AV50</f>
        <v>-557</v>
      </c>
      <c r="AW51" s="52" t="n">
        <f aca="false">+AW49-AW50</f>
        <v>-557</v>
      </c>
      <c r="AX51" s="52" t="n">
        <f aca="false">+AX49-AX50</f>
        <v>-557</v>
      </c>
      <c r="AY51" s="52" t="n">
        <f aca="false">+AY49-AY50</f>
        <v>-557</v>
      </c>
      <c r="AZ51" s="52" t="n">
        <f aca="false">+AZ49-AZ50</f>
        <v>-557</v>
      </c>
      <c r="BA51" s="52" t="n">
        <f aca="false">+BA49-BA50</f>
        <v>-557</v>
      </c>
      <c r="BB51" s="52" t="n">
        <f aca="false">+BB49-BB50</f>
        <v>-557</v>
      </c>
      <c r="BC51" s="52" t="n">
        <f aca="false">+BC49-BC50</f>
        <v>-6684</v>
      </c>
    </row>
    <row r="52" customFormat="false" ht="12.75" hidden="false" customHeight="false" outlineLevel="0" collapsed="false"/>
    <row r="53" customFormat="false" ht="27" hidden="false" customHeight="true" outlineLevel="0" collapsed="false">
      <c r="A53" s="53" t="s">
        <v>84</v>
      </c>
      <c r="B53" s="54" t="s">
        <v>85</v>
      </c>
      <c r="C53" s="54"/>
    </row>
    <row r="54" customFormat="false" ht="14.25" hidden="false" customHeight="false" outlineLevel="0" collapsed="false">
      <c r="C54" s="55"/>
    </row>
  </sheetData>
  <sheetProtection algorithmName="SHA-512" hashValue="Z2JcG00xIJJr8N+gcwGNyX31xzS+hWqizIl/El2I0woElfSToZZgw9OJiBRWRX7d3rp5S3YHUzFxWEOIYra++w==" saltValue="SJg5+Rigfo6EisPk7KgaPA==" spinCount="100000" sheet="true" objects="true" scenarios="true" formatColumns="false"/>
  <mergeCells count="4">
    <mergeCell ref="A1:C1"/>
    <mergeCell ref="B3:C3"/>
    <mergeCell ref="B4:C4"/>
    <mergeCell ref="B53:C53"/>
  </mergeCells>
  <printOptions headings="false" gridLines="false" gridLinesSet="true" horizontalCentered="false" verticalCentered="false"/>
  <pageMargins left="0.708333333333333" right="0.708333333333333" top="1.18125" bottom="0.7875" header="0.315277777777778" footer="0.315277777777778"/>
  <pageSetup paperSize="9" scale="61"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colBreaks count="3" manualBreakCount="3">
    <brk id="16" man="true" max="65535" min="0"/>
    <brk id="29" man="true" max="65535" min="0"/>
    <brk id="42" man="true" max="65535" min="0"/>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6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3" ySplit="1" topLeftCell="AF35" activePane="bottomRight" state="frozen"/>
      <selection pane="topLeft" activeCell="A1" activeCellId="0" sqref="A1"/>
      <selection pane="topRight" activeCell="AF1" activeCellId="0" sqref="AF1"/>
      <selection pane="bottomLeft" activeCell="A35" activeCellId="0" sqref="A35"/>
      <selection pane="bottomRight" activeCell="D56" activeCellId="0" sqref="D56"/>
    </sheetView>
  </sheetViews>
  <sheetFormatPr defaultColWidth="11.42578125" defaultRowHeight="12" zeroHeight="false" outlineLevelRow="0" outlineLevelCol="0"/>
  <cols>
    <col collapsed="false" customWidth="true" hidden="false" outlineLevel="0" max="2" min="1" style="18" width="2.58"/>
    <col collapsed="false" customWidth="true" hidden="false" outlineLevel="0" max="3" min="3" style="18" width="44.31"/>
    <col collapsed="false" customWidth="false" hidden="false" outlineLevel="0" max="1024" min="4" style="18" width="11.41"/>
  </cols>
  <sheetData>
    <row r="1" s="57" customFormat="true" ht="25.5" hidden="false" customHeight="true" outlineLevel="0" collapsed="false">
      <c r="A1" s="56"/>
      <c r="D1" s="58" t="str">
        <f aca="false">+'Umsatzplan Dienstleistungen'!G1</f>
        <v>Januar</v>
      </c>
      <c r="E1" s="58" t="str">
        <f aca="false">+'Umsatzplan Dienstleistungen'!H1</f>
        <v>Februar</v>
      </c>
      <c r="F1" s="58" t="str">
        <f aca="false">+'Umsatzplan Dienstleistungen'!I1</f>
        <v>März</v>
      </c>
      <c r="G1" s="58" t="str">
        <f aca="false">+'Umsatzplan Dienstleistungen'!J1</f>
        <v>April</v>
      </c>
      <c r="H1" s="58" t="str">
        <f aca="false">+'Umsatzplan Dienstleistungen'!K1</f>
        <v>Mai</v>
      </c>
      <c r="I1" s="58" t="str">
        <f aca="false">+'Umsatzplan Dienstleistungen'!L1</f>
        <v>Juni</v>
      </c>
      <c r="J1" s="58" t="str">
        <f aca="false">+'Umsatzplan Dienstleistungen'!M1</f>
        <v>Juli</v>
      </c>
      <c r="K1" s="58" t="str">
        <f aca="false">+'Umsatzplan Dienstleistungen'!N1</f>
        <v>August</v>
      </c>
      <c r="L1" s="58" t="str">
        <f aca="false">+'Umsatzplan Dienstleistungen'!O1</f>
        <v>September</v>
      </c>
      <c r="M1" s="58" t="str">
        <f aca="false">+'Umsatzplan Dienstleistungen'!P1</f>
        <v>Oktober</v>
      </c>
      <c r="N1" s="58" t="str">
        <f aca="false">+'Umsatzplan Dienstleistungen'!Q1</f>
        <v>November</v>
      </c>
      <c r="O1" s="58" t="str">
        <f aca="false">+'Umsatzplan Dienstleistungen'!R1</f>
        <v>Dezember</v>
      </c>
      <c r="P1" s="59" t="n">
        <f aca="false">+gj</f>
        <v>2024</v>
      </c>
      <c r="Q1" s="58" t="str">
        <f aca="false">+'Umsatzplan Dienstleistungen'!T1</f>
        <v>Januar</v>
      </c>
      <c r="R1" s="58" t="str">
        <f aca="false">+'Umsatzplan Dienstleistungen'!U1</f>
        <v>Februar</v>
      </c>
      <c r="S1" s="58" t="str">
        <f aca="false">+'Umsatzplan Dienstleistungen'!V1</f>
        <v>März</v>
      </c>
      <c r="T1" s="58" t="str">
        <f aca="false">+'Umsatzplan Dienstleistungen'!W1</f>
        <v>April</v>
      </c>
      <c r="U1" s="58" t="str">
        <f aca="false">+'Umsatzplan Dienstleistungen'!X1</f>
        <v>Mai</v>
      </c>
      <c r="V1" s="58" t="str">
        <f aca="false">+'Umsatzplan Dienstleistungen'!Y1</f>
        <v>Juni</v>
      </c>
      <c r="W1" s="58" t="str">
        <f aca="false">+'Umsatzplan Dienstleistungen'!Z1</f>
        <v>Juli</v>
      </c>
      <c r="X1" s="58" t="str">
        <f aca="false">+'Umsatzplan Dienstleistungen'!AA1</f>
        <v>August</v>
      </c>
      <c r="Y1" s="58" t="str">
        <f aca="false">+'Umsatzplan Dienstleistungen'!AB1</f>
        <v>September</v>
      </c>
      <c r="Z1" s="58" t="str">
        <f aca="false">+'Umsatzplan Dienstleistungen'!AC1</f>
        <v>Oktober</v>
      </c>
      <c r="AA1" s="58" t="str">
        <f aca="false">+'Umsatzplan Dienstleistungen'!AD1</f>
        <v>November</v>
      </c>
      <c r="AB1" s="58" t="str">
        <f aca="false">+'Umsatzplan Dienstleistungen'!AE1</f>
        <v>Dezember</v>
      </c>
      <c r="AC1" s="59" t="n">
        <f aca="false">+gj+1</f>
        <v>2025</v>
      </c>
      <c r="AD1" s="58" t="str">
        <f aca="false">+'Umsatzplan Dienstleistungen'!AG1</f>
        <v>Januar</v>
      </c>
      <c r="AE1" s="58" t="str">
        <f aca="false">+'Umsatzplan Dienstleistungen'!AH1</f>
        <v>Februar</v>
      </c>
      <c r="AF1" s="58" t="str">
        <f aca="false">+'Umsatzplan Dienstleistungen'!AI1</f>
        <v>März</v>
      </c>
      <c r="AG1" s="58" t="str">
        <f aca="false">+'Umsatzplan Dienstleistungen'!AJ1</f>
        <v>April</v>
      </c>
      <c r="AH1" s="58" t="str">
        <f aca="false">+'Umsatzplan Dienstleistungen'!AK1</f>
        <v>Mai</v>
      </c>
      <c r="AI1" s="58" t="str">
        <f aca="false">+'Umsatzplan Dienstleistungen'!AL1</f>
        <v>Juni</v>
      </c>
      <c r="AJ1" s="58" t="str">
        <f aca="false">+'Umsatzplan Dienstleistungen'!AM1</f>
        <v>Juli</v>
      </c>
      <c r="AK1" s="58" t="str">
        <f aca="false">+'Umsatzplan Dienstleistungen'!AN1</f>
        <v>August</v>
      </c>
      <c r="AL1" s="58" t="str">
        <f aca="false">+'Umsatzplan Dienstleistungen'!AO1</f>
        <v>September</v>
      </c>
      <c r="AM1" s="58" t="str">
        <f aca="false">+'Umsatzplan Dienstleistungen'!AP1</f>
        <v>Oktober</v>
      </c>
      <c r="AN1" s="58" t="str">
        <f aca="false">+'Umsatzplan Dienstleistungen'!AQ1</f>
        <v>November</v>
      </c>
      <c r="AO1" s="58" t="str">
        <f aca="false">+'Umsatzplan Dienstleistungen'!AR1</f>
        <v>Dezember</v>
      </c>
      <c r="AP1" s="59" t="n">
        <f aca="false">+gj+2</f>
        <v>2026</v>
      </c>
      <c r="AQ1" s="58" t="str">
        <f aca="false">+'Umsatzplan Dienstleistungen'!AT1</f>
        <v>Januar</v>
      </c>
      <c r="AR1" s="58" t="str">
        <f aca="false">+'Umsatzplan Dienstleistungen'!AU1</f>
        <v>Februar</v>
      </c>
      <c r="AS1" s="58" t="str">
        <f aca="false">+'Umsatzplan Dienstleistungen'!AV1</f>
        <v>März</v>
      </c>
      <c r="AT1" s="58" t="str">
        <f aca="false">+'Umsatzplan Dienstleistungen'!AW1</f>
        <v>April</v>
      </c>
      <c r="AU1" s="58" t="str">
        <f aca="false">+'Umsatzplan Dienstleistungen'!AX1</f>
        <v>Mai</v>
      </c>
      <c r="AV1" s="58" t="str">
        <f aca="false">+'Umsatzplan Dienstleistungen'!AY1</f>
        <v>Juni</v>
      </c>
      <c r="AW1" s="58" t="str">
        <f aca="false">+'Umsatzplan Dienstleistungen'!AZ1</f>
        <v>Juli</v>
      </c>
      <c r="AX1" s="58" t="str">
        <f aca="false">+'Umsatzplan Dienstleistungen'!BA1</f>
        <v>August</v>
      </c>
      <c r="AY1" s="58" t="str">
        <f aca="false">+'Umsatzplan Dienstleistungen'!BB1</f>
        <v>September</v>
      </c>
      <c r="AZ1" s="58" t="str">
        <f aca="false">+'Umsatzplan Dienstleistungen'!BC1</f>
        <v>Oktober</v>
      </c>
      <c r="BA1" s="58" t="str">
        <f aca="false">+'Umsatzplan Dienstleistungen'!BD1</f>
        <v>November</v>
      </c>
      <c r="BB1" s="58" t="str">
        <f aca="false">+'Umsatzplan Dienstleistungen'!BE1</f>
        <v>Dezember</v>
      </c>
      <c r="BC1" s="59" t="n">
        <f aca="false">+gj+3</f>
        <v>2027</v>
      </c>
    </row>
    <row r="2" customFormat="false" ht="17.25" hidden="false" customHeight="true" outlineLevel="0" collapsed="false">
      <c r="A2" s="60" t="s">
        <v>86</v>
      </c>
      <c r="B2" s="61"/>
      <c r="C2" s="61"/>
      <c r="D2" s="62"/>
      <c r="E2" s="62"/>
      <c r="F2" s="62"/>
      <c r="G2" s="62"/>
      <c r="H2" s="62"/>
      <c r="I2" s="62"/>
      <c r="J2" s="62"/>
      <c r="K2" s="62"/>
      <c r="L2" s="62"/>
      <c r="M2" s="62"/>
      <c r="N2" s="62"/>
      <c r="O2" s="62"/>
      <c r="P2" s="63"/>
      <c r="Q2" s="62"/>
      <c r="R2" s="62"/>
      <c r="S2" s="62"/>
      <c r="T2" s="62"/>
      <c r="U2" s="62"/>
      <c r="V2" s="62"/>
      <c r="W2" s="62"/>
      <c r="X2" s="62"/>
      <c r="Y2" s="62"/>
      <c r="Z2" s="62"/>
      <c r="AA2" s="62"/>
      <c r="AB2" s="62"/>
      <c r="AC2" s="63"/>
      <c r="AD2" s="62"/>
      <c r="AE2" s="62"/>
      <c r="AF2" s="62"/>
      <c r="AG2" s="62"/>
      <c r="AH2" s="62"/>
      <c r="AI2" s="62"/>
      <c r="AJ2" s="62"/>
      <c r="AK2" s="62"/>
      <c r="AL2" s="62"/>
      <c r="AM2" s="62"/>
      <c r="AN2" s="62"/>
      <c r="AO2" s="62"/>
      <c r="AP2" s="63"/>
      <c r="AQ2" s="62"/>
      <c r="AR2" s="62"/>
      <c r="AS2" s="62"/>
      <c r="AT2" s="62"/>
      <c r="AU2" s="62"/>
      <c r="AV2" s="62"/>
      <c r="AW2" s="62"/>
      <c r="AX2" s="62"/>
      <c r="AY2" s="62"/>
      <c r="AZ2" s="62"/>
      <c r="BA2" s="62"/>
      <c r="BB2" s="62"/>
      <c r="BC2" s="63"/>
    </row>
    <row r="3" customFormat="false" ht="12" hidden="false" customHeight="false" outlineLevel="0" collapsed="false">
      <c r="A3" s="60"/>
      <c r="B3" s="61" t="str">
        <f aca="false">IF('Infos vor dem Start'!$A$17="x","Bruttoumsatz Handel/Dienstleistungen","Umsatz Handel/Dienstleistungen")</f>
        <v>Umsatz Handel/Dienstleistungen</v>
      </c>
      <c r="C3" s="61"/>
      <c r="D3" s="62"/>
      <c r="E3" s="62"/>
      <c r="F3" s="62"/>
      <c r="G3" s="62"/>
      <c r="H3" s="62"/>
      <c r="I3" s="62"/>
      <c r="J3" s="62"/>
      <c r="K3" s="62"/>
      <c r="L3" s="62"/>
      <c r="M3" s="62"/>
      <c r="N3" s="62"/>
      <c r="O3" s="62"/>
      <c r="P3" s="63"/>
      <c r="Q3" s="62"/>
      <c r="R3" s="62"/>
      <c r="S3" s="62"/>
      <c r="T3" s="62"/>
      <c r="U3" s="62"/>
      <c r="V3" s="62"/>
      <c r="W3" s="62"/>
      <c r="X3" s="62"/>
      <c r="Y3" s="62"/>
      <c r="Z3" s="62"/>
      <c r="AA3" s="62"/>
      <c r="AB3" s="62"/>
      <c r="AC3" s="63"/>
      <c r="AD3" s="62"/>
      <c r="AE3" s="62"/>
      <c r="AF3" s="62"/>
      <c r="AG3" s="62"/>
      <c r="AH3" s="62"/>
      <c r="AI3" s="62"/>
      <c r="AJ3" s="62"/>
      <c r="AK3" s="62"/>
      <c r="AL3" s="62"/>
      <c r="AM3" s="62"/>
      <c r="AN3" s="62"/>
      <c r="AO3" s="62"/>
      <c r="AP3" s="63"/>
      <c r="AQ3" s="62"/>
      <c r="AR3" s="62"/>
      <c r="AS3" s="62"/>
      <c r="AT3" s="62"/>
      <c r="AU3" s="62"/>
      <c r="AV3" s="62"/>
      <c r="AW3" s="62"/>
      <c r="AX3" s="62"/>
      <c r="AY3" s="62"/>
      <c r="AZ3" s="62"/>
      <c r="BA3" s="62"/>
      <c r="BB3" s="62"/>
      <c r="BC3" s="63"/>
    </row>
    <row r="4" customFormat="false" ht="12" hidden="false" customHeight="false" outlineLevel="0" collapsed="false">
      <c r="A4" s="60"/>
      <c r="B4" s="61"/>
      <c r="C4" s="61" t="str">
        <f aca="false">IF('Infos vor dem Start'!$A$17="x","Bruttoumsatz 19%","Umsatz")</f>
        <v>Umsatz</v>
      </c>
      <c r="D4" s="64" t="n">
        <f aca="false">IF(rechnung="x",0,+Rentabilitätsvorschau!D3*(1+USteins))</f>
        <v>0</v>
      </c>
      <c r="E4" s="64" t="n">
        <f aca="false">IF(rechnung="x",+Rentabilitätsvorschau!D3*(1+USteins),+Rentabilitätsvorschau!E3*(1+USteins))</f>
        <v>0</v>
      </c>
      <c r="F4" s="64" t="n">
        <f aca="false">IF(rechnung="x",+Rentabilitätsvorschau!E3*(1+USteins),+Rentabilitätsvorschau!F3*(1+USteins))</f>
        <v>0</v>
      </c>
      <c r="G4" s="64" t="n">
        <f aca="false">IF(rechnung="x",+Rentabilitätsvorschau!F3*(1+USteins),+Rentabilitätsvorschau!G3*(1+USteins))</f>
        <v>0</v>
      </c>
      <c r="H4" s="64" t="n">
        <f aca="false">IF(rechnung="x",+Rentabilitätsvorschau!G3*(1+USteins),+Rentabilitätsvorschau!H3*(1+USteins))</f>
        <v>0</v>
      </c>
      <c r="I4" s="64" t="n">
        <f aca="false">IF(rechnung="x",+Rentabilitätsvorschau!H3*(1+USteins),+Rentabilitätsvorschau!I3*(1+USteins))</f>
        <v>0</v>
      </c>
      <c r="J4" s="64" t="n">
        <f aca="false">IF(rechnung="x",+Rentabilitätsvorschau!I3*(1+USteins),+Rentabilitätsvorschau!J3*(1+USteins))</f>
        <v>0</v>
      </c>
      <c r="K4" s="64" t="n">
        <f aca="false">IF(rechnung="x",+Rentabilitätsvorschau!J3*(1+USteins),+Rentabilitätsvorschau!K3*(1+USteins))</f>
        <v>0</v>
      </c>
      <c r="L4" s="64" t="n">
        <f aca="false">IF(rechnung="x",+Rentabilitätsvorschau!K3*(1+USteins),+Rentabilitätsvorschau!L3*(1+USteins))</f>
        <v>0</v>
      </c>
      <c r="M4" s="64" t="n">
        <f aca="false">IF(rechnung="x",+Rentabilitätsvorschau!L3*(1+USteins),+Rentabilitätsvorschau!M3*(1+USteins))</f>
        <v>0</v>
      </c>
      <c r="N4" s="64" t="n">
        <f aca="false">IF(rechnung="x",+Rentabilitätsvorschau!M3*(1+USteins),+Rentabilitätsvorschau!N3*(1+USteins))</f>
        <v>0</v>
      </c>
      <c r="O4" s="64" t="n">
        <f aca="false">IF(rechnung="x",+Rentabilitätsvorschau!N3*(1+USteins),+Rentabilitätsvorschau!O3*(1+USteins))</f>
        <v>0</v>
      </c>
      <c r="P4" s="65" t="n">
        <f aca="false">SUM(D4:O4)</f>
        <v>0</v>
      </c>
      <c r="Q4" s="64" t="n">
        <f aca="false">IF(rechnung="x",+Rentabilitätsvorschau!O3*(1+USteins),+Rentabilitätsvorschau!Q3*(1+USt))</f>
        <v>0</v>
      </c>
      <c r="R4" s="64" t="n">
        <f aca="false">IF(rechnung="x",+Rentabilitätsvorschau!Q3*(1+USt),+Rentabilitätsvorschau!R3*(1+USt))</f>
        <v>0</v>
      </c>
      <c r="S4" s="64" t="n">
        <f aca="false">IF(rechnung="x",+Rentabilitätsvorschau!R3*(1+USt),+Rentabilitätsvorschau!S3*(1+USt))</f>
        <v>0</v>
      </c>
      <c r="T4" s="64" t="n">
        <f aca="false">IF(rechnung="x",+Rentabilitätsvorschau!S3*(1+USt),+Rentabilitätsvorschau!T3*(1+USt))</f>
        <v>0</v>
      </c>
      <c r="U4" s="64" t="n">
        <f aca="false">IF(rechnung="x",+Rentabilitätsvorschau!T3*(1+USt),+Rentabilitätsvorschau!U3*(1+USt))</f>
        <v>0</v>
      </c>
      <c r="V4" s="64" t="n">
        <f aca="false">IF(rechnung="x",+Rentabilitätsvorschau!U3*(1+USt),+Rentabilitätsvorschau!V3*(1+USt))</f>
        <v>0</v>
      </c>
      <c r="W4" s="64" t="n">
        <f aca="false">IF(rechnung="x",+Rentabilitätsvorschau!V3*(1+USt),+Rentabilitätsvorschau!W3*(1+USt))</f>
        <v>0</v>
      </c>
      <c r="X4" s="64" t="n">
        <f aca="false">IF(rechnung="x",+Rentabilitätsvorschau!W3*(1+USt),+Rentabilitätsvorschau!X3*(1+USt))</f>
        <v>0</v>
      </c>
      <c r="Y4" s="64" t="n">
        <f aca="false">IF(rechnung="x",+Rentabilitätsvorschau!X3*(1+USt),+Rentabilitätsvorschau!Y3*(1+USt))</f>
        <v>0</v>
      </c>
      <c r="Z4" s="64" t="n">
        <f aca="false">IF(rechnung="x",+Rentabilitätsvorschau!Y3*(1+USt),+Rentabilitätsvorschau!Z3*(1+USt))</f>
        <v>0</v>
      </c>
      <c r="AA4" s="64" t="n">
        <f aca="false">IF(rechnung="x",+Rentabilitätsvorschau!Z3*(1+USt),+Rentabilitätsvorschau!AA3*(1+USt))</f>
        <v>0</v>
      </c>
      <c r="AB4" s="64" t="n">
        <f aca="false">IF(rechnung="x",+Rentabilitätsvorschau!AA3*(1+USt),+Rentabilitätsvorschau!AB3*(1+USt))</f>
        <v>0</v>
      </c>
      <c r="AC4" s="65" t="n">
        <f aca="false">SUM(Q4:AB4)</f>
        <v>0</v>
      </c>
      <c r="AD4" s="64" t="n">
        <f aca="false">IF(rechnung="x",+Rentabilitätsvorschau!AB3*(1+USt),+Rentabilitätsvorschau!AD3*(1+USt))</f>
        <v>0</v>
      </c>
      <c r="AE4" s="64" t="n">
        <f aca="false">IF(rechnung="x",+Rentabilitätsvorschau!AD3*(1+USt),+Rentabilitätsvorschau!AE3*(1+USt))</f>
        <v>0</v>
      </c>
      <c r="AF4" s="64" t="n">
        <f aca="false">IF(rechnung="x",+Rentabilitätsvorschau!AE3*(1+USt),+Rentabilitätsvorschau!AF3*(1+USt))</f>
        <v>0</v>
      </c>
      <c r="AG4" s="64" t="n">
        <f aca="false">IF(rechnung="x",+Rentabilitätsvorschau!AF3*(1+USt),+Rentabilitätsvorschau!AG3*(1+USt))</f>
        <v>0</v>
      </c>
      <c r="AH4" s="64" t="n">
        <f aca="false">IF(rechnung="x",+Rentabilitätsvorschau!AG3*(1+USt),+Rentabilitätsvorschau!AH3*(1+USt))</f>
        <v>0</v>
      </c>
      <c r="AI4" s="64" t="n">
        <f aca="false">IF(rechnung="x",+Rentabilitätsvorschau!AH3*(1+USt),+Rentabilitätsvorschau!AI3*(1+USt))</f>
        <v>0</v>
      </c>
      <c r="AJ4" s="64" t="n">
        <f aca="false">IF(rechnung="x",+Rentabilitätsvorschau!AI3*(1+USt),+Rentabilitätsvorschau!AJ3*(1+USt))</f>
        <v>0</v>
      </c>
      <c r="AK4" s="64" t="n">
        <f aca="false">IF(rechnung="x",+Rentabilitätsvorschau!AJ3*(1+USt),+Rentabilitätsvorschau!AK3*(1+USt))</f>
        <v>0</v>
      </c>
      <c r="AL4" s="64" t="n">
        <f aca="false">IF(rechnung="x",+Rentabilitätsvorschau!AK3*(1+USt),+Rentabilitätsvorschau!AL3*(1+USt))</f>
        <v>0</v>
      </c>
      <c r="AM4" s="64" t="n">
        <f aca="false">IF(rechnung="x",+Rentabilitätsvorschau!AL3*(1+USt),+Rentabilitätsvorschau!AM3*(1+USt))</f>
        <v>0</v>
      </c>
      <c r="AN4" s="64" t="n">
        <f aca="false">IF(rechnung="x",+Rentabilitätsvorschau!AM3*(1+USt),+Rentabilitätsvorschau!AN3*(1+USt))</f>
        <v>0</v>
      </c>
      <c r="AO4" s="64" t="n">
        <f aca="false">IF(rechnung="x",+Rentabilitätsvorschau!AN3*(1+USt),+Rentabilitätsvorschau!AO3*(1+USt))</f>
        <v>0</v>
      </c>
      <c r="AP4" s="65" t="n">
        <f aca="false">SUM(AD4:AO4)</f>
        <v>0</v>
      </c>
      <c r="AQ4" s="64" t="n">
        <f aca="false">IF(rechnung="x",+Rentabilitätsvorschau!AO3*(1+USt),+Rentabilitätsvorschau!AQ3*(1+USt))</f>
        <v>0</v>
      </c>
      <c r="AR4" s="64" t="n">
        <f aca="false">IF(rechnung="x",+Rentabilitätsvorschau!AQ3*(1+USt),+Rentabilitätsvorschau!AR3*(1+USt))</f>
        <v>0</v>
      </c>
      <c r="AS4" s="64" t="n">
        <f aca="false">IF(rechnung="x",+Rentabilitätsvorschau!AR3*(1+USt),+Rentabilitätsvorschau!AS3*(1+USt))</f>
        <v>0</v>
      </c>
      <c r="AT4" s="64" t="n">
        <f aca="false">IF(rechnung="x",+Rentabilitätsvorschau!AS3*(1+USt),+Rentabilitätsvorschau!AT3*(1+USt))</f>
        <v>0</v>
      </c>
      <c r="AU4" s="64" t="n">
        <f aca="false">IF(rechnung="x",+Rentabilitätsvorschau!AT3*(1+USt),+Rentabilitätsvorschau!AU3*(1+USt))</f>
        <v>0</v>
      </c>
      <c r="AV4" s="64" t="n">
        <f aca="false">IF(rechnung="x",+Rentabilitätsvorschau!AU3*(1+USt),+Rentabilitätsvorschau!AV3*(1+USt))</f>
        <v>0</v>
      </c>
      <c r="AW4" s="64" t="n">
        <f aca="false">IF(rechnung="x",+Rentabilitätsvorschau!AV3*(1+USt),+Rentabilitätsvorschau!AW3*(1+USt))</f>
        <v>0</v>
      </c>
      <c r="AX4" s="64" t="n">
        <f aca="false">IF(rechnung="x",+Rentabilitätsvorschau!AW3*(1+USt),+Rentabilitätsvorschau!AX3*(1+USt))</f>
        <v>0</v>
      </c>
      <c r="AY4" s="64" t="n">
        <f aca="false">IF(rechnung="x",+Rentabilitätsvorschau!AX3*(1+USt),+Rentabilitätsvorschau!AY3*(1+USt))</f>
        <v>0</v>
      </c>
      <c r="AZ4" s="64" t="n">
        <f aca="false">IF(rechnung="x",+Rentabilitätsvorschau!AY3*(1+USt),+Rentabilitätsvorschau!AZ3*(1+USt))</f>
        <v>0</v>
      </c>
      <c r="BA4" s="64" t="n">
        <f aca="false">IF(rechnung="x",+Rentabilitätsvorschau!AZ3*(1+USt),+Rentabilitätsvorschau!BA3*(1+USt))</f>
        <v>0</v>
      </c>
      <c r="BB4" s="64" t="n">
        <f aca="false">IF(rechnung="x",+Rentabilitätsvorschau!BA3*(1+USt),+Rentabilitätsvorschau!BB3*(1+USt))</f>
        <v>0</v>
      </c>
      <c r="BC4" s="65" t="n">
        <f aca="false">SUM(AQ4:BB4)</f>
        <v>0</v>
      </c>
    </row>
    <row r="5" customFormat="false" ht="12" hidden="false" customHeight="false" outlineLevel="0" collapsed="false">
      <c r="A5" s="60"/>
      <c r="B5" s="61"/>
      <c r="C5" s="61" t="str">
        <f aca="false">IF('Infos vor dem Start'!$A$17="x","Bruttoumsatz 7%","Umsatz")</f>
        <v>Umsatz</v>
      </c>
      <c r="D5" s="64" t="n">
        <f aca="false">IF(rechnung="x",0,+Rentabilitätsvorschau!D4*(1+UStermeins))</f>
        <v>0</v>
      </c>
      <c r="E5" s="64" t="n">
        <f aca="false">IF(rechnung="x",+Rentabilitätsvorschau!D4*(1+UStermeins),+Rentabilitätsvorschau!E4*(1+UStermeins))</f>
        <v>0</v>
      </c>
      <c r="F5" s="64" t="n">
        <f aca="false">IF(rechnung="x",+Rentabilitätsvorschau!E4*(1+UStermeins),+Rentabilitätsvorschau!F4*(1+UStermeins))</f>
        <v>0</v>
      </c>
      <c r="G5" s="64" t="n">
        <f aca="false">IF(rechnung="x",+Rentabilitätsvorschau!F4*(1+UStermeins),+Rentabilitätsvorschau!G4*(1+UStermeins))</f>
        <v>0</v>
      </c>
      <c r="H5" s="64" t="n">
        <f aca="false">IF(rechnung="x",+Rentabilitätsvorschau!G4*(1+UStermeins),+Rentabilitätsvorschau!H4*(1+UStermeins))</f>
        <v>0</v>
      </c>
      <c r="I5" s="64" t="n">
        <f aca="false">IF(rechnung="x",+Rentabilitätsvorschau!H4*(1+UStermeins),+Rentabilitätsvorschau!I4*(1+UStermeins))</f>
        <v>0</v>
      </c>
      <c r="J5" s="64" t="n">
        <f aca="false">IF(rechnung="x",+Rentabilitätsvorschau!I4*(1+UStermeins),+Rentabilitätsvorschau!J4*(1+UStermeins))</f>
        <v>0</v>
      </c>
      <c r="K5" s="64" t="n">
        <f aca="false">IF(rechnung="x",+Rentabilitätsvorschau!J4*(1+UStermeins),+Rentabilitätsvorschau!K4*(1+UStermeins))</f>
        <v>0</v>
      </c>
      <c r="L5" s="64" t="n">
        <f aca="false">IF(rechnung="x",+Rentabilitätsvorschau!K4*(1+UStermeins),+Rentabilitätsvorschau!L4*(1+UStermeins))</f>
        <v>0</v>
      </c>
      <c r="M5" s="64" t="n">
        <f aca="false">IF(rechnung="x",+Rentabilitätsvorschau!L4*(1+UStermeins),+Rentabilitätsvorschau!M4*(1+UStermeins))</f>
        <v>0</v>
      </c>
      <c r="N5" s="64" t="n">
        <f aca="false">IF(rechnung="x",+Rentabilitätsvorschau!M4*(1+UStermeins),+Rentabilitätsvorschau!N4*(1+UStermeins))</f>
        <v>0</v>
      </c>
      <c r="O5" s="64" t="n">
        <f aca="false">IF(rechnung="x",+Rentabilitätsvorschau!N4*(1+UStermeins),+Rentabilitätsvorschau!O4*(1+UStermeins))</f>
        <v>0</v>
      </c>
      <c r="P5" s="65" t="n">
        <f aca="false">SUM(D5:O5)</f>
        <v>0</v>
      </c>
      <c r="Q5" s="64" t="n">
        <f aca="false">IF(rechnung="x",+Rentabilitätsvorschau!O4*(1+UStermeins),+Rentabilitätsvorschau!Q4*(1+USterm))</f>
        <v>0</v>
      </c>
      <c r="R5" s="64" t="n">
        <f aca="false">IF(rechnung="x",+Rentabilitätsvorschau!Q4*(1+USterm),+Rentabilitätsvorschau!R4*(1+USterm))</f>
        <v>0</v>
      </c>
      <c r="S5" s="64" t="n">
        <f aca="false">IF(rechnung="x",+Rentabilitätsvorschau!R4*(1+USterm),+Rentabilitätsvorschau!S4*(1+USterm))</f>
        <v>0</v>
      </c>
      <c r="T5" s="64" t="n">
        <f aca="false">IF(rechnung="x",+Rentabilitätsvorschau!S4*(1+USterm),+Rentabilitätsvorschau!T4*(1+USterm))</f>
        <v>0</v>
      </c>
      <c r="U5" s="64" t="n">
        <f aca="false">IF(rechnung="x",+Rentabilitätsvorschau!T4*(1+USterm),+Rentabilitätsvorschau!U4*(1+USterm))</f>
        <v>0</v>
      </c>
      <c r="V5" s="64" t="n">
        <f aca="false">IF(rechnung="x",+Rentabilitätsvorschau!U4*(1+USterm),+Rentabilitätsvorschau!V4*(1+USterm))</f>
        <v>0</v>
      </c>
      <c r="W5" s="64" t="n">
        <f aca="false">IF(rechnung="x",+Rentabilitätsvorschau!V4*(1+USterm),+Rentabilitätsvorschau!W4*(1+USterm))</f>
        <v>0</v>
      </c>
      <c r="X5" s="64" t="n">
        <f aca="false">IF(rechnung="x",+Rentabilitätsvorschau!W4*(1+USterm),+Rentabilitätsvorschau!X4*(1+USterm))</f>
        <v>0</v>
      </c>
      <c r="Y5" s="64" t="n">
        <f aca="false">IF(rechnung="x",+Rentabilitätsvorschau!X4*(1+USterm),+Rentabilitätsvorschau!Y4*(1+USterm))</f>
        <v>0</v>
      </c>
      <c r="Z5" s="64" t="n">
        <f aca="false">IF(rechnung="x",+Rentabilitätsvorschau!Y4*(1+USterm),+Rentabilitätsvorschau!Z4*(1+USterm))</f>
        <v>0</v>
      </c>
      <c r="AA5" s="64" t="n">
        <f aca="false">IF(rechnung="x",+Rentabilitätsvorschau!Z4*(1+USterm),+Rentabilitätsvorschau!AA4*(1+USterm))</f>
        <v>0</v>
      </c>
      <c r="AB5" s="64" t="n">
        <f aca="false">IF(rechnung="x",+Rentabilitätsvorschau!AA4*(1+USterm),+Rentabilitätsvorschau!AB4*(1+USterm))</f>
        <v>0</v>
      </c>
      <c r="AC5" s="65" t="n">
        <f aca="false">SUM(Q5:AB5)</f>
        <v>0</v>
      </c>
      <c r="AD5" s="64" t="n">
        <f aca="false">IF(rechnung="x",+Rentabilitätsvorschau!AB4*(1+USterm),+Rentabilitätsvorschau!AD4*(1+USterm))</f>
        <v>0</v>
      </c>
      <c r="AE5" s="64" t="n">
        <f aca="false">IF(rechnung="x",+Rentabilitätsvorschau!AD4*(1+USterm),+Rentabilitätsvorschau!AE4*(1+USterm))</f>
        <v>0</v>
      </c>
      <c r="AF5" s="64" t="n">
        <f aca="false">IF(rechnung="x",+Rentabilitätsvorschau!AE4*(1+USterm),+Rentabilitätsvorschau!AF4*(1+USterm))</f>
        <v>0</v>
      </c>
      <c r="AG5" s="64" t="n">
        <f aca="false">IF(rechnung="x",+Rentabilitätsvorschau!AF4*(1+USterm),+Rentabilitätsvorschau!AG4*(1+USterm))</f>
        <v>0</v>
      </c>
      <c r="AH5" s="64" t="n">
        <f aca="false">IF(rechnung="x",+Rentabilitätsvorschau!AG4*(1+USterm),+Rentabilitätsvorschau!AH4*(1+USterm))</f>
        <v>0</v>
      </c>
      <c r="AI5" s="64" t="n">
        <f aca="false">IF(rechnung="x",+Rentabilitätsvorschau!AH4*(1+USterm),+Rentabilitätsvorschau!AI4*(1+USterm))</f>
        <v>0</v>
      </c>
      <c r="AJ5" s="64" t="n">
        <f aca="false">IF(rechnung="x",+Rentabilitätsvorschau!AI4*(1+USterm),+Rentabilitätsvorschau!AJ4*(1+USterm))</f>
        <v>0</v>
      </c>
      <c r="AK5" s="64" t="n">
        <f aca="false">IF(rechnung="x",+Rentabilitätsvorschau!AJ4*(1+USterm),+Rentabilitätsvorschau!AK4*(1+USterm))</f>
        <v>0</v>
      </c>
      <c r="AL5" s="64" t="n">
        <f aca="false">IF(rechnung="x",+Rentabilitätsvorschau!AK4*(1+USterm),+Rentabilitätsvorschau!AL4*(1+USterm))</f>
        <v>0</v>
      </c>
      <c r="AM5" s="64" t="n">
        <f aca="false">IF(rechnung="x",+Rentabilitätsvorschau!AL4*(1+USterm),+Rentabilitätsvorschau!AM4*(1+USterm))</f>
        <v>0</v>
      </c>
      <c r="AN5" s="64" t="n">
        <f aca="false">IF(rechnung="x",+Rentabilitätsvorschau!AM4*(1+USterm),+Rentabilitätsvorschau!AN4*(1+USterm))</f>
        <v>0</v>
      </c>
      <c r="AO5" s="64" t="n">
        <f aca="false">IF(rechnung="x",+Rentabilitätsvorschau!AN4*(1+USterm),+Rentabilitätsvorschau!AO4*(1+USterm))</f>
        <v>0</v>
      </c>
      <c r="AP5" s="65" t="n">
        <f aca="false">SUM(AD5:AO5)</f>
        <v>0</v>
      </c>
      <c r="AQ5" s="64" t="n">
        <f aca="false">IF(rechnung="x",+Rentabilitätsvorschau!AO4*(1+USterm),+Rentabilitätsvorschau!AQ4*(1+USterm))</f>
        <v>0</v>
      </c>
      <c r="AR5" s="64" t="n">
        <f aca="false">IF(rechnung="x",+Rentabilitätsvorschau!AQ4*(1+USterm),+Rentabilitätsvorschau!AR4*(1+USterm))</f>
        <v>0</v>
      </c>
      <c r="AS5" s="64" t="n">
        <f aca="false">IF(rechnung="x",+Rentabilitätsvorschau!AR4*(1+USterm),+Rentabilitätsvorschau!AS4*(1+USterm))</f>
        <v>0</v>
      </c>
      <c r="AT5" s="64" t="n">
        <f aca="false">IF(rechnung="x",+Rentabilitätsvorschau!AS4*(1+USterm),+Rentabilitätsvorschau!AT4*(1+USterm))</f>
        <v>0</v>
      </c>
      <c r="AU5" s="64" t="n">
        <f aca="false">IF(rechnung="x",+Rentabilitätsvorschau!AT4*(1+USterm),+Rentabilitätsvorschau!AU4*(1+USterm))</f>
        <v>0</v>
      </c>
      <c r="AV5" s="64" t="n">
        <f aca="false">IF(rechnung="x",+Rentabilitätsvorschau!AU4*(1+USterm),+Rentabilitätsvorschau!AV4*(1+USterm))</f>
        <v>0</v>
      </c>
      <c r="AW5" s="64" t="n">
        <f aca="false">IF(rechnung="x",+Rentabilitätsvorschau!AV4*(1+USterm),+Rentabilitätsvorschau!AW4*(1+USterm))</f>
        <v>0</v>
      </c>
      <c r="AX5" s="64" t="n">
        <f aca="false">IF(rechnung="x",+Rentabilitätsvorschau!AW4*(1+USterm),+Rentabilitätsvorschau!AX4*(1+USterm))</f>
        <v>0</v>
      </c>
      <c r="AY5" s="64" t="n">
        <f aca="false">IF(rechnung="x",+Rentabilitätsvorschau!AX4*(1+USterm),+Rentabilitätsvorschau!AY4*(1+USterm))</f>
        <v>0</v>
      </c>
      <c r="AZ5" s="64" t="n">
        <f aca="false">IF(rechnung="x",+Rentabilitätsvorschau!AY4*(1+USterm),+Rentabilitätsvorschau!AZ4*(1+USterm))</f>
        <v>0</v>
      </c>
      <c r="BA5" s="64" t="n">
        <f aca="false">IF(rechnung="x",+Rentabilitätsvorschau!AZ4*(1+USterm),+Rentabilitätsvorschau!BA4*(1+USterm))</f>
        <v>0</v>
      </c>
      <c r="BB5" s="64" t="n">
        <f aca="false">IF(rechnung="x",+Rentabilitätsvorschau!BA4*(1+USterm),+Rentabilitätsvorschau!BB4*(1+USterm))</f>
        <v>0</v>
      </c>
      <c r="BC5" s="65" t="n">
        <f aca="false">SUM(AQ5:BB5)</f>
        <v>0</v>
      </c>
    </row>
    <row r="6" customFormat="false" ht="12" hidden="false" customHeight="false" outlineLevel="0" collapsed="false">
      <c r="A6" s="60"/>
      <c r="B6" s="61" t="str">
        <f aca="false">IF('Infos vor dem Start'!$A$17="x","Bruttoumsatz Dienstleistungen 19%","Umsatz Dienstleistungen")</f>
        <v>Umsatz Dienstleistungen</v>
      </c>
      <c r="C6" s="61"/>
      <c r="D6" s="64" t="n">
        <f aca="false">IF(rechnung="x",0,+Rentabilitätsvorschau!D5*(1+USteins))</f>
        <v>0</v>
      </c>
      <c r="E6" s="64" t="n">
        <f aca="false">IF(rechnung="x",+Rentabilitätsvorschau!D5*(1+USteins),+Rentabilitätsvorschau!E5*(1+USteins))</f>
        <v>0</v>
      </c>
      <c r="F6" s="64" t="n">
        <f aca="false">IF(rechnung="x",+Rentabilitätsvorschau!E5*(1+USteins),+Rentabilitätsvorschau!F5*(1+USteins))</f>
        <v>0</v>
      </c>
      <c r="G6" s="64" t="n">
        <f aca="false">IF(rechnung="x",+Rentabilitätsvorschau!F5*(1+USteins),+Rentabilitätsvorschau!G5*(1+USteins))</f>
        <v>0</v>
      </c>
      <c r="H6" s="64" t="n">
        <f aca="false">IF(rechnung="x",+Rentabilitätsvorschau!G5*(1+USteins),+Rentabilitätsvorschau!H5*(1+USteins))</f>
        <v>24992</v>
      </c>
      <c r="I6" s="64" t="n">
        <f aca="false">IF(rechnung="x",+Rentabilitätsvorschau!H5*(1+USteins),+Rentabilitätsvorschau!I5*(1+USteins))</f>
        <v>18488.8</v>
      </c>
      <c r="J6" s="64" t="n">
        <f aca="false">IF(rechnung="x",+Rentabilitätsvorschau!I5*(1+USteins),+Rentabilitätsvorschau!J5*(1+USteins))</f>
        <v>25434.32</v>
      </c>
      <c r="K6" s="64" t="n">
        <f aca="false">IF(rechnung="x",+Rentabilitätsvorschau!J5*(1+USteins),+Rentabilitätsvorschau!K5*(1+USteins))</f>
        <v>35023.048</v>
      </c>
      <c r="L6" s="64" t="n">
        <f aca="false">IF(rechnung="x",+Rentabilitätsvorschau!K5*(1+USteins),+Rentabilitätsvorschau!L5*(1+USteins))</f>
        <v>48271.7672</v>
      </c>
      <c r="M6" s="64" t="n">
        <f aca="false">IF(rechnung="x",+Rentabilitätsvorschau!L5*(1+USteins),+Rentabilitätsvorschau!M5*(1+USteins))</f>
        <v>66591.82408</v>
      </c>
      <c r="N6" s="64" t="n">
        <f aca="false">IF(rechnung="x",+Rentabilitätsvorschau!M5*(1+USteins),+Rentabilitätsvorschau!N5*(1+USteins))</f>
        <v>91943.308712</v>
      </c>
      <c r="O6" s="64" t="n">
        <f aca="false">IF(rechnung="x",+Rentabilitätsvorschau!N5*(1+USteins),+Rentabilitätsvorschau!O5*(1+USteins))</f>
        <v>127049.8136968</v>
      </c>
      <c r="P6" s="65" t="n">
        <f aca="false">SUM(D6:O6)</f>
        <v>437794.8816888</v>
      </c>
      <c r="Q6" s="64" t="n">
        <f aca="false">IF(rechnung="x",+Rentabilitätsvorschau!O5*(1+USteins),+Rentabilitätsvorschau!Q5*(1+USt))</f>
        <v>165164.75780584</v>
      </c>
      <c r="R6" s="64" t="n">
        <f aca="false">IF(rechnung="x",+Rentabilitätsvorschau!Q5*(1+USt),+Rentabilitätsvorschau!R5*(1+USt))</f>
        <v>376103.758011592</v>
      </c>
      <c r="S6" s="64" t="n">
        <f aca="false">IF(rechnung="x",+Rentabilitätsvorschau!R5*(1+USt),+Rentabilitätsvorschau!S5*(1+USt))</f>
        <v>247061.65277507</v>
      </c>
      <c r="T6" s="64" t="n">
        <f aca="false">IF(rechnung="x",+Rentabilitätsvorschau!S5*(1+USt),+Rentabilitätsvorschau!T5*(1+USt))</f>
        <v>530986.59333079</v>
      </c>
      <c r="U6" s="64" t="n">
        <f aca="false">IF(rechnung="x",+Rentabilitätsvorschau!T5*(1+USt),+Rentabilitätsvorschau!U5*(1+USt))</f>
        <v>390847.368898028</v>
      </c>
      <c r="V6" s="64" t="n">
        <f aca="false">IF(rechnung="x",+Rentabilitätsvorschau!U5*(1+USt),+Rentabilitätsvorschau!V5*(1+USt))</f>
        <v>770349.957707596</v>
      </c>
      <c r="W6" s="64" t="n">
        <f aca="false">IF(rechnung="x",+Rentabilitätsvorschau!V5*(1+USt),+Rentabilitätsvorschau!W5*(1+USt))</f>
        <v>594039.181858275</v>
      </c>
      <c r="X6" s="64" t="n">
        <f aca="false">IF(rechnung="x",+Rentabilitätsvorschau!W5*(1+USt),+Rentabilitätsvorschau!X5*(1+USt))</f>
        <v>1128578.82799797</v>
      </c>
      <c r="Y6" s="64" t="n">
        <f aca="false">IF(rechnung="x",+Rentabilitätsvorschau!X5*(1+USt),+Rentabilitätsvorschau!Y5*(1+USt))</f>
        <v>938038.484287275</v>
      </c>
      <c r="Z6" s="64" t="n">
        <f aca="false">IF(rechnung="x",+Rentabilitätsvorschau!Y5*(1+USt),+Rentabilitätsvorschau!Z5*(1+USt))</f>
        <v>1683360.73863033</v>
      </c>
      <c r="AA6" s="64" t="n">
        <f aca="false">IF(rechnung="x",+Rentabilitätsvorschau!Z5*(1+USt),+Rentabilitätsvorschau!AA5*(1+USt))</f>
        <v>1501410.55547632</v>
      </c>
      <c r="AB6" s="64" t="n">
        <f aca="false">IF(rechnung="x",+Rentabilitätsvorschau!AA5*(1+USt),+Rentabilitätsvorschau!AB5*(1+USt))</f>
        <v>2556074.36439315</v>
      </c>
      <c r="AC6" s="65" t="n">
        <f aca="false">SUM(Q6:AB6)</f>
        <v>10882016.2411722</v>
      </c>
      <c r="AD6" s="64" t="n">
        <f aca="false">IF(rechnung="x",+Rentabilitätsvorschau!AB5*(1+USt),+Rentabilitätsvorschau!AD5*(1+USt))</f>
        <v>2174159.92102028</v>
      </c>
      <c r="AE6" s="64" t="n">
        <f aca="false">IF(rechnung="x",+Rentabilitätsvorschau!AD5*(1+USt),+Rentabilitätsvorschau!AE5*(1+USt))</f>
        <v>2391575.9131223</v>
      </c>
      <c r="AF6" s="64" t="n">
        <f aca="false">IF(rechnung="x",+Rentabilitätsvorschau!AE5*(1+USt),+Rentabilitätsvorschau!AF5*(1+USt))</f>
        <v>2630733.50443453</v>
      </c>
      <c r="AG6" s="64" t="n">
        <f aca="false">IF(rechnung="x",+Rentabilitätsvorschau!AF5*(1+USt),+Rentabilitätsvorschau!AG5*(1+USt))</f>
        <v>2893806.85487799</v>
      </c>
      <c r="AH6" s="64" t="n">
        <f aca="false">IF(rechnung="x",+Rentabilitätsvorschau!AG5*(1+USt),+Rentabilitätsvorschau!AH5*(1+USt))</f>
        <v>3183187.54036579</v>
      </c>
      <c r="AI6" s="64" t="n">
        <f aca="false">IF(rechnung="x",+Rentabilitätsvorschau!AH5*(1+USt),+Rentabilitätsvorschau!AI5*(1+USt))</f>
        <v>3501756.29440237</v>
      </c>
      <c r="AJ6" s="64" t="n">
        <f aca="false">IF(rechnung="x",+Rentabilitätsvorschau!AI5*(1+USt),+Rentabilitätsvorschau!AJ5*(1+USt))</f>
        <v>3851956.9238426</v>
      </c>
      <c r="AK6" s="64" t="n">
        <f aca="false">IF(rechnung="x",+Rentabilitätsvorschau!AJ5*(1+USt),+Rentabilitätsvorschau!AK5*(1+USt))</f>
        <v>4237172.61622686</v>
      </c>
      <c r="AL6" s="64" t="n">
        <f aca="false">IF(rechnung="x",+Rentabilitätsvorschau!AK5*(1+USt),+Rentabilitätsvorschau!AL5*(1+USt))</f>
        <v>4660904.87784955</v>
      </c>
      <c r="AM6" s="64" t="n">
        <f aca="false">IF(rechnung="x",+Rentabilitätsvorschau!AL5*(1+USt),+Rentabilitätsvorschau!AM5*(1+USt))</f>
        <v>5127005.3656345</v>
      </c>
      <c r="AN6" s="64" t="n">
        <f aca="false">IF(rechnung="x",+Rentabilitätsvorschau!AM5*(1+USt),+Rentabilitätsvorschau!AN5*(1+USt))</f>
        <v>5639710.90219796</v>
      </c>
      <c r="AO6" s="64" t="n">
        <f aca="false">IF(rechnung="x",+Rentabilitätsvorschau!AN5*(1+USt),+Rentabilitätsvorschau!AO5*(1+USt))</f>
        <v>6203681.99241775</v>
      </c>
      <c r="AP6" s="65" t="n">
        <f aca="false">SUM(AD6:AO6)</f>
        <v>46495652.7063925</v>
      </c>
      <c r="AQ6" s="64" t="n">
        <f aca="false">IF(rechnung="x",+Rentabilitätsvorschau!AO5*(1+USt),+Rentabilitätsvorschau!AQ5*(1+USt))</f>
        <v>0</v>
      </c>
      <c r="AR6" s="64" t="n">
        <f aca="false">IF(rechnung="x",+Rentabilitätsvorschau!AQ5*(1+USt),+Rentabilitätsvorschau!AR5*(1+USt))</f>
        <v>0</v>
      </c>
      <c r="AS6" s="64" t="n">
        <f aca="false">IF(rechnung="x",+Rentabilitätsvorschau!AR5*(1+USt),+Rentabilitätsvorschau!AS5*(1+USt))</f>
        <v>0</v>
      </c>
      <c r="AT6" s="64" t="n">
        <f aca="false">IF(rechnung="x",+Rentabilitätsvorschau!AS5*(1+USt),+Rentabilitätsvorschau!AT5*(1+USt))</f>
        <v>0</v>
      </c>
      <c r="AU6" s="64" t="n">
        <f aca="false">IF(rechnung="x",+Rentabilitätsvorschau!AT5*(1+USt),+Rentabilitätsvorschau!AU5*(1+USt))</f>
        <v>0</v>
      </c>
      <c r="AV6" s="64" t="n">
        <f aca="false">IF(rechnung="x",+Rentabilitätsvorschau!AU5*(1+USt),+Rentabilitätsvorschau!AV5*(1+USt))</f>
        <v>0</v>
      </c>
      <c r="AW6" s="64" t="n">
        <f aca="false">IF(rechnung="x",+Rentabilitätsvorschau!AV5*(1+USt),+Rentabilitätsvorschau!AW5*(1+USt))</f>
        <v>0</v>
      </c>
      <c r="AX6" s="64" t="n">
        <f aca="false">IF(rechnung="x",+Rentabilitätsvorschau!AW5*(1+USt),+Rentabilitätsvorschau!AX5*(1+USt))</f>
        <v>0</v>
      </c>
      <c r="AY6" s="64" t="n">
        <f aca="false">IF(rechnung="x",+Rentabilitätsvorschau!AX5*(1+USt),+Rentabilitätsvorschau!AY5*(1+USt))</f>
        <v>0</v>
      </c>
      <c r="AZ6" s="64" t="n">
        <f aca="false">IF(rechnung="x",+Rentabilitätsvorschau!AY5*(1+USt),+Rentabilitätsvorschau!AZ5*(1+USt))</f>
        <v>0</v>
      </c>
      <c r="BA6" s="64" t="n">
        <f aca="false">IF(rechnung="x",+Rentabilitätsvorschau!AZ5*(1+USt),+Rentabilitätsvorschau!BA5*(1+USt))</f>
        <v>0</v>
      </c>
      <c r="BB6" s="64" t="n">
        <f aca="false">IF(rechnung="x",+Rentabilitätsvorschau!BA5*(1+USt),+Rentabilitätsvorschau!BB5*(1+USt))</f>
        <v>0</v>
      </c>
      <c r="BC6" s="65" t="n">
        <f aca="false">SUM(AQ6:BB6)</f>
        <v>0</v>
      </c>
    </row>
    <row r="7" customFormat="false" ht="12" hidden="false" customHeight="false" outlineLevel="0" collapsed="false">
      <c r="A7" s="60"/>
      <c r="B7" s="61" t="str">
        <f aca="false">IF('Infos vor dem Start'!$A$17="x","Erlösschmälerungen (Skonto) brutto","Erlösschmälerungen (Skonto)")</f>
        <v>Erlösschmälerungen (Skonto)</v>
      </c>
      <c r="C7" s="61"/>
      <c r="D7" s="64" t="n">
        <f aca="false">IF(rechnung="x",0,(((+Rentabilitätsvorschau!D3+Rentabilitätsvorschau!D5)*(1+USteins)+Rentabilitätsvorschau!D4*(1+UStermeins)))*Rentabilitätsvorschau!$B6)</f>
        <v>0</v>
      </c>
      <c r="E7" s="64" t="n">
        <f aca="false">IF(rechnung="x",((Rentabilitätsvorschau!D3+Rentabilitätsvorschau!D5)*(1+USteins)+Rentabilitätsvorschau!D4*(1+UStermeins))*Rentabilitätsvorschau!$B6,((+Rentabilitätsvorschau!D3+Rentabilitätsvorschau!D5)*(1+USteins)+Rentabilitätsvorschau!E4*(1+UStermeins))*Rentabilitätsvorschau!$B6)</f>
        <v>0</v>
      </c>
      <c r="F7" s="64" t="n">
        <f aca="false">IF(rechnung="x",((Rentabilitätsvorschau!E3+Rentabilitätsvorschau!E5)*(1+USteins)+Rentabilitätsvorschau!E4*(1+UStermeins))*Rentabilitätsvorschau!$B6,((+Rentabilitätsvorschau!E3+Rentabilitätsvorschau!E5)*(1+USteins)+Rentabilitätsvorschau!F4*(1+UStermeins))*Rentabilitätsvorschau!$B6)</f>
        <v>0</v>
      </c>
      <c r="G7" s="64" t="n">
        <f aca="false">IF(rechnung="x",((Rentabilitätsvorschau!F3+Rentabilitätsvorschau!F5)*(1+USteins)+Rentabilitätsvorschau!F4*(1+UStermeins))*Rentabilitätsvorschau!$B6,((+Rentabilitätsvorschau!F3+Rentabilitätsvorschau!F5)*(1+USteins)+Rentabilitätsvorschau!G4*(1+UStermeins))*Rentabilitätsvorschau!$B6)</f>
        <v>0</v>
      </c>
      <c r="H7" s="64" t="n">
        <f aca="false">IF(rechnung="x",((Rentabilitätsvorschau!G3+Rentabilitätsvorschau!G5)*(1+USteins)+Rentabilitätsvorschau!G4*(1+UStermeins))*Rentabilitätsvorschau!$B6,((+Rentabilitätsvorschau!G3+Rentabilitätsvorschau!G5)*(1+USteins)+Rentabilitätsvorschau!H4*(1+UStermeins))*Rentabilitätsvorschau!$B6)</f>
        <v>0</v>
      </c>
      <c r="I7" s="64" t="n">
        <f aca="false">IF(rechnung="x",((Rentabilitätsvorschau!H3+Rentabilitätsvorschau!H5)*(1+USteins)+Rentabilitätsvorschau!H4*(1+UStermeins))*Rentabilitätsvorschau!$B6,((+Rentabilitätsvorschau!H3+Rentabilitätsvorschau!H5)*(1+USteins)+Rentabilitätsvorschau!I4*(1+UStermeins))*Rentabilitätsvorschau!$B6)</f>
        <v>0</v>
      </c>
      <c r="J7" s="64" t="n">
        <f aca="false">IF(rechnung="x",((Rentabilitätsvorschau!I3+Rentabilitätsvorschau!I5)*(1+USteins)+Rentabilitätsvorschau!I4*(1+UStermeins))*Rentabilitätsvorschau!$B6,((+Rentabilitätsvorschau!I3+Rentabilitätsvorschau!I5)*(1+USteins)+Rentabilitätsvorschau!J4*(1+UStermeins))*Rentabilitätsvorschau!$B6)</f>
        <v>0</v>
      </c>
      <c r="K7" s="64" t="n">
        <f aca="false">IF(rechnung="x",((Rentabilitätsvorschau!J3+Rentabilitätsvorschau!J5)*(1+USteins)+Rentabilitätsvorschau!J4*(1+UStermeins))*Rentabilitätsvorschau!$B6,((+Rentabilitätsvorschau!J3+Rentabilitätsvorschau!J5)*(1+USteins)+Rentabilitätsvorschau!K4*(1+UStermeins))*Rentabilitätsvorschau!$B6)</f>
        <v>0</v>
      </c>
      <c r="L7" s="64" t="n">
        <f aca="false">IF(rechnung="x",((Rentabilitätsvorschau!K3+Rentabilitätsvorschau!K5)*(1+USteins)+Rentabilitätsvorschau!K4*(1+UStermeins))*Rentabilitätsvorschau!$B6,((+Rentabilitätsvorschau!K3+Rentabilitätsvorschau!K5)*(1+USteins)+Rentabilitätsvorschau!L4*(1+UStermeins))*Rentabilitätsvorschau!$B6)</f>
        <v>0</v>
      </c>
      <c r="M7" s="64" t="n">
        <f aca="false">IF(rechnung="x",((Rentabilitätsvorschau!L3+Rentabilitätsvorschau!L5)*(1+USteins)+Rentabilitätsvorschau!L4*(1+UStermeins))*Rentabilitätsvorschau!$B6,((+Rentabilitätsvorschau!L3+Rentabilitätsvorschau!L5)*(1+USteins)+Rentabilitätsvorschau!M4*(1+UStermeins))*Rentabilitätsvorschau!$B6)</f>
        <v>0</v>
      </c>
      <c r="N7" s="64" t="n">
        <f aca="false">IF(rechnung="x",((Rentabilitätsvorschau!M3+Rentabilitätsvorschau!M5)*(1+USteins)+Rentabilitätsvorschau!M4*(1+UStermeins))*Rentabilitätsvorschau!$B6,((+Rentabilitätsvorschau!M3+Rentabilitätsvorschau!M5)*(1+USteins)+Rentabilitätsvorschau!N4*(1+UStermeins))*Rentabilitätsvorschau!$B6)</f>
        <v>0</v>
      </c>
      <c r="O7" s="64" t="n">
        <f aca="false">IF(rechnung="x",((Rentabilitätsvorschau!N3+Rentabilitätsvorschau!N5)*(1+USteins)+Rentabilitätsvorschau!N4*(1+UStermeins))*Rentabilitätsvorschau!$B6,((+Rentabilitätsvorschau!N3+Rentabilitätsvorschau!N5)*(1+USteins)+Rentabilitätsvorschau!O4*(1+UStermeins))*Rentabilitätsvorschau!$B6)</f>
        <v>0</v>
      </c>
      <c r="P7" s="65" t="n">
        <f aca="false">SUM(D7:O7)</f>
        <v>0</v>
      </c>
      <c r="Q7" s="64" t="n">
        <f aca="false">IF(rechnung="x",((Rentabilitätsvorschau!O3+Rentabilitätsvorschau!O5)*(1+USteins)+Rentabilitätsvorschau!O4*(1+UStermeins))*Rentabilitätsvorschau!$B6,((+Rentabilitätsvorschau!Q3+Rentabilitätsvorschau!Q5)*(1+USt)+Rentabilitätsvorschau!Q4*(1+USterm))*Rentabilitätsvorschau!$B6)</f>
        <v>0</v>
      </c>
      <c r="R7" s="64" t="n">
        <f aca="false">IF(rechnung="x",((Rentabilitätsvorschau!Q3+Rentabilitätsvorschau!Q5)*(1+USt)+Rentabilitätsvorschau!Q4*(1+USterm))*Rentabilitätsvorschau!$B6,((+Rentabilitätsvorschau!R3+Rentabilitätsvorschau!R5)*(1+USt)+Rentabilitätsvorschau!R4*(1+USterm))*Rentabilitätsvorschau!$B6)</f>
        <v>0</v>
      </c>
      <c r="S7" s="64" t="n">
        <f aca="false">IF(rechnung="x",((Rentabilitätsvorschau!R3+Rentabilitätsvorschau!R5)*(1+USt)+Rentabilitätsvorschau!R4*(1+USterm))*Rentabilitätsvorschau!$B6,((+Rentabilitätsvorschau!S3+Rentabilitätsvorschau!S5)*(1+USt)+Rentabilitätsvorschau!S4*(1+USterm))*Rentabilitätsvorschau!$B6)</f>
        <v>0</v>
      </c>
      <c r="T7" s="64" t="n">
        <f aca="false">IF(rechnung="x",((Rentabilitätsvorschau!S3+Rentabilitätsvorschau!S5)*(1+USt)+Rentabilitätsvorschau!S4*(1+USterm))*Rentabilitätsvorschau!$B6,((+Rentabilitätsvorschau!T3+Rentabilitätsvorschau!T5)*(1+USt)+Rentabilitätsvorschau!T4*(1+USterm))*Rentabilitätsvorschau!$B6)</f>
        <v>0</v>
      </c>
      <c r="U7" s="64" t="n">
        <f aca="false">IF(rechnung="x",((Rentabilitätsvorschau!T3+Rentabilitätsvorschau!T5)*(1+USt)+Rentabilitätsvorschau!T4*(1+USterm))*Rentabilitätsvorschau!$B6,((+Rentabilitätsvorschau!U3+Rentabilitätsvorschau!U5)*(1+USt)+Rentabilitätsvorschau!U4*(1+USterm))*Rentabilitätsvorschau!$B6)</f>
        <v>0</v>
      </c>
      <c r="V7" s="64" t="n">
        <f aca="false">IF(rechnung="x",((Rentabilitätsvorschau!U3+Rentabilitätsvorschau!U5)*(1+USt)+Rentabilitätsvorschau!U4*(1+USterm))*Rentabilitätsvorschau!$B6,((+Rentabilitätsvorschau!V3+Rentabilitätsvorschau!V5)*(1+USt)+Rentabilitätsvorschau!V4*(1+USterm))*Rentabilitätsvorschau!$B6)</f>
        <v>0</v>
      </c>
      <c r="W7" s="64" t="n">
        <f aca="false">IF(rechnung="x",((Rentabilitätsvorschau!V3+Rentabilitätsvorschau!V5)*(1+USt)+Rentabilitätsvorschau!V4*(1+USterm))*Rentabilitätsvorschau!$B6,((+Rentabilitätsvorschau!W3+Rentabilitätsvorschau!W5)*(1+USt)+Rentabilitätsvorschau!W4*(1+USterm))*Rentabilitätsvorschau!$B6)</f>
        <v>0</v>
      </c>
      <c r="X7" s="64" t="n">
        <f aca="false">IF(rechnung="x",((Rentabilitätsvorschau!W3+Rentabilitätsvorschau!W5)*(1+USt)+Rentabilitätsvorschau!W4*(1+USterm))*Rentabilitätsvorschau!$B6,((+Rentabilitätsvorschau!X3+Rentabilitätsvorschau!X5)*(1+USt)+Rentabilitätsvorschau!X4*(1+USterm))*Rentabilitätsvorschau!$B6)</f>
        <v>0</v>
      </c>
      <c r="Y7" s="64" t="n">
        <f aca="false">IF(rechnung="x",((Rentabilitätsvorschau!X3+Rentabilitätsvorschau!X5)*(1+USt)+Rentabilitätsvorschau!X4*(1+USterm))*Rentabilitätsvorschau!$B6,((+Rentabilitätsvorschau!Y3+Rentabilitätsvorschau!Y5)*(1+USt)+Rentabilitätsvorschau!Y4*(1+USterm))*Rentabilitätsvorschau!$B6)</f>
        <v>0</v>
      </c>
      <c r="Z7" s="64" t="n">
        <f aca="false">IF(rechnung="x",((Rentabilitätsvorschau!Y3+Rentabilitätsvorschau!Y5)*(1+USt)+Rentabilitätsvorschau!Y4*(1+USterm))*Rentabilitätsvorschau!$B6,((+Rentabilitätsvorschau!Z3+Rentabilitätsvorschau!Z5)*(1+USt)+Rentabilitätsvorschau!Z4*(1+USterm))*Rentabilitätsvorschau!$B6)</f>
        <v>0</v>
      </c>
      <c r="AA7" s="64" t="n">
        <f aca="false">IF(rechnung="x",((Rentabilitätsvorschau!Z3+Rentabilitätsvorschau!Z5)*(1+USt)+Rentabilitätsvorschau!Z4*(1+USterm))*Rentabilitätsvorschau!$B6,((+Rentabilitätsvorschau!AA3+Rentabilitätsvorschau!AA5)*(1+USt)+Rentabilitätsvorschau!AA4*(1+USterm))*Rentabilitätsvorschau!$B6)</f>
        <v>0</v>
      </c>
      <c r="AB7" s="64" t="n">
        <f aca="false">IF(rechnung="x",((Rentabilitätsvorschau!AA3+Rentabilitätsvorschau!AA5)*(1+USt)+Rentabilitätsvorschau!AA4*(1+USterm))*Rentabilitätsvorschau!$B6,((+Rentabilitätsvorschau!AB3+Rentabilitätsvorschau!AB5)*(1+USt)+Rentabilitätsvorschau!AB4*(1+USterm))*Rentabilitätsvorschau!$B6)</f>
        <v>0</v>
      </c>
      <c r="AC7" s="65" t="n">
        <f aca="false">SUM(Q7:AB7)</f>
        <v>0</v>
      </c>
      <c r="AD7" s="64" t="n">
        <f aca="false">IF(rechnung="x",((Rentabilitätsvorschau!AB3+Rentabilitätsvorschau!AB5)*(1+USt)+Rentabilitätsvorschau!AB4*(1+USterm))*Rentabilitätsvorschau!$B6,((+Rentabilitätsvorschau!AD3+Rentabilitätsvorschau!AD5)*(1+USt)+Rentabilitätsvorschau!AD4*(1+USterm))*Rentabilitätsvorschau!$B6)</f>
        <v>0</v>
      </c>
      <c r="AE7" s="64" t="n">
        <f aca="false">IF(rechnung="x",((Rentabilitätsvorschau!AD3+Rentabilitätsvorschau!AD5)*(1+USt)+Rentabilitätsvorschau!AD4*(1+USterm))*Rentabilitätsvorschau!$B6,((+Rentabilitätsvorschau!AE3+Rentabilitätsvorschau!AE5)*(1+USt)+Rentabilitätsvorschau!AE4*(1+USterm))*Rentabilitätsvorschau!$B6)</f>
        <v>0</v>
      </c>
      <c r="AF7" s="64" t="n">
        <f aca="false">IF(rechnung="x",((Rentabilitätsvorschau!AE3+Rentabilitätsvorschau!AE5)*(1+USt)+Rentabilitätsvorschau!AE4*(1+USterm))*Rentabilitätsvorschau!$B6,((+Rentabilitätsvorschau!AF3+Rentabilitätsvorschau!AF5)*(1+USt)+Rentabilitätsvorschau!AF4*(1+USterm))*Rentabilitätsvorschau!$B6)</f>
        <v>0</v>
      </c>
      <c r="AG7" s="64" t="n">
        <f aca="false">IF(rechnung="x",((Rentabilitätsvorschau!AF3+Rentabilitätsvorschau!AF5)*(1+USt)+Rentabilitätsvorschau!AF4*(1+USterm))*Rentabilitätsvorschau!$B6,((+Rentabilitätsvorschau!AG3+Rentabilitätsvorschau!AG5)*(1+USt)+Rentabilitätsvorschau!AG4*(1+USterm))*Rentabilitätsvorschau!$B6)</f>
        <v>0</v>
      </c>
      <c r="AH7" s="64" t="n">
        <f aca="false">IF(rechnung="x",((Rentabilitätsvorschau!AG3+Rentabilitätsvorschau!AG5)*(1+USt)+Rentabilitätsvorschau!AG4*(1+USterm))*Rentabilitätsvorschau!$B6,((+Rentabilitätsvorschau!AH3+Rentabilitätsvorschau!AH5)*(1+USt)+Rentabilitätsvorschau!AH4*(1+USterm))*Rentabilitätsvorschau!$B6)</f>
        <v>0</v>
      </c>
      <c r="AI7" s="64" t="n">
        <f aca="false">IF(rechnung="x",((Rentabilitätsvorschau!AH3+Rentabilitätsvorschau!AH5)*(1+USt)+Rentabilitätsvorschau!AH4*(1+USterm))*Rentabilitätsvorschau!$B6,((+Rentabilitätsvorschau!AI3+Rentabilitätsvorschau!AI5)*(1+USt)+Rentabilitätsvorschau!AI4*(1+USterm))*Rentabilitätsvorschau!$B6)</f>
        <v>0</v>
      </c>
      <c r="AJ7" s="64" t="n">
        <f aca="false">IF(rechnung="x",((Rentabilitätsvorschau!AI3+Rentabilitätsvorschau!AI5)*(1+USt)+Rentabilitätsvorschau!AI4*(1+USterm))*Rentabilitätsvorschau!$B6,((+Rentabilitätsvorschau!AJ3+Rentabilitätsvorschau!AJ5)*(1+USt)+Rentabilitätsvorschau!AJ4*(1+USterm))*Rentabilitätsvorschau!$B6)</f>
        <v>0</v>
      </c>
      <c r="AK7" s="64" t="n">
        <f aca="false">IF(rechnung="x",((Rentabilitätsvorschau!AJ3+Rentabilitätsvorschau!AJ5)*(1+USt)+Rentabilitätsvorschau!AJ4*(1+USterm))*Rentabilitätsvorschau!$B6,((+Rentabilitätsvorschau!AK3+Rentabilitätsvorschau!AK5)*(1+USt)+Rentabilitätsvorschau!AK4*(1+USterm))*Rentabilitätsvorschau!$B6)</f>
        <v>0</v>
      </c>
      <c r="AL7" s="64" t="n">
        <f aca="false">IF(rechnung="x",((Rentabilitätsvorschau!AK3+Rentabilitätsvorschau!AK5)*(1+USt)+Rentabilitätsvorschau!AK4*(1+USterm))*Rentabilitätsvorschau!$B6,((+Rentabilitätsvorschau!AL3+Rentabilitätsvorschau!AL5)*(1+USt)+Rentabilitätsvorschau!AL4*(1+USterm))*Rentabilitätsvorschau!$B6)</f>
        <v>0</v>
      </c>
      <c r="AM7" s="64" t="n">
        <f aca="false">IF(rechnung="x",((Rentabilitätsvorschau!AL3+Rentabilitätsvorschau!AL5)*(1+USt)+Rentabilitätsvorschau!AL4*(1+USterm))*Rentabilitätsvorschau!$B6,((+Rentabilitätsvorschau!AM3+Rentabilitätsvorschau!AM5)*(1+USt)+Rentabilitätsvorschau!AM4*(1+USterm))*Rentabilitätsvorschau!$B6)</f>
        <v>0</v>
      </c>
      <c r="AN7" s="64" t="n">
        <f aca="false">IF(rechnung="x",((Rentabilitätsvorschau!AM3+Rentabilitätsvorschau!AM5)*(1+USt)+Rentabilitätsvorschau!AM4*(1+USterm))*Rentabilitätsvorschau!$B6,((+Rentabilitätsvorschau!AN3+Rentabilitätsvorschau!AN5)*(1+USt)+Rentabilitätsvorschau!AN4*(1+USterm))*Rentabilitätsvorschau!$B6)</f>
        <v>0</v>
      </c>
      <c r="AO7" s="64" t="n">
        <f aca="false">IF(rechnung="x",((Rentabilitätsvorschau!AN3+Rentabilitätsvorschau!AN5)*(1+USt)+Rentabilitätsvorschau!AN4*(1+USterm))*Rentabilitätsvorschau!$B6,((+Rentabilitätsvorschau!AO3+Rentabilitätsvorschau!AO5)*(1+USt)+Rentabilitätsvorschau!AO4*(1+USterm))*Rentabilitätsvorschau!$B6)</f>
        <v>0</v>
      </c>
      <c r="AP7" s="65" t="n">
        <f aca="false">SUM(AD7:AO7)</f>
        <v>0</v>
      </c>
      <c r="AQ7" s="64" t="n">
        <f aca="false">IF(rechnung="x",((Rentabilitätsvorschau!AO3+Rentabilitätsvorschau!AO5)*(1+USt)+Rentabilitätsvorschau!AO4*(1+USterm))*Rentabilitätsvorschau!$B6,((+Rentabilitätsvorschau!AQ3+Rentabilitätsvorschau!AQ5)*(1+USt)+Rentabilitätsvorschau!AQ4*(1+USterm))*Rentabilitätsvorschau!$B6)</f>
        <v>0</v>
      </c>
      <c r="AR7" s="64" t="n">
        <f aca="false">IF(rechnung="x",((Rentabilitätsvorschau!AQ3+Rentabilitätsvorschau!AQ5)*(1+USt)+Rentabilitätsvorschau!AQ4*(1+USterm))*Rentabilitätsvorschau!$B6,((+Rentabilitätsvorschau!AR3+Rentabilitätsvorschau!AR5)*(1+USt)+Rentabilitätsvorschau!AR4*(1+USterm))*Rentabilitätsvorschau!$B6)</f>
        <v>0</v>
      </c>
      <c r="AS7" s="64" t="n">
        <f aca="false">IF(rechnung="x",((Rentabilitätsvorschau!AR3+Rentabilitätsvorschau!AR5)*(1+USt)+Rentabilitätsvorschau!AR4*(1+USterm))*Rentabilitätsvorschau!$B6,((+Rentabilitätsvorschau!AS3+Rentabilitätsvorschau!AS5)*(1+USt)+Rentabilitätsvorschau!AS4*(1+USterm))*Rentabilitätsvorschau!$B6)</f>
        <v>0</v>
      </c>
      <c r="AT7" s="64" t="n">
        <f aca="false">IF(rechnung="x",((Rentabilitätsvorschau!AS3+Rentabilitätsvorschau!AS5)*(1+USt)+Rentabilitätsvorschau!AS4*(1+USterm))*Rentabilitätsvorschau!$B6,((+Rentabilitätsvorschau!AT3+Rentabilitätsvorschau!AT5)*(1+USt)+Rentabilitätsvorschau!AT4*(1+USterm))*Rentabilitätsvorschau!$B6)</f>
        <v>0</v>
      </c>
      <c r="AU7" s="64" t="n">
        <f aca="false">IF(rechnung="x",((Rentabilitätsvorschau!AT3+Rentabilitätsvorschau!AT5)*(1+USt)+Rentabilitätsvorschau!AT4*(1+USterm))*Rentabilitätsvorschau!$B6,((+Rentabilitätsvorschau!AU3+Rentabilitätsvorschau!AU5)*(1+USt)+Rentabilitätsvorschau!AU4*(1+USterm))*Rentabilitätsvorschau!$B6)</f>
        <v>0</v>
      </c>
      <c r="AV7" s="64" t="n">
        <f aca="false">IF(rechnung="x",((Rentabilitätsvorschau!AU3+Rentabilitätsvorschau!AU5)*(1+USt)+Rentabilitätsvorschau!AU4*(1+USterm))*Rentabilitätsvorschau!$B6,((+Rentabilitätsvorschau!AV3+Rentabilitätsvorschau!AV5)*(1+USt)+Rentabilitätsvorschau!AV4*(1+USterm))*Rentabilitätsvorschau!$B6)</f>
        <v>0</v>
      </c>
      <c r="AW7" s="64" t="n">
        <f aca="false">IF(rechnung="x",((Rentabilitätsvorschau!AV3+Rentabilitätsvorschau!AV5)*(1+USt)+Rentabilitätsvorschau!AV4*(1+USterm))*Rentabilitätsvorschau!$B6,((+Rentabilitätsvorschau!AW3+Rentabilitätsvorschau!AW5)*(1+USt)+Rentabilitätsvorschau!AW4*(1+USterm))*Rentabilitätsvorschau!$B6)</f>
        <v>0</v>
      </c>
      <c r="AX7" s="64" t="n">
        <f aca="false">IF(rechnung="x",((Rentabilitätsvorschau!AW3+Rentabilitätsvorschau!AW5)*(1+USt)+Rentabilitätsvorschau!AW4*(1+USterm))*Rentabilitätsvorschau!$B6,((+Rentabilitätsvorschau!AX3+Rentabilitätsvorschau!AX5)*(1+USt)+Rentabilitätsvorschau!AX4*(1+USterm))*Rentabilitätsvorschau!$B6)</f>
        <v>0</v>
      </c>
      <c r="AY7" s="64" t="n">
        <f aca="false">IF(rechnung="x",((Rentabilitätsvorschau!AX3+Rentabilitätsvorschau!AX5)*(1+USt)+Rentabilitätsvorschau!AX4*(1+USterm))*Rentabilitätsvorschau!$B6,((+Rentabilitätsvorschau!AY3+Rentabilitätsvorschau!AY5)*(1+USt)+Rentabilitätsvorschau!AY4*(1+USterm))*Rentabilitätsvorschau!$B6)</f>
        <v>0</v>
      </c>
      <c r="AZ7" s="64" t="n">
        <f aca="false">IF(rechnung="x",((Rentabilitätsvorschau!AY3+Rentabilitätsvorschau!AY5)*(1+USt)+Rentabilitätsvorschau!AY4*(1+USterm))*Rentabilitätsvorschau!$B6,((+Rentabilitätsvorschau!AZ3+Rentabilitätsvorschau!AZ5)*(1+USt)+Rentabilitätsvorschau!AZ4*(1+USterm))*Rentabilitätsvorschau!$B6)</f>
        <v>0</v>
      </c>
      <c r="BA7" s="64" t="n">
        <f aca="false">IF(rechnung="x",((Rentabilitätsvorschau!AZ3+Rentabilitätsvorschau!AZ5)*(1+USt)+Rentabilitätsvorschau!AZ4*(1+USterm))*Rentabilitätsvorschau!$B6,((+Rentabilitätsvorschau!BA3+Rentabilitätsvorschau!BA5)*(1+USt)+Rentabilitätsvorschau!BA4*(1+USterm))*Rentabilitätsvorschau!$B6)</f>
        <v>0</v>
      </c>
      <c r="BB7" s="64" t="n">
        <f aca="false">IF(rechnung="x",((Rentabilitätsvorschau!BA3+Rentabilitätsvorschau!BA5)*(1+USt)+Rentabilitätsvorschau!BA4*(1+USterm))*Rentabilitätsvorschau!$B6,((+Rentabilitätsvorschau!BB3+Rentabilitätsvorschau!BB5)*(1+USt)+Rentabilitätsvorschau!BB4*(1+USterm))*Rentabilitätsvorschau!$B6)</f>
        <v>0</v>
      </c>
      <c r="BC7" s="65" t="n">
        <f aca="false">SUM(AQ7:BB7)</f>
        <v>0</v>
      </c>
    </row>
    <row r="8" customFormat="false" ht="12" hidden="false" customHeight="false" outlineLevel="0" collapsed="false">
      <c r="A8" s="62" t="str">
        <f aca="false">+Rentabilitätsvorschau!A7</f>
        <v>sonstige betriebliche Erträge</v>
      </c>
      <c r="B8" s="61"/>
      <c r="C8" s="61"/>
      <c r="D8" s="45" t="n">
        <f aca="false">+Rentabilitätsvorschau!D7*(1+USteins)</f>
        <v>0</v>
      </c>
      <c r="E8" s="45" t="n">
        <f aca="false">+Rentabilitätsvorschau!E7*(1+USteins)</f>
        <v>0</v>
      </c>
      <c r="F8" s="45" t="n">
        <f aca="false">+Rentabilitätsvorschau!F7*(1+USteins)</f>
        <v>0</v>
      </c>
      <c r="G8" s="45" t="n">
        <f aca="false">+Rentabilitätsvorschau!G7*(1+USteins)</f>
        <v>0</v>
      </c>
      <c r="H8" s="45" t="n">
        <f aca="false">+Rentabilitätsvorschau!H7*(1+USteins)</f>
        <v>0</v>
      </c>
      <c r="I8" s="45" t="n">
        <f aca="false">+Rentabilitätsvorschau!I7*(1+USteins)</f>
        <v>0</v>
      </c>
      <c r="J8" s="45" t="n">
        <f aca="false">+Rentabilitätsvorschau!J7*(1+USteins)</f>
        <v>0</v>
      </c>
      <c r="K8" s="45" t="n">
        <f aca="false">+Rentabilitätsvorschau!K7*(1+USteins)</f>
        <v>0</v>
      </c>
      <c r="L8" s="45" t="n">
        <f aca="false">+Rentabilitätsvorschau!L7*(1+USteins)</f>
        <v>0</v>
      </c>
      <c r="M8" s="45" t="n">
        <f aca="false">+Rentabilitätsvorschau!M7*(1+USteins)</f>
        <v>0</v>
      </c>
      <c r="N8" s="45" t="n">
        <f aca="false">+Rentabilitätsvorschau!N7*(1+USteins)</f>
        <v>0</v>
      </c>
      <c r="O8" s="45" t="n">
        <f aca="false">+Rentabilitätsvorschau!O7*(1+USteins)</f>
        <v>0</v>
      </c>
      <c r="P8" s="65" t="n">
        <f aca="false">SUM(D8:O8)</f>
        <v>0</v>
      </c>
      <c r="Q8" s="45" t="n">
        <f aca="false">+Rentabilitätsvorschau!Q7*(1+USt)</f>
        <v>0</v>
      </c>
      <c r="R8" s="45" t="n">
        <f aca="false">+Rentabilitätsvorschau!R7*(1+USt)</f>
        <v>0</v>
      </c>
      <c r="S8" s="45" t="n">
        <f aca="false">+Rentabilitätsvorschau!S7*(1+USt)</f>
        <v>0</v>
      </c>
      <c r="T8" s="45" t="n">
        <f aca="false">+Rentabilitätsvorschau!T7*(1+USt)</f>
        <v>0</v>
      </c>
      <c r="U8" s="45" t="n">
        <f aca="false">+Rentabilitätsvorschau!U7*(1+USt)</f>
        <v>0</v>
      </c>
      <c r="V8" s="45" t="n">
        <f aca="false">+Rentabilitätsvorschau!V7*(1+USt)</f>
        <v>0</v>
      </c>
      <c r="W8" s="45" t="n">
        <f aca="false">+Rentabilitätsvorschau!W7*(1+USt)</f>
        <v>0</v>
      </c>
      <c r="X8" s="45" t="n">
        <f aca="false">+Rentabilitätsvorschau!X7*(1+USt)</f>
        <v>0</v>
      </c>
      <c r="Y8" s="45" t="n">
        <f aca="false">+Rentabilitätsvorschau!Y7*(1+USt)</f>
        <v>0</v>
      </c>
      <c r="Z8" s="45" t="n">
        <f aca="false">+Rentabilitätsvorschau!Z7*(1+USt)</f>
        <v>0</v>
      </c>
      <c r="AA8" s="45" t="n">
        <f aca="false">+Rentabilitätsvorschau!AA7*(1+USt)</f>
        <v>0</v>
      </c>
      <c r="AB8" s="45" t="n">
        <f aca="false">+Rentabilitätsvorschau!AB7*(1+USt)</f>
        <v>0</v>
      </c>
      <c r="AC8" s="65" t="n">
        <f aca="false">SUM(Q8:AB8)</f>
        <v>0</v>
      </c>
      <c r="AD8" s="45" t="n">
        <f aca="false">+Rentabilitätsvorschau!AD7*(1+USt)</f>
        <v>0</v>
      </c>
      <c r="AE8" s="45" t="n">
        <f aca="false">+Rentabilitätsvorschau!AE7*(1+USt)</f>
        <v>0</v>
      </c>
      <c r="AF8" s="45" t="n">
        <f aca="false">+Rentabilitätsvorschau!AF7*(1+USt)</f>
        <v>0</v>
      </c>
      <c r="AG8" s="45" t="n">
        <f aca="false">+Rentabilitätsvorschau!AG7*(1+USt)</f>
        <v>0</v>
      </c>
      <c r="AH8" s="45" t="n">
        <f aca="false">+Rentabilitätsvorschau!AH7*(1+USt)</f>
        <v>0</v>
      </c>
      <c r="AI8" s="45" t="n">
        <f aca="false">+Rentabilitätsvorschau!AI7*(1+USt)</f>
        <v>0</v>
      </c>
      <c r="AJ8" s="45" t="n">
        <f aca="false">+Rentabilitätsvorschau!AJ7*(1+USt)</f>
        <v>0</v>
      </c>
      <c r="AK8" s="45" t="n">
        <f aca="false">+Rentabilitätsvorschau!AK7*(1+USt)</f>
        <v>0</v>
      </c>
      <c r="AL8" s="45" t="n">
        <f aca="false">+Rentabilitätsvorschau!AL7*(1+USt)</f>
        <v>0</v>
      </c>
      <c r="AM8" s="45" t="n">
        <f aca="false">+Rentabilitätsvorschau!AM7*(1+USt)</f>
        <v>0</v>
      </c>
      <c r="AN8" s="45" t="n">
        <f aca="false">+Rentabilitätsvorschau!AN7*(1+USt)</f>
        <v>0</v>
      </c>
      <c r="AO8" s="45" t="n">
        <f aca="false">+Rentabilitätsvorschau!AO7*(1+USt)</f>
        <v>0</v>
      </c>
      <c r="AP8" s="65" t="n">
        <f aca="false">SUM(AD8:AO8)</f>
        <v>0</v>
      </c>
      <c r="AQ8" s="45" t="n">
        <f aca="false">+Rentabilitätsvorschau!AQ7*(1+USt)</f>
        <v>0</v>
      </c>
      <c r="AR8" s="45" t="n">
        <f aca="false">+Rentabilitätsvorschau!AR7*(1+USt)</f>
        <v>0</v>
      </c>
      <c r="AS8" s="45" t="n">
        <f aca="false">+Rentabilitätsvorschau!AS7*(1+USt)</f>
        <v>0</v>
      </c>
      <c r="AT8" s="45" t="n">
        <f aca="false">+Rentabilitätsvorschau!AT7*(1+USt)</f>
        <v>0</v>
      </c>
      <c r="AU8" s="45" t="n">
        <f aca="false">+Rentabilitätsvorschau!AU7*(1+USt)</f>
        <v>0</v>
      </c>
      <c r="AV8" s="45" t="n">
        <f aca="false">+Rentabilitätsvorschau!AV7*(1+USt)</f>
        <v>0</v>
      </c>
      <c r="AW8" s="45" t="n">
        <f aca="false">+Rentabilitätsvorschau!AW7*(1+USt)</f>
        <v>0</v>
      </c>
      <c r="AX8" s="45" t="n">
        <f aca="false">+Rentabilitätsvorschau!AX7*(1+USt)</f>
        <v>0</v>
      </c>
      <c r="AY8" s="45" t="n">
        <f aca="false">+Rentabilitätsvorschau!AY7*(1+USt)</f>
        <v>0</v>
      </c>
      <c r="AZ8" s="45" t="n">
        <f aca="false">+Rentabilitätsvorschau!AZ7*(1+USt)</f>
        <v>0</v>
      </c>
      <c r="BA8" s="45" t="n">
        <f aca="false">+Rentabilitätsvorschau!BA7*(1+USt)</f>
        <v>0</v>
      </c>
      <c r="BB8" s="45" t="n">
        <f aca="false">+Rentabilitätsvorschau!BB7*(1+USt)</f>
        <v>0</v>
      </c>
      <c r="BC8" s="65" t="n">
        <f aca="false">SUM(AQ8:BB8)</f>
        <v>0</v>
      </c>
    </row>
    <row r="9" customFormat="false" ht="12" hidden="false" customHeight="false" outlineLevel="0" collapsed="false">
      <c r="A9" s="62" t="str">
        <f aca="false">+Rentabilitätsvorschau!A8</f>
        <v>Wareneinkauf/Materialaufwand</v>
      </c>
      <c r="B9" s="61"/>
      <c r="C9" s="61"/>
      <c r="D9" s="45"/>
      <c r="E9" s="45"/>
      <c r="F9" s="45"/>
      <c r="G9" s="45"/>
      <c r="H9" s="45"/>
      <c r="I9" s="45"/>
      <c r="J9" s="45"/>
      <c r="K9" s="45"/>
      <c r="L9" s="45"/>
      <c r="M9" s="45"/>
      <c r="N9" s="45"/>
      <c r="O9" s="45"/>
      <c r="P9" s="65"/>
      <c r="Q9" s="45"/>
      <c r="R9" s="45"/>
      <c r="S9" s="45"/>
      <c r="T9" s="45"/>
      <c r="U9" s="45"/>
      <c r="V9" s="45"/>
      <c r="W9" s="45"/>
      <c r="X9" s="45"/>
      <c r="Y9" s="45"/>
      <c r="Z9" s="45"/>
      <c r="AA9" s="45"/>
      <c r="AB9" s="45"/>
      <c r="AC9" s="65"/>
      <c r="AD9" s="45"/>
      <c r="AE9" s="45"/>
      <c r="AF9" s="45"/>
      <c r="AG9" s="45"/>
      <c r="AH9" s="45"/>
      <c r="AI9" s="45"/>
      <c r="AJ9" s="45"/>
      <c r="AK9" s="45"/>
      <c r="AL9" s="45"/>
      <c r="AM9" s="45"/>
      <c r="AN9" s="45"/>
      <c r="AO9" s="45"/>
      <c r="AP9" s="65"/>
      <c r="AQ9" s="45"/>
      <c r="AR9" s="45"/>
      <c r="AS9" s="45"/>
      <c r="AT9" s="45"/>
      <c r="AU9" s="45"/>
      <c r="AV9" s="45"/>
      <c r="AW9" s="45"/>
      <c r="AX9" s="45"/>
      <c r="AY9" s="45"/>
      <c r="AZ9" s="45"/>
      <c r="BA9" s="45"/>
      <c r="BB9" s="45"/>
      <c r="BC9" s="65"/>
    </row>
    <row r="10" customFormat="false" ht="12" hidden="false" customHeight="false" outlineLevel="0" collapsed="false">
      <c r="B10" s="61" t="str">
        <f aca="false">+Rentabilitätsvorschau!C9</f>
        <v>pauschaler Wareneinsatz</v>
      </c>
      <c r="C10" s="61"/>
      <c r="D10" s="45" t="n">
        <f aca="false">+Rentabilitätsvorschau!D9*(1+VStWEeins)</f>
        <v>0</v>
      </c>
      <c r="E10" s="45" t="n">
        <f aca="false">+Rentabilitätsvorschau!E9*(1+VStWEeins)</f>
        <v>0</v>
      </c>
      <c r="F10" s="45" t="n">
        <f aca="false">+Rentabilitätsvorschau!F9*(1+VStWEeins)</f>
        <v>0</v>
      </c>
      <c r="G10" s="45" t="n">
        <f aca="false">+Rentabilitätsvorschau!G9*(1+VStWEeins)</f>
        <v>0</v>
      </c>
      <c r="H10" s="45" t="n">
        <f aca="false">+Rentabilitätsvorschau!H9*(1+VStWEeins)</f>
        <v>0</v>
      </c>
      <c r="I10" s="45" t="n">
        <f aca="false">+Rentabilitätsvorschau!I9*(1+VStWEeins)</f>
        <v>0</v>
      </c>
      <c r="J10" s="45" t="n">
        <f aca="false">+Rentabilitätsvorschau!J9*(1+VStWEeins)</f>
        <v>0</v>
      </c>
      <c r="K10" s="45" t="n">
        <f aca="false">+Rentabilitätsvorschau!K9*(1+VStWEeins)</f>
        <v>0</v>
      </c>
      <c r="L10" s="45" t="n">
        <f aca="false">+Rentabilitätsvorschau!L9*(1+VStWEeins)</f>
        <v>0</v>
      </c>
      <c r="M10" s="45" t="n">
        <f aca="false">+Rentabilitätsvorschau!M9*(1+VStWEeins)</f>
        <v>0</v>
      </c>
      <c r="N10" s="45" t="n">
        <f aca="false">+Rentabilitätsvorschau!N9*(1+VStWEeins)</f>
        <v>0</v>
      </c>
      <c r="O10" s="45" t="n">
        <f aca="false">+Rentabilitätsvorschau!O9*(1+VStWEeins)</f>
        <v>0</v>
      </c>
      <c r="P10" s="65" t="n">
        <f aca="false">SUM(D10:O10)</f>
        <v>0</v>
      </c>
      <c r="Q10" s="45" t="n">
        <f aca="false">+Rentabilitätsvorschau!Q9*(1+VStWE)</f>
        <v>0</v>
      </c>
      <c r="R10" s="45" t="n">
        <f aca="false">+Rentabilitätsvorschau!R9*(1+VStWE)</f>
        <v>0</v>
      </c>
      <c r="S10" s="45" t="n">
        <f aca="false">+Rentabilitätsvorschau!S9*(1+VStWE)</f>
        <v>0</v>
      </c>
      <c r="T10" s="45" t="n">
        <f aca="false">+Rentabilitätsvorschau!T9*(1+VStWE)</f>
        <v>0</v>
      </c>
      <c r="U10" s="45" t="n">
        <f aca="false">+Rentabilitätsvorschau!U9*(1+VStWE)</f>
        <v>0</v>
      </c>
      <c r="V10" s="45" t="n">
        <f aca="false">+Rentabilitätsvorschau!V9*(1+VStWE)</f>
        <v>0</v>
      </c>
      <c r="W10" s="45" t="n">
        <f aca="false">+Rentabilitätsvorschau!W9*(1+VStWE)</f>
        <v>0</v>
      </c>
      <c r="X10" s="45" t="n">
        <f aca="false">+Rentabilitätsvorschau!X9*(1+VStWE)</f>
        <v>0</v>
      </c>
      <c r="Y10" s="45" t="n">
        <f aca="false">+Rentabilitätsvorschau!Y9*(1+VStWE)</f>
        <v>0</v>
      </c>
      <c r="Z10" s="45" t="n">
        <f aca="false">+Rentabilitätsvorschau!Z9*(1+VStWE)</f>
        <v>0</v>
      </c>
      <c r="AA10" s="45" t="n">
        <f aca="false">+Rentabilitätsvorschau!AA9*(1+VStWE)</f>
        <v>0</v>
      </c>
      <c r="AB10" s="45" t="n">
        <f aca="false">+Rentabilitätsvorschau!AB9*(1+VStWE)</f>
        <v>0</v>
      </c>
      <c r="AC10" s="65" t="n">
        <f aca="false">SUM(Q10:AB10)</f>
        <v>0</v>
      </c>
      <c r="AD10" s="45" t="n">
        <f aca="false">+Rentabilitätsvorschau!AD9*(1+VStWE)</f>
        <v>0</v>
      </c>
      <c r="AE10" s="45" t="n">
        <f aca="false">+Rentabilitätsvorschau!AE9*(1+VStWE)</f>
        <v>0</v>
      </c>
      <c r="AF10" s="45" t="n">
        <f aca="false">+Rentabilitätsvorschau!AF9*(1+VStWE)</f>
        <v>0</v>
      </c>
      <c r="AG10" s="45" t="n">
        <f aca="false">+Rentabilitätsvorschau!AG9*(1+VStWE)</f>
        <v>0</v>
      </c>
      <c r="AH10" s="45" t="n">
        <f aca="false">+Rentabilitätsvorschau!AH9*(1+VStWE)</f>
        <v>0</v>
      </c>
      <c r="AI10" s="45" t="n">
        <f aca="false">+Rentabilitätsvorschau!AI9*(1+VStWE)</f>
        <v>0</v>
      </c>
      <c r="AJ10" s="45" t="n">
        <f aca="false">+Rentabilitätsvorschau!AJ9*(1+VStWE)</f>
        <v>0</v>
      </c>
      <c r="AK10" s="45" t="n">
        <f aca="false">+Rentabilitätsvorschau!AK9*(1+VStWE)</f>
        <v>0</v>
      </c>
      <c r="AL10" s="45" t="n">
        <f aca="false">+Rentabilitätsvorschau!AL9*(1+VStWE)</f>
        <v>0</v>
      </c>
      <c r="AM10" s="45" t="n">
        <f aca="false">+Rentabilitätsvorschau!AM9*(1+VStWE)</f>
        <v>0</v>
      </c>
      <c r="AN10" s="45" t="n">
        <f aca="false">+Rentabilitätsvorschau!AN9*(1+VStWE)</f>
        <v>0</v>
      </c>
      <c r="AO10" s="45" t="n">
        <f aca="false">+Rentabilitätsvorschau!AO9*(1+VStWE)</f>
        <v>0</v>
      </c>
      <c r="AP10" s="65" t="n">
        <f aca="false">SUM(AD10:AO10)</f>
        <v>0</v>
      </c>
      <c r="AQ10" s="45" t="n">
        <f aca="false">+Rentabilitätsvorschau!AQ9*(1+VStWE)</f>
        <v>0</v>
      </c>
      <c r="AR10" s="45" t="n">
        <f aca="false">+Rentabilitätsvorschau!AR9*(1+VStWE)</f>
        <v>0</v>
      </c>
      <c r="AS10" s="45" t="n">
        <f aca="false">+Rentabilitätsvorschau!AS9*(1+VStWE)</f>
        <v>0</v>
      </c>
      <c r="AT10" s="45" t="n">
        <f aca="false">+Rentabilitätsvorschau!AT9*(1+VStWE)</f>
        <v>0</v>
      </c>
      <c r="AU10" s="45" t="n">
        <f aca="false">+Rentabilitätsvorschau!AU9*(1+VStWE)</f>
        <v>0</v>
      </c>
      <c r="AV10" s="45" t="n">
        <f aca="false">+Rentabilitätsvorschau!AV9*(1+VStWE)</f>
        <v>0</v>
      </c>
      <c r="AW10" s="45" t="n">
        <f aca="false">+Rentabilitätsvorschau!AW9*(1+VStWE)</f>
        <v>0</v>
      </c>
      <c r="AX10" s="45" t="n">
        <f aca="false">+Rentabilitätsvorschau!AX9*(1+VStWE)</f>
        <v>0</v>
      </c>
      <c r="AY10" s="45" t="n">
        <f aca="false">+Rentabilitätsvorschau!AY9*(1+VStWE)</f>
        <v>0</v>
      </c>
      <c r="AZ10" s="45" t="n">
        <f aca="false">+Rentabilitätsvorschau!AZ9*(1+VStWE)</f>
        <v>0</v>
      </c>
      <c r="BA10" s="45" t="n">
        <f aca="false">+Rentabilitätsvorschau!BA9*(1+VStWE)</f>
        <v>0</v>
      </c>
      <c r="BB10" s="45" t="n">
        <f aca="false">+Rentabilitätsvorschau!BB9*(1+VStWE)</f>
        <v>0</v>
      </c>
      <c r="BC10" s="65" t="n">
        <f aca="false">SUM(AQ10:BB10)</f>
        <v>0</v>
      </c>
    </row>
    <row r="11" customFormat="false" ht="12" hidden="false" customHeight="false" outlineLevel="0" collapsed="false">
      <c r="A11" s="62"/>
      <c r="B11" s="66" t="str">
        <f aca="false">+Rentabilitätsvorschau!B10</f>
        <v>Fremdleistungen</v>
      </c>
      <c r="C11" s="61"/>
      <c r="D11" s="45" t="n">
        <f aca="false">+Rentabilitätsvorschau!D10*(1+VSteins)</f>
        <v>0</v>
      </c>
      <c r="E11" s="45" t="n">
        <f aca="false">+Rentabilitätsvorschau!E10*(1+VSteins)</f>
        <v>0</v>
      </c>
      <c r="F11" s="45" t="n">
        <f aca="false">+Rentabilitätsvorschau!F10*(1+VSteins)</f>
        <v>0</v>
      </c>
      <c r="G11" s="45" t="n">
        <f aca="false">+Rentabilitätsvorschau!G10*(1+VSteins)</f>
        <v>0</v>
      </c>
      <c r="H11" s="45" t="n">
        <f aca="false">+Rentabilitätsvorschau!H10*(1+VSteins)</f>
        <v>0</v>
      </c>
      <c r="I11" s="45" t="n">
        <f aca="false">+Rentabilitätsvorschau!I10*(1+VSteins)</f>
        <v>0</v>
      </c>
      <c r="J11" s="45" t="n">
        <f aca="false">+Rentabilitätsvorschau!J10*(1+VSteins)</f>
        <v>0</v>
      </c>
      <c r="K11" s="45" t="n">
        <f aca="false">+Rentabilitätsvorschau!K10*(1+VSteins)</f>
        <v>0</v>
      </c>
      <c r="L11" s="45" t="n">
        <f aca="false">+Rentabilitätsvorschau!L10*(1+VSteins)</f>
        <v>0</v>
      </c>
      <c r="M11" s="45" t="n">
        <f aca="false">+Rentabilitätsvorschau!M10*(1+VSteins)</f>
        <v>0</v>
      </c>
      <c r="N11" s="45" t="n">
        <f aca="false">+Rentabilitätsvorschau!N10*(1+VSteins)</f>
        <v>0</v>
      </c>
      <c r="O11" s="45" t="n">
        <f aca="false">+Rentabilitätsvorschau!O10*(1+VSteins)</f>
        <v>0</v>
      </c>
      <c r="P11" s="65" t="n">
        <f aca="false">SUM(D11:O11)</f>
        <v>0</v>
      </c>
      <c r="Q11" s="45" t="n">
        <f aca="false">+Rentabilitätsvorschau!Q10*(1+VSt)</f>
        <v>0</v>
      </c>
      <c r="R11" s="45" t="n">
        <f aca="false">+Rentabilitätsvorschau!R10*(1+VSt)</f>
        <v>0</v>
      </c>
      <c r="S11" s="45" t="n">
        <f aca="false">+Rentabilitätsvorschau!S10*(1+VSt)</f>
        <v>0</v>
      </c>
      <c r="T11" s="45" t="n">
        <f aca="false">+Rentabilitätsvorschau!T10*(1+VSt)</f>
        <v>0</v>
      </c>
      <c r="U11" s="45" t="n">
        <f aca="false">+Rentabilitätsvorschau!U10*(1+VSt)</f>
        <v>0</v>
      </c>
      <c r="V11" s="45" t="n">
        <f aca="false">+Rentabilitätsvorschau!V10*(1+VSt)</f>
        <v>0</v>
      </c>
      <c r="W11" s="45" t="n">
        <f aca="false">+Rentabilitätsvorschau!W10*(1+VSt)</f>
        <v>0</v>
      </c>
      <c r="X11" s="45" t="n">
        <f aca="false">+Rentabilitätsvorschau!X10*(1+VSt)</f>
        <v>0</v>
      </c>
      <c r="Y11" s="45" t="n">
        <f aca="false">+Rentabilitätsvorschau!Y10*(1+VSt)</f>
        <v>0</v>
      </c>
      <c r="Z11" s="45" t="n">
        <f aca="false">+Rentabilitätsvorschau!Z10*(1+VSt)</f>
        <v>0</v>
      </c>
      <c r="AA11" s="45" t="n">
        <f aca="false">+Rentabilitätsvorschau!AA10*(1+VSt)</f>
        <v>0</v>
      </c>
      <c r="AB11" s="45" t="n">
        <f aca="false">+Rentabilitätsvorschau!AB10*(1+VSt)</f>
        <v>0</v>
      </c>
      <c r="AC11" s="65" t="n">
        <f aca="false">SUM(Q11:AB11)</f>
        <v>0</v>
      </c>
      <c r="AD11" s="45" t="n">
        <f aca="false">+Rentabilitätsvorschau!AD10*(1+VStWE)</f>
        <v>0</v>
      </c>
      <c r="AE11" s="45" t="n">
        <f aca="false">+Rentabilitätsvorschau!AE10*(1+VStWE)</f>
        <v>0</v>
      </c>
      <c r="AF11" s="45" t="n">
        <f aca="false">+Rentabilitätsvorschau!AF10*(1+VStWE)</f>
        <v>0</v>
      </c>
      <c r="AG11" s="45" t="n">
        <f aca="false">+Rentabilitätsvorschau!AG10*(1+VStWE)</f>
        <v>0</v>
      </c>
      <c r="AH11" s="45" t="n">
        <f aca="false">+Rentabilitätsvorschau!AH10*(1+VStWE)</f>
        <v>0</v>
      </c>
      <c r="AI11" s="45" t="n">
        <f aca="false">+Rentabilitätsvorschau!AI10*(1+VStWE)</f>
        <v>0</v>
      </c>
      <c r="AJ11" s="45" t="n">
        <f aca="false">+Rentabilitätsvorschau!AJ10*(1+VStWE)</f>
        <v>0</v>
      </c>
      <c r="AK11" s="45" t="n">
        <f aca="false">+Rentabilitätsvorschau!AK10*(1+VStWE)</f>
        <v>0</v>
      </c>
      <c r="AL11" s="45" t="n">
        <f aca="false">+Rentabilitätsvorschau!AL10*(1+VStWE)</f>
        <v>0</v>
      </c>
      <c r="AM11" s="45" t="n">
        <f aca="false">+Rentabilitätsvorschau!AM10*(1+VStWE)</f>
        <v>0</v>
      </c>
      <c r="AN11" s="45" t="n">
        <f aca="false">+Rentabilitätsvorschau!AN10*(1+VStWE)</f>
        <v>0</v>
      </c>
      <c r="AO11" s="45" t="n">
        <f aca="false">+Rentabilitätsvorschau!AO10*(1+VStWE)</f>
        <v>0</v>
      </c>
      <c r="AP11" s="65" t="n">
        <f aca="false">SUM(AD11:AO11)</f>
        <v>0</v>
      </c>
      <c r="AQ11" s="45" t="n">
        <f aca="false">+Rentabilitätsvorschau!AQ10*(1+VStWE)</f>
        <v>0</v>
      </c>
      <c r="AR11" s="45" t="n">
        <f aca="false">+Rentabilitätsvorschau!AR10*(1+VStWE)</f>
        <v>0</v>
      </c>
      <c r="AS11" s="45" t="n">
        <f aca="false">+Rentabilitätsvorschau!AS10*(1+VStWE)</f>
        <v>0</v>
      </c>
      <c r="AT11" s="45" t="n">
        <f aca="false">+Rentabilitätsvorschau!AT10*(1+VStWE)</f>
        <v>0</v>
      </c>
      <c r="AU11" s="45" t="n">
        <f aca="false">+Rentabilitätsvorschau!AU10*(1+VStWE)</f>
        <v>0</v>
      </c>
      <c r="AV11" s="45" t="n">
        <f aca="false">+Rentabilitätsvorschau!AV10*(1+VStWE)</f>
        <v>0</v>
      </c>
      <c r="AW11" s="45" t="n">
        <f aca="false">+Rentabilitätsvorschau!AW10*(1+VStWE)</f>
        <v>0</v>
      </c>
      <c r="AX11" s="45" t="n">
        <f aca="false">+Rentabilitätsvorschau!AX10*(1+VStWE)</f>
        <v>0</v>
      </c>
      <c r="AY11" s="45" t="n">
        <f aca="false">+Rentabilitätsvorschau!AY10*(1+VStWE)</f>
        <v>0</v>
      </c>
      <c r="AZ11" s="45" t="n">
        <f aca="false">+Rentabilitätsvorschau!AZ10*(1+VStWE)</f>
        <v>0</v>
      </c>
      <c r="BA11" s="45" t="n">
        <f aca="false">+Rentabilitätsvorschau!BA10*(1+VStWE)</f>
        <v>0</v>
      </c>
      <c r="BB11" s="45" t="n">
        <f aca="false">+Rentabilitätsvorschau!BB10*(1+VStWE)</f>
        <v>0</v>
      </c>
      <c r="BC11" s="65" t="n">
        <f aca="false">SUM(AQ11:BB11)</f>
        <v>0</v>
      </c>
    </row>
    <row r="12" customFormat="false" ht="12" hidden="false" customHeight="false" outlineLevel="0" collapsed="false">
      <c r="A12" s="62"/>
      <c r="B12" s="66" t="str">
        <f aca="false">+Rentabilitätsvorschau!B11</f>
        <v>Wareneinkauf Saisongeschäft</v>
      </c>
      <c r="C12" s="61"/>
      <c r="D12" s="45" t="n">
        <f aca="false">+Rentabilitätsvorschau!D11*(1+VStWEeins)</f>
        <v>0</v>
      </c>
      <c r="E12" s="45" t="n">
        <f aca="false">+Rentabilitätsvorschau!E11*(1+VStWEeins)</f>
        <v>0</v>
      </c>
      <c r="F12" s="45" t="n">
        <f aca="false">+Rentabilitätsvorschau!F11*(1+VStWEeins)</f>
        <v>0</v>
      </c>
      <c r="G12" s="45" t="n">
        <f aca="false">+Rentabilitätsvorschau!G11*(1+VStWEeins)</f>
        <v>0</v>
      </c>
      <c r="H12" s="45" t="n">
        <f aca="false">+Rentabilitätsvorschau!H11*(1+VStWEeins)</f>
        <v>0</v>
      </c>
      <c r="I12" s="45" t="n">
        <f aca="false">+Rentabilitätsvorschau!I11*(1+VStWEeins)</f>
        <v>0</v>
      </c>
      <c r="J12" s="45" t="n">
        <f aca="false">+Rentabilitätsvorschau!J11*(1+VStWEeins)</f>
        <v>0</v>
      </c>
      <c r="K12" s="45" t="n">
        <f aca="false">+Rentabilitätsvorschau!K11*(1+VStWEeins)</f>
        <v>0</v>
      </c>
      <c r="L12" s="45" t="n">
        <f aca="false">+Rentabilitätsvorschau!L11*(1+VStWEeins)</f>
        <v>0</v>
      </c>
      <c r="M12" s="45" t="n">
        <f aca="false">+Rentabilitätsvorschau!M11*(1+VStWEeins)</f>
        <v>0</v>
      </c>
      <c r="N12" s="45" t="n">
        <f aca="false">+Rentabilitätsvorschau!N11*(1+VStWEeins)</f>
        <v>0</v>
      </c>
      <c r="O12" s="45" t="n">
        <f aca="false">+Rentabilitätsvorschau!O11*(1+VStWEeins)</f>
        <v>0</v>
      </c>
      <c r="P12" s="65" t="n">
        <f aca="false">SUM(D12:O12)</f>
        <v>0</v>
      </c>
      <c r="Q12" s="45" t="n">
        <f aca="false">+Rentabilitätsvorschau!Q11*(1+VStWE)</f>
        <v>0</v>
      </c>
      <c r="R12" s="45" t="n">
        <f aca="false">+Rentabilitätsvorschau!R11*(1+VStWE)</f>
        <v>0</v>
      </c>
      <c r="S12" s="45" t="n">
        <f aca="false">+Rentabilitätsvorschau!S11*(1+VStWE)</f>
        <v>0</v>
      </c>
      <c r="T12" s="45" t="n">
        <f aca="false">+Rentabilitätsvorschau!T11*(1+VStWE)</f>
        <v>0</v>
      </c>
      <c r="U12" s="45" t="n">
        <f aca="false">+Rentabilitätsvorschau!U11*(1+VStWE)</f>
        <v>0</v>
      </c>
      <c r="V12" s="45" t="n">
        <f aca="false">+Rentabilitätsvorschau!V11*(1+VStWE)</f>
        <v>0</v>
      </c>
      <c r="W12" s="45" t="n">
        <f aca="false">+Rentabilitätsvorschau!W11*(1+VStWE)</f>
        <v>0</v>
      </c>
      <c r="X12" s="45" t="n">
        <f aca="false">+Rentabilitätsvorschau!X11*(1+VStWE)</f>
        <v>0</v>
      </c>
      <c r="Y12" s="45" t="n">
        <f aca="false">+Rentabilitätsvorschau!Y11*(1+VStWE)</f>
        <v>0</v>
      </c>
      <c r="Z12" s="45" t="n">
        <f aca="false">+Rentabilitätsvorschau!Z11*(1+VStWE)</f>
        <v>0</v>
      </c>
      <c r="AA12" s="45" t="n">
        <f aca="false">+Rentabilitätsvorschau!AA11*(1+VStWE)</f>
        <v>0</v>
      </c>
      <c r="AB12" s="45" t="n">
        <f aca="false">+Rentabilitätsvorschau!AB11*(1+VStWE)</f>
        <v>0</v>
      </c>
      <c r="AC12" s="65" t="n">
        <f aca="false">SUM(Q12:AB12)</f>
        <v>0</v>
      </c>
      <c r="AD12" s="45" t="n">
        <f aca="false">+Rentabilitätsvorschau!AD11*(1+VStWE)</f>
        <v>0</v>
      </c>
      <c r="AE12" s="45" t="n">
        <f aca="false">+Rentabilitätsvorschau!AE11*(1+VStWE)</f>
        <v>0</v>
      </c>
      <c r="AF12" s="45" t="n">
        <f aca="false">+Rentabilitätsvorschau!AF11*(1+VStWE)</f>
        <v>0</v>
      </c>
      <c r="AG12" s="45" t="n">
        <f aca="false">+Rentabilitätsvorschau!AG11*(1+VStWE)</f>
        <v>0</v>
      </c>
      <c r="AH12" s="45" t="n">
        <f aca="false">+Rentabilitätsvorschau!AH11*(1+VStWE)</f>
        <v>0</v>
      </c>
      <c r="AI12" s="45" t="n">
        <f aca="false">+Rentabilitätsvorschau!AI11*(1+VStWE)</f>
        <v>0</v>
      </c>
      <c r="AJ12" s="45" t="n">
        <f aca="false">+Rentabilitätsvorschau!AJ11*(1+VStWE)</f>
        <v>0</v>
      </c>
      <c r="AK12" s="45" t="n">
        <f aca="false">+Rentabilitätsvorschau!AK11*(1+VStWE)</f>
        <v>0</v>
      </c>
      <c r="AL12" s="45" t="n">
        <f aca="false">+Rentabilitätsvorschau!AL11*(1+VStWE)</f>
        <v>0</v>
      </c>
      <c r="AM12" s="45" t="n">
        <f aca="false">+Rentabilitätsvorschau!AM11*(1+VStWE)</f>
        <v>0</v>
      </c>
      <c r="AN12" s="45" t="n">
        <f aca="false">+Rentabilitätsvorschau!AN11*(1+VStWE)</f>
        <v>0</v>
      </c>
      <c r="AO12" s="45" t="n">
        <f aca="false">+Rentabilitätsvorschau!AO11*(1+VStWE)</f>
        <v>0</v>
      </c>
      <c r="AP12" s="65" t="n">
        <f aca="false">SUM(AD12:AO12)</f>
        <v>0</v>
      </c>
      <c r="AQ12" s="45" t="n">
        <f aca="false">+Rentabilitätsvorschau!AQ11*(1+VStWE)</f>
        <v>0</v>
      </c>
      <c r="AR12" s="45" t="n">
        <f aca="false">+Rentabilitätsvorschau!AR11*(1+VStWE)</f>
        <v>0</v>
      </c>
      <c r="AS12" s="45" t="n">
        <f aca="false">+Rentabilitätsvorschau!AS11*(1+VStWE)</f>
        <v>0</v>
      </c>
      <c r="AT12" s="45" t="n">
        <f aca="false">+Rentabilitätsvorschau!AT11*(1+VStWE)</f>
        <v>0</v>
      </c>
      <c r="AU12" s="45" t="n">
        <f aca="false">+Rentabilitätsvorschau!AU11*(1+VStWE)</f>
        <v>0</v>
      </c>
      <c r="AV12" s="45" t="n">
        <f aca="false">+Rentabilitätsvorschau!AV11*(1+VStWE)</f>
        <v>0</v>
      </c>
      <c r="AW12" s="45" t="n">
        <f aca="false">+Rentabilitätsvorschau!AW11*(1+VStWE)</f>
        <v>0</v>
      </c>
      <c r="AX12" s="45" t="n">
        <f aca="false">+Rentabilitätsvorschau!AX11*(1+VStWE)</f>
        <v>0</v>
      </c>
      <c r="AY12" s="45" t="n">
        <f aca="false">+Rentabilitätsvorschau!AY11*(1+VStWE)</f>
        <v>0</v>
      </c>
      <c r="AZ12" s="45" t="n">
        <f aca="false">+Rentabilitätsvorschau!AZ11*(1+VStWE)</f>
        <v>0</v>
      </c>
      <c r="BA12" s="45" t="n">
        <f aca="false">+Rentabilitätsvorschau!BA11*(1+VStWE)</f>
        <v>0</v>
      </c>
      <c r="BB12" s="45" t="n">
        <f aca="false">+Rentabilitätsvorschau!BB11*(1+VStWE)</f>
        <v>0</v>
      </c>
      <c r="BC12" s="65" t="n">
        <f aca="false">SUM(AQ12:BB12)</f>
        <v>0</v>
      </c>
    </row>
    <row r="13" customFormat="false" ht="12" hidden="false" customHeight="false" outlineLevel="0" collapsed="false">
      <c r="A13" s="67" t="str">
        <f aca="false">+Rentabilitätsvorschau!A12</f>
        <v>Rohergebnis</v>
      </c>
      <c r="B13" s="67"/>
      <c r="C13" s="67"/>
      <c r="D13" s="68" t="n">
        <f aca="false">+D4+D5+D6-D7+D8-D10-D11-D12</f>
        <v>0</v>
      </c>
      <c r="E13" s="68" t="n">
        <f aca="false">+E4+E5+E6-E7+E8-E10-E11-E12</f>
        <v>0</v>
      </c>
      <c r="F13" s="68" t="n">
        <f aca="false">+F4+F5+F6-F7+F8-F10-F11-F12</f>
        <v>0</v>
      </c>
      <c r="G13" s="68" t="n">
        <f aca="false">+G4+G5+G6-G7+G8-G10-G11-G12</f>
        <v>0</v>
      </c>
      <c r="H13" s="68" t="n">
        <f aca="false">+H4+H5+H6-H7+H8-H10-H11-H12</f>
        <v>24992</v>
      </c>
      <c r="I13" s="68" t="n">
        <f aca="false">+I4+I5+I6-I7+I8-I10-I11-I12</f>
        <v>18488.8</v>
      </c>
      <c r="J13" s="68" t="n">
        <f aca="false">+J4+J5+J6-J7+J8-J10-J11-J12</f>
        <v>25434.32</v>
      </c>
      <c r="K13" s="68" t="n">
        <f aca="false">+K4+K5+K6-K7+K8-K10-K11-K12</f>
        <v>35023.048</v>
      </c>
      <c r="L13" s="68" t="n">
        <f aca="false">+L4+L5+L6-L7+L8-L10-L11-L12</f>
        <v>48271.7672</v>
      </c>
      <c r="M13" s="68" t="n">
        <f aca="false">+M4+M5+M6-M7+M8-M10-M11-M12</f>
        <v>66591.82408</v>
      </c>
      <c r="N13" s="68" t="n">
        <f aca="false">+N4+N5+N6-N7+N8-N10-N11-N12</f>
        <v>91943.308712</v>
      </c>
      <c r="O13" s="68" t="n">
        <f aca="false">+O4+O5+O6-O7+O8-O10-O11-O12</f>
        <v>127049.8136968</v>
      </c>
      <c r="P13" s="68" t="n">
        <f aca="false">+P4+P5+P6-P7+P8-P10-P11-P12</f>
        <v>437794.8816888</v>
      </c>
      <c r="Q13" s="68" t="n">
        <f aca="false">+Q4+Q5+Q6-Q7+Q8-Q10-Q11-Q12</f>
        <v>165164.75780584</v>
      </c>
      <c r="R13" s="68" t="n">
        <f aca="false">+R4+R5+R6-R7+R8-R10-R11-R12</f>
        <v>376103.758011592</v>
      </c>
      <c r="S13" s="68" t="n">
        <f aca="false">+S4+S5+S6-S7+S8-S10-S11-S12</f>
        <v>247061.65277507</v>
      </c>
      <c r="T13" s="68" t="n">
        <f aca="false">+T4+T5+T6-T7+T8-T10-T11-T12</f>
        <v>530986.59333079</v>
      </c>
      <c r="U13" s="68" t="n">
        <f aca="false">+U4+U5+U6-U7+U8-U10-U11-U12</f>
        <v>390847.368898028</v>
      </c>
      <c r="V13" s="68" t="n">
        <f aca="false">+V4+V5+V6-V7+V8-V10-V11-V12</f>
        <v>770349.957707596</v>
      </c>
      <c r="W13" s="68" t="n">
        <f aca="false">+W4+W5+W6-W7+W8-W10-W11-W12</f>
        <v>594039.181858275</v>
      </c>
      <c r="X13" s="68" t="n">
        <f aca="false">+X4+X5+X6-X7+X8-X10-X11-X12</f>
        <v>1128578.82799797</v>
      </c>
      <c r="Y13" s="68" t="n">
        <f aca="false">+Y4+Y5+Y6-Y7+Y8-Y10-Y11-Y12</f>
        <v>938038.484287275</v>
      </c>
      <c r="Z13" s="68" t="n">
        <f aca="false">+Z4+Z5+Z6-Z7+Z8-Z10-Z11-Z12</f>
        <v>1683360.73863033</v>
      </c>
      <c r="AA13" s="68" t="n">
        <f aca="false">+AA4+AA5+AA6-AA7+AA8-AA10-AA11-AA12</f>
        <v>1501410.55547632</v>
      </c>
      <c r="AB13" s="68" t="n">
        <f aca="false">+AB4+AB5+AB6-AB7+AB8-AB10-AB11-AB12</f>
        <v>2556074.36439315</v>
      </c>
      <c r="AC13" s="68" t="n">
        <f aca="false">+AC4+AC5+AC6-AC7+AC8-AC10-AC11-AC12</f>
        <v>10882016.2411722</v>
      </c>
      <c r="AD13" s="68" t="n">
        <f aca="false">+AD4+AD5+AD6-AD7+AD8-AD10-AD11-AD12</f>
        <v>2174159.92102028</v>
      </c>
      <c r="AE13" s="68" t="n">
        <f aca="false">+AE4+AE5+AE6-AE7+AE8-AE10-AE11-AE12</f>
        <v>2391575.9131223</v>
      </c>
      <c r="AF13" s="68" t="n">
        <f aca="false">+AF4+AF5+AF6-AF7+AF8-AF10-AF11-AF12</f>
        <v>2630733.50443453</v>
      </c>
      <c r="AG13" s="68" t="n">
        <f aca="false">+AG4+AG5+AG6-AG7+AG8-AG10-AG11-AG12</f>
        <v>2893806.85487799</v>
      </c>
      <c r="AH13" s="68" t="n">
        <f aca="false">+AH4+AH5+AH6-AH7+AH8-AH10-AH11-AH12</f>
        <v>3183187.54036579</v>
      </c>
      <c r="AI13" s="68" t="n">
        <f aca="false">+AI4+AI5+AI6-AI7+AI8-AI10-AI11-AI12</f>
        <v>3501756.29440237</v>
      </c>
      <c r="AJ13" s="68" t="n">
        <f aca="false">+AJ4+AJ5+AJ6-AJ7+AJ8-AJ10-AJ11-AJ12</f>
        <v>3851956.9238426</v>
      </c>
      <c r="AK13" s="68" t="n">
        <f aca="false">+AK4+AK5+AK6-AK7+AK8-AK10-AK11-AK12</f>
        <v>4237172.61622686</v>
      </c>
      <c r="AL13" s="68" t="n">
        <f aca="false">+AL4+AL5+AL6-AL7+AL8-AL10-AL11-AL12</f>
        <v>4660904.87784955</v>
      </c>
      <c r="AM13" s="68" t="n">
        <f aca="false">+AM4+AM5+AM6-AM7+AM8-AM10-AM11-AM12</f>
        <v>5127005.3656345</v>
      </c>
      <c r="AN13" s="68" t="n">
        <f aca="false">+AN4+AN5+AN6-AN7+AN8-AN10-AN11-AN12</f>
        <v>5639710.90219796</v>
      </c>
      <c r="AO13" s="68" t="n">
        <f aca="false">+AO4+AO5+AO6-AO7+AO8-AO10-AO11-AO12</f>
        <v>6203681.99241775</v>
      </c>
      <c r="AP13" s="68" t="n">
        <f aca="false">+AP4+AP5+AP6-AP7+AP8-AP10-AP11-AP12</f>
        <v>46495652.7063925</v>
      </c>
      <c r="AQ13" s="68" t="n">
        <f aca="false">+AQ4+AQ5+AQ6-AQ7+AQ8-AQ10-AQ11-AQ12</f>
        <v>0</v>
      </c>
      <c r="AR13" s="68" t="n">
        <f aca="false">+AR4+AR5+AR6-AR7+AR8-AR10-AR11-AR12</f>
        <v>0</v>
      </c>
      <c r="AS13" s="68" t="n">
        <f aca="false">+AS4+AS5+AS6-AS7+AS8-AS10-AS11-AS12</f>
        <v>0</v>
      </c>
      <c r="AT13" s="68" t="n">
        <f aca="false">+AT4+AT5+AT6-AT7+AT8-AT10-AT11-AT12</f>
        <v>0</v>
      </c>
      <c r="AU13" s="68" t="n">
        <f aca="false">+AU4+AU5+AU6-AU7+AU8-AU10-AU11-AU12</f>
        <v>0</v>
      </c>
      <c r="AV13" s="68" t="n">
        <f aca="false">+AV4+AV5+AV6-AV7+AV8-AV10-AV11-AV12</f>
        <v>0</v>
      </c>
      <c r="AW13" s="68" t="n">
        <f aca="false">+AW4+AW5+AW6-AW7+AW8-AW10-AW11-AW12</f>
        <v>0</v>
      </c>
      <c r="AX13" s="68" t="n">
        <f aca="false">+AX4+AX5+AX6-AX7+AX8-AX10-AX11-AX12</f>
        <v>0</v>
      </c>
      <c r="AY13" s="68" t="n">
        <f aca="false">+AY4+AY5+AY6-AY7+AY8-AY10-AY11-AY12</f>
        <v>0</v>
      </c>
      <c r="AZ13" s="68" t="n">
        <f aca="false">+AZ4+AZ5+AZ6-AZ7+AZ8-AZ10-AZ11-AZ12</f>
        <v>0</v>
      </c>
      <c r="BA13" s="68" t="n">
        <f aca="false">+BA4+BA5+BA6-BA7+BA8-BA10-BA11-BA12</f>
        <v>0</v>
      </c>
      <c r="BB13" s="68" t="n">
        <f aca="false">+BB4+BB5+BB6-BB7+BB8-BB10-BB11-BB12</f>
        <v>0</v>
      </c>
      <c r="BC13" s="68" t="n">
        <f aca="false">+BC4+BC5+BC6-BC7+BC8-BC10-BC11-BC12</f>
        <v>0</v>
      </c>
    </row>
    <row r="14" customFormat="false" ht="21" hidden="false" customHeight="true" outlineLevel="0" collapsed="false">
      <c r="A14" s="62" t="str">
        <f aca="false">+Rentabilitätsvorschau!A13</f>
        <v>Personalaufwand incl. Sozialabgaben (ca. 22%)</v>
      </c>
      <c r="B14" s="61"/>
      <c r="C14" s="61"/>
      <c r="D14" s="45" t="n">
        <f aca="false">+Rentabilitätsvorschau!D13</f>
        <v>0</v>
      </c>
      <c r="E14" s="45" t="n">
        <f aca="false">+Rentabilitätsvorschau!E13</f>
        <v>0</v>
      </c>
      <c r="F14" s="45" t="n">
        <f aca="false">+Rentabilitätsvorschau!F13</f>
        <v>0</v>
      </c>
      <c r="G14" s="45" t="n">
        <f aca="false">+Rentabilitätsvorschau!G13</f>
        <v>0</v>
      </c>
      <c r="H14" s="45" t="n">
        <f aca="false">+Rentabilitätsvorschau!H13</f>
        <v>0</v>
      </c>
      <c r="I14" s="45" t="n">
        <f aca="false">+Rentabilitätsvorschau!I13</f>
        <v>0</v>
      </c>
      <c r="J14" s="45" t="n">
        <f aca="false">+Rentabilitätsvorschau!J13</f>
        <v>0</v>
      </c>
      <c r="K14" s="45" t="n">
        <f aca="false">+Rentabilitätsvorschau!K13</f>
        <v>0</v>
      </c>
      <c r="L14" s="45" t="n">
        <f aca="false">+Rentabilitätsvorschau!L13</f>
        <v>0</v>
      </c>
      <c r="M14" s="45" t="n">
        <f aca="false">+Rentabilitätsvorschau!M13</f>
        <v>0</v>
      </c>
      <c r="N14" s="45" t="n">
        <f aca="false">+Rentabilitätsvorschau!N13</f>
        <v>0</v>
      </c>
      <c r="O14" s="45" t="n">
        <f aca="false">+Rentabilitätsvorschau!O13</f>
        <v>0</v>
      </c>
      <c r="P14" s="65" t="n">
        <f aca="false">SUM(D14:O14)</f>
        <v>0</v>
      </c>
      <c r="Q14" s="45" t="n">
        <f aca="false">+Rentabilitätsvorschau!Q13</f>
        <v>0</v>
      </c>
      <c r="R14" s="45" t="n">
        <f aca="false">+Rentabilitätsvorschau!R13</f>
        <v>0</v>
      </c>
      <c r="S14" s="45" t="n">
        <f aca="false">+Rentabilitätsvorschau!S13</f>
        <v>0</v>
      </c>
      <c r="T14" s="45" t="n">
        <f aca="false">+Rentabilitätsvorschau!T13</f>
        <v>0</v>
      </c>
      <c r="U14" s="45" t="n">
        <f aca="false">+Rentabilitätsvorschau!U13</f>
        <v>0</v>
      </c>
      <c r="V14" s="45" t="n">
        <f aca="false">+Rentabilitätsvorschau!V13</f>
        <v>0</v>
      </c>
      <c r="W14" s="45" t="n">
        <f aca="false">+Rentabilitätsvorschau!W13</f>
        <v>0</v>
      </c>
      <c r="X14" s="45" t="n">
        <f aca="false">+Rentabilitätsvorschau!X13</f>
        <v>0</v>
      </c>
      <c r="Y14" s="45" t="n">
        <f aca="false">+Rentabilitätsvorschau!Y13</f>
        <v>0</v>
      </c>
      <c r="Z14" s="45" t="n">
        <f aca="false">+Rentabilitätsvorschau!Z13</f>
        <v>0</v>
      </c>
      <c r="AA14" s="45" t="n">
        <f aca="false">+Rentabilitätsvorschau!AA13</f>
        <v>0</v>
      </c>
      <c r="AB14" s="45" t="n">
        <f aca="false">+Rentabilitätsvorschau!AB13</f>
        <v>0</v>
      </c>
      <c r="AC14" s="65" t="n">
        <f aca="false">SUM(Q14:AB14)</f>
        <v>0</v>
      </c>
      <c r="AD14" s="45" t="n">
        <f aca="false">+Rentabilitätsvorschau!AD13</f>
        <v>0</v>
      </c>
      <c r="AE14" s="45" t="n">
        <f aca="false">+Rentabilitätsvorschau!AE13</f>
        <v>0</v>
      </c>
      <c r="AF14" s="45" t="n">
        <f aca="false">+Rentabilitätsvorschau!AF13</f>
        <v>0</v>
      </c>
      <c r="AG14" s="45" t="n">
        <f aca="false">+Rentabilitätsvorschau!AG13</f>
        <v>0</v>
      </c>
      <c r="AH14" s="45" t="n">
        <f aca="false">+Rentabilitätsvorschau!AH13</f>
        <v>0</v>
      </c>
      <c r="AI14" s="45" t="n">
        <f aca="false">+Rentabilitätsvorschau!AI13</f>
        <v>0</v>
      </c>
      <c r="AJ14" s="45" t="n">
        <f aca="false">+Rentabilitätsvorschau!AJ13</f>
        <v>0</v>
      </c>
      <c r="AK14" s="45" t="n">
        <f aca="false">+Rentabilitätsvorschau!AK13</f>
        <v>0</v>
      </c>
      <c r="AL14" s="45" t="n">
        <f aca="false">+Rentabilitätsvorschau!AL13</f>
        <v>0</v>
      </c>
      <c r="AM14" s="45" t="n">
        <f aca="false">+Rentabilitätsvorschau!AM13</f>
        <v>0</v>
      </c>
      <c r="AN14" s="45" t="n">
        <f aca="false">+Rentabilitätsvorschau!AN13</f>
        <v>0</v>
      </c>
      <c r="AO14" s="45" t="n">
        <f aca="false">+Rentabilitätsvorschau!AO13</f>
        <v>0</v>
      </c>
      <c r="AP14" s="65" t="n">
        <f aca="false">SUM(AD14:AO14)</f>
        <v>0</v>
      </c>
      <c r="AQ14" s="45" t="n">
        <f aca="false">+Rentabilitätsvorschau!AQ13</f>
        <v>0</v>
      </c>
      <c r="AR14" s="45" t="n">
        <f aca="false">+Rentabilitätsvorschau!AR13</f>
        <v>0</v>
      </c>
      <c r="AS14" s="45" t="n">
        <f aca="false">+Rentabilitätsvorschau!AS13</f>
        <v>0</v>
      </c>
      <c r="AT14" s="45" t="n">
        <f aca="false">+Rentabilitätsvorschau!AT13</f>
        <v>0</v>
      </c>
      <c r="AU14" s="45" t="n">
        <f aca="false">+Rentabilitätsvorschau!AU13</f>
        <v>0</v>
      </c>
      <c r="AV14" s="45" t="n">
        <f aca="false">+Rentabilitätsvorschau!AV13</f>
        <v>0</v>
      </c>
      <c r="AW14" s="45" t="n">
        <f aca="false">+Rentabilitätsvorschau!AW13</f>
        <v>0</v>
      </c>
      <c r="AX14" s="45" t="n">
        <f aca="false">+Rentabilitätsvorschau!AX13</f>
        <v>0</v>
      </c>
      <c r="AY14" s="45" t="n">
        <f aca="false">+Rentabilitätsvorschau!AY13</f>
        <v>0</v>
      </c>
      <c r="AZ14" s="45" t="n">
        <f aca="false">+Rentabilitätsvorschau!AZ13</f>
        <v>0</v>
      </c>
      <c r="BA14" s="45" t="n">
        <f aca="false">+Rentabilitätsvorschau!BA13</f>
        <v>0</v>
      </c>
      <c r="BB14" s="45" t="n">
        <f aca="false">+Rentabilitätsvorschau!BB13</f>
        <v>0</v>
      </c>
      <c r="BC14" s="65" t="n">
        <f aca="false">SUM(AQ14:BB14)</f>
        <v>0</v>
      </c>
    </row>
    <row r="15" customFormat="false" ht="12" hidden="false" customHeight="false" outlineLevel="0" collapsed="false">
      <c r="A15" s="62" t="str">
        <f aca="false">+Rentabilitätsvorschau!A14</f>
        <v>Abschreibungen</v>
      </c>
      <c r="B15" s="61"/>
      <c r="C15" s="61"/>
      <c r="D15" s="69" t="s">
        <v>87</v>
      </c>
      <c r="E15" s="69" t="s">
        <v>87</v>
      </c>
      <c r="F15" s="69" t="s">
        <v>87</v>
      </c>
      <c r="G15" s="69" t="s">
        <v>87</v>
      </c>
      <c r="H15" s="69" t="s">
        <v>87</v>
      </c>
      <c r="I15" s="69" t="s">
        <v>87</v>
      </c>
      <c r="J15" s="69" t="s">
        <v>87</v>
      </c>
      <c r="K15" s="69" t="s">
        <v>87</v>
      </c>
      <c r="L15" s="69" t="s">
        <v>87</v>
      </c>
      <c r="M15" s="69" t="s">
        <v>87</v>
      </c>
      <c r="N15" s="69" t="s">
        <v>87</v>
      </c>
      <c r="O15" s="69" t="s">
        <v>87</v>
      </c>
      <c r="P15" s="70" t="s">
        <v>87</v>
      </c>
      <c r="Q15" s="69" t="s">
        <v>87</v>
      </c>
      <c r="R15" s="69" t="s">
        <v>87</v>
      </c>
      <c r="S15" s="69" t="s">
        <v>87</v>
      </c>
      <c r="T15" s="69" t="s">
        <v>87</v>
      </c>
      <c r="U15" s="69" t="s">
        <v>87</v>
      </c>
      <c r="V15" s="69" t="s">
        <v>87</v>
      </c>
      <c r="W15" s="69" t="s">
        <v>87</v>
      </c>
      <c r="X15" s="69" t="s">
        <v>87</v>
      </c>
      <c r="Y15" s="69" t="s">
        <v>87</v>
      </c>
      <c r="Z15" s="69" t="s">
        <v>87</v>
      </c>
      <c r="AA15" s="69" t="s">
        <v>87</v>
      </c>
      <c r="AB15" s="69" t="s">
        <v>87</v>
      </c>
      <c r="AC15" s="70" t="s">
        <v>87</v>
      </c>
      <c r="AD15" s="69" t="s">
        <v>87</v>
      </c>
      <c r="AE15" s="69" t="s">
        <v>87</v>
      </c>
      <c r="AF15" s="69" t="s">
        <v>87</v>
      </c>
      <c r="AG15" s="69" t="s">
        <v>87</v>
      </c>
      <c r="AH15" s="69" t="s">
        <v>87</v>
      </c>
      <c r="AI15" s="69" t="s">
        <v>87</v>
      </c>
      <c r="AJ15" s="69" t="s">
        <v>87</v>
      </c>
      <c r="AK15" s="69" t="s">
        <v>87</v>
      </c>
      <c r="AL15" s="69" t="s">
        <v>87</v>
      </c>
      <c r="AM15" s="69" t="s">
        <v>87</v>
      </c>
      <c r="AN15" s="69" t="s">
        <v>87</v>
      </c>
      <c r="AO15" s="69" t="s">
        <v>87</v>
      </c>
      <c r="AP15" s="70" t="s">
        <v>87</v>
      </c>
      <c r="AQ15" s="69" t="s">
        <v>87</v>
      </c>
      <c r="AR15" s="69" t="s">
        <v>87</v>
      </c>
      <c r="AS15" s="69" t="s">
        <v>87</v>
      </c>
      <c r="AT15" s="69" t="s">
        <v>87</v>
      </c>
      <c r="AU15" s="69" t="s">
        <v>87</v>
      </c>
      <c r="AV15" s="69" t="s">
        <v>87</v>
      </c>
      <c r="AW15" s="69" t="s">
        <v>87</v>
      </c>
      <c r="AX15" s="69" t="s">
        <v>87</v>
      </c>
      <c r="AY15" s="69" t="s">
        <v>87</v>
      </c>
      <c r="AZ15" s="69" t="s">
        <v>87</v>
      </c>
      <c r="BA15" s="69" t="s">
        <v>87</v>
      </c>
      <c r="BB15" s="69" t="s">
        <v>87</v>
      </c>
      <c r="BC15" s="70" t="s">
        <v>87</v>
      </c>
    </row>
    <row r="16" customFormat="false" ht="12" hidden="false" customHeight="false" outlineLevel="0" collapsed="false">
      <c r="A16" s="62" t="str">
        <f aca="false">+Rentabilitätsvorschau!A15</f>
        <v>Sonstige betriebliche Aufwendungen</v>
      </c>
      <c r="B16" s="61"/>
      <c r="C16" s="61"/>
      <c r="D16" s="45"/>
      <c r="E16" s="45"/>
      <c r="F16" s="45"/>
      <c r="G16" s="45"/>
      <c r="H16" s="45"/>
      <c r="I16" s="45"/>
      <c r="J16" s="45"/>
      <c r="K16" s="45"/>
      <c r="L16" s="45"/>
      <c r="M16" s="45"/>
      <c r="N16" s="45"/>
      <c r="O16" s="45"/>
      <c r="P16" s="65"/>
      <c r="Q16" s="45"/>
      <c r="R16" s="45"/>
      <c r="S16" s="45"/>
      <c r="T16" s="45"/>
      <c r="U16" s="45"/>
      <c r="V16" s="45"/>
      <c r="W16" s="45"/>
      <c r="X16" s="45"/>
      <c r="Y16" s="45"/>
      <c r="Z16" s="45"/>
      <c r="AA16" s="45"/>
      <c r="AB16" s="45"/>
      <c r="AC16" s="65"/>
      <c r="AD16" s="45"/>
      <c r="AE16" s="45"/>
      <c r="AF16" s="45"/>
      <c r="AG16" s="45"/>
      <c r="AH16" s="45"/>
      <c r="AI16" s="45"/>
      <c r="AJ16" s="45"/>
      <c r="AK16" s="45"/>
      <c r="AL16" s="45"/>
      <c r="AM16" s="45"/>
      <c r="AN16" s="45"/>
      <c r="AO16" s="45"/>
      <c r="AP16" s="65"/>
      <c r="AQ16" s="45"/>
      <c r="AR16" s="45"/>
      <c r="AS16" s="45"/>
      <c r="AT16" s="45"/>
      <c r="AU16" s="45"/>
      <c r="AV16" s="45"/>
      <c r="AW16" s="45"/>
      <c r="AX16" s="45"/>
      <c r="AY16" s="45"/>
      <c r="AZ16" s="45"/>
      <c r="BA16" s="45"/>
      <c r="BB16" s="45"/>
      <c r="BC16" s="65"/>
    </row>
    <row r="17" customFormat="false" ht="12" hidden="false" customHeight="false" outlineLevel="0" collapsed="false">
      <c r="A17" s="62"/>
      <c r="B17" s="62" t="str">
        <f aca="false">+Rentabilitätsvorschau!B16</f>
        <v>Raumkosten (Miete, Nebenkosten, Reinigung etc.)</v>
      </c>
      <c r="C17" s="61"/>
      <c r="D17" s="45"/>
      <c r="E17" s="45"/>
      <c r="F17" s="45"/>
      <c r="G17" s="45"/>
      <c r="H17" s="45"/>
      <c r="I17" s="45"/>
      <c r="J17" s="45"/>
      <c r="K17" s="45"/>
      <c r="L17" s="45"/>
      <c r="M17" s="45"/>
      <c r="N17" s="45"/>
      <c r="O17" s="45"/>
      <c r="P17" s="65"/>
      <c r="Q17" s="45"/>
      <c r="R17" s="45"/>
      <c r="S17" s="45"/>
      <c r="T17" s="45"/>
      <c r="U17" s="45"/>
      <c r="V17" s="45"/>
      <c r="W17" s="45"/>
      <c r="X17" s="45"/>
      <c r="Y17" s="45"/>
      <c r="Z17" s="45"/>
      <c r="AA17" s="45"/>
      <c r="AB17" s="45"/>
      <c r="AC17" s="65"/>
      <c r="AD17" s="45"/>
      <c r="AE17" s="45"/>
      <c r="AF17" s="45"/>
      <c r="AG17" s="45"/>
      <c r="AH17" s="45"/>
      <c r="AI17" s="45"/>
      <c r="AJ17" s="45"/>
      <c r="AK17" s="45"/>
      <c r="AL17" s="45"/>
      <c r="AM17" s="45"/>
      <c r="AN17" s="45"/>
      <c r="AO17" s="45"/>
      <c r="AP17" s="65"/>
      <c r="AQ17" s="45"/>
      <c r="AR17" s="45"/>
      <c r="AS17" s="45"/>
      <c r="AT17" s="45"/>
      <c r="AU17" s="45"/>
      <c r="AV17" s="45"/>
      <c r="AW17" s="45"/>
      <c r="AX17" s="45"/>
      <c r="AY17" s="45"/>
      <c r="AZ17" s="45"/>
      <c r="BA17" s="45"/>
      <c r="BB17" s="45"/>
      <c r="BC17" s="65"/>
    </row>
    <row r="18" customFormat="false" ht="12" hidden="false" customHeight="false" outlineLevel="0" collapsed="false">
      <c r="A18" s="62"/>
      <c r="B18" s="61"/>
      <c r="C18" s="62" t="str">
        <f aca="false">+Rentabilitätsvorschau!C17</f>
        <v>Miete und Nebenkosten</v>
      </c>
      <c r="D18" s="45" t="n">
        <f aca="false">+Rentabilitätsvorschau!D17*(1+VSteins)</f>
        <v>5000</v>
      </c>
      <c r="E18" s="45" t="n">
        <f aca="false">+Rentabilitätsvorschau!E17*(1+VSteins)</f>
        <v>5000</v>
      </c>
      <c r="F18" s="45" t="n">
        <f aca="false">+Rentabilitätsvorschau!F17*(1+VSteins)</f>
        <v>5000</v>
      </c>
      <c r="G18" s="45" t="n">
        <f aca="false">+Rentabilitätsvorschau!G17*(1+VSteins)</f>
        <v>5000</v>
      </c>
      <c r="H18" s="45" t="n">
        <f aca="false">+Rentabilitätsvorschau!H17*(1+VSteins)</f>
        <v>5000</v>
      </c>
      <c r="I18" s="45" t="n">
        <f aca="false">+Rentabilitätsvorschau!I17*(1+VSteins)</f>
        <v>5000</v>
      </c>
      <c r="J18" s="45" t="n">
        <f aca="false">+Rentabilitätsvorschau!J17*(1+VSteins)</f>
        <v>5000</v>
      </c>
      <c r="K18" s="45" t="n">
        <f aca="false">+Rentabilitätsvorschau!K17*(1+VSteins)</f>
        <v>5000</v>
      </c>
      <c r="L18" s="45" t="n">
        <f aca="false">+Rentabilitätsvorschau!L17*(1+VSteins)</f>
        <v>5000</v>
      </c>
      <c r="M18" s="45" t="n">
        <f aca="false">+Rentabilitätsvorschau!M17*(1+VSteins)</f>
        <v>5000</v>
      </c>
      <c r="N18" s="45" t="n">
        <f aca="false">+Rentabilitätsvorschau!N17*(1+VSteins)</f>
        <v>5000</v>
      </c>
      <c r="O18" s="45" t="n">
        <f aca="false">+Rentabilitätsvorschau!O17*(1+VSteins)</f>
        <v>5000</v>
      </c>
      <c r="P18" s="65" t="n">
        <f aca="false">SUM(D18:O18)</f>
        <v>60000</v>
      </c>
      <c r="Q18" s="45" t="n">
        <f aca="false">+Rentabilitätsvorschau!Q17*(1+VSt)</f>
        <v>0</v>
      </c>
      <c r="R18" s="45" t="n">
        <f aca="false">+Rentabilitätsvorschau!R17*(1+VSt)</f>
        <v>0</v>
      </c>
      <c r="S18" s="45" t="n">
        <f aca="false">+Rentabilitätsvorschau!S17*(1+VSt)</f>
        <v>0</v>
      </c>
      <c r="T18" s="45" t="n">
        <f aca="false">+Rentabilitätsvorschau!T17*(1+VSt)</f>
        <v>0</v>
      </c>
      <c r="U18" s="45" t="n">
        <f aca="false">+Rentabilitätsvorschau!U17*(1+VSt)</f>
        <v>0</v>
      </c>
      <c r="V18" s="45" t="n">
        <f aca="false">+Rentabilitätsvorschau!V17*(1+VSt)</f>
        <v>0</v>
      </c>
      <c r="W18" s="45" t="n">
        <f aca="false">+Rentabilitätsvorschau!W17*(1+VSt)</f>
        <v>0</v>
      </c>
      <c r="X18" s="45" t="n">
        <f aca="false">+Rentabilitätsvorschau!X17*(1+VSt)</f>
        <v>0</v>
      </c>
      <c r="Y18" s="45" t="n">
        <f aca="false">+Rentabilitätsvorschau!Y17*(1+VSt)</f>
        <v>0</v>
      </c>
      <c r="Z18" s="45" t="n">
        <f aca="false">+Rentabilitätsvorschau!Z17*(1+VSt)</f>
        <v>0</v>
      </c>
      <c r="AA18" s="45" t="n">
        <f aca="false">+Rentabilitätsvorschau!AA17*(1+VSt)</f>
        <v>0</v>
      </c>
      <c r="AB18" s="45" t="n">
        <f aca="false">+Rentabilitätsvorschau!AB17*(1+VSt)</f>
        <v>0</v>
      </c>
      <c r="AC18" s="65" t="n">
        <f aca="false">SUM(Q18:AB18)</f>
        <v>0</v>
      </c>
      <c r="AD18" s="45" t="n">
        <f aca="false">+Rentabilitätsvorschau!AD17*(1+VSt)</f>
        <v>0</v>
      </c>
      <c r="AE18" s="45" t="n">
        <f aca="false">+Rentabilitätsvorschau!AE17*(1+VSt)</f>
        <v>0</v>
      </c>
      <c r="AF18" s="45" t="n">
        <f aca="false">+Rentabilitätsvorschau!AF17*(1+VSt)</f>
        <v>0</v>
      </c>
      <c r="AG18" s="45" t="n">
        <f aca="false">+Rentabilitätsvorschau!AG17*(1+VSt)</f>
        <v>0</v>
      </c>
      <c r="AH18" s="45" t="n">
        <f aca="false">+Rentabilitätsvorschau!AH17*(1+VSt)</f>
        <v>0</v>
      </c>
      <c r="AI18" s="45" t="n">
        <f aca="false">+Rentabilitätsvorschau!AI17*(1+VSt)</f>
        <v>0</v>
      </c>
      <c r="AJ18" s="45" t="n">
        <f aca="false">+Rentabilitätsvorschau!AJ17*(1+VSt)</f>
        <v>0</v>
      </c>
      <c r="AK18" s="45" t="n">
        <f aca="false">+Rentabilitätsvorschau!AK17*(1+VSt)</f>
        <v>0</v>
      </c>
      <c r="AL18" s="45" t="n">
        <f aca="false">+Rentabilitätsvorschau!AL17*(1+VSt)</f>
        <v>0</v>
      </c>
      <c r="AM18" s="45" t="n">
        <f aca="false">+Rentabilitätsvorschau!AM17*(1+VSt)</f>
        <v>0</v>
      </c>
      <c r="AN18" s="45" t="n">
        <f aca="false">+Rentabilitätsvorschau!AN17*(1+VSt)</f>
        <v>0</v>
      </c>
      <c r="AO18" s="45" t="n">
        <f aca="false">+Rentabilitätsvorschau!AO17*(1+VSt)</f>
        <v>0</v>
      </c>
      <c r="AP18" s="65" t="n">
        <f aca="false">SUM(AD18:AO18)</f>
        <v>0</v>
      </c>
      <c r="AQ18" s="45" t="n">
        <f aca="false">+Rentabilitätsvorschau!AQ17*(1+VSt)</f>
        <v>0</v>
      </c>
      <c r="AR18" s="45" t="n">
        <f aca="false">+Rentabilitätsvorschau!AR17*(1+VSt)</f>
        <v>0</v>
      </c>
      <c r="AS18" s="45" t="n">
        <f aca="false">+Rentabilitätsvorschau!AS17*(1+VSt)</f>
        <v>0</v>
      </c>
      <c r="AT18" s="45" t="n">
        <f aca="false">+Rentabilitätsvorschau!AT17*(1+VSt)</f>
        <v>0</v>
      </c>
      <c r="AU18" s="45" t="n">
        <f aca="false">+Rentabilitätsvorschau!AU17*(1+VSt)</f>
        <v>0</v>
      </c>
      <c r="AV18" s="45" t="n">
        <f aca="false">+Rentabilitätsvorschau!AV17*(1+VSt)</f>
        <v>0</v>
      </c>
      <c r="AW18" s="45" t="n">
        <f aca="false">+Rentabilitätsvorschau!AW17*(1+VSt)</f>
        <v>0</v>
      </c>
      <c r="AX18" s="45" t="n">
        <f aca="false">+Rentabilitätsvorschau!AX17*(1+VSt)</f>
        <v>0</v>
      </c>
      <c r="AY18" s="45" t="n">
        <f aca="false">+Rentabilitätsvorschau!AY17*(1+VSt)</f>
        <v>0</v>
      </c>
      <c r="AZ18" s="45" t="n">
        <f aca="false">+Rentabilitätsvorschau!AZ17*(1+VSt)</f>
        <v>0</v>
      </c>
      <c r="BA18" s="45" t="n">
        <f aca="false">+Rentabilitätsvorschau!BA17*(1+VSt)</f>
        <v>0</v>
      </c>
      <c r="BB18" s="45" t="n">
        <f aca="false">+Rentabilitätsvorschau!BB17*(1+VSt)</f>
        <v>0</v>
      </c>
      <c r="BC18" s="65" t="n">
        <f aca="false">SUM(AQ18:BB18)</f>
        <v>0</v>
      </c>
    </row>
    <row r="19" customFormat="false" ht="12" hidden="false" customHeight="false" outlineLevel="0" collapsed="false">
      <c r="A19" s="62"/>
      <c r="B19" s="61"/>
      <c r="C19" s="62" t="str">
        <f aca="false">+Rentabilitätsvorschau!C18</f>
        <v>Instandhaltung</v>
      </c>
      <c r="D19" s="45" t="n">
        <f aca="false">+Rentabilitätsvorschau!D18*(1+VSteins)</f>
        <v>0</v>
      </c>
      <c r="E19" s="45" t="n">
        <f aca="false">+Rentabilitätsvorschau!E18*(1+VSteins)</f>
        <v>0</v>
      </c>
      <c r="F19" s="45" t="n">
        <f aca="false">+Rentabilitätsvorschau!F18*(1+VSteins)</f>
        <v>0</v>
      </c>
      <c r="G19" s="45" t="n">
        <f aca="false">+Rentabilitätsvorschau!G18*(1+VSteins)</f>
        <v>0</v>
      </c>
      <c r="H19" s="45" t="n">
        <f aca="false">+Rentabilitätsvorschau!H18*(1+VSteins)</f>
        <v>0</v>
      </c>
      <c r="I19" s="45" t="n">
        <f aca="false">+Rentabilitätsvorschau!I18*(1+VSteins)</f>
        <v>0</v>
      </c>
      <c r="J19" s="45" t="n">
        <f aca="false">+Rentabilitätsvorschau!J18*(1+VSteins)</f>
        <v>0</v>
      </c>
      <c r="K19" s="45" t="n">
        <f aca="false">+Rentabilitätsvorschau!K18*(1+VSteins)</f>
        <v>0</v>
      </c>
      <c r="L19" s="45" t="n">
        <f aca="false">+Rentabilitätsvorschau!L18*(1+VSteins)</f>
        <v>0</v>
      </c>
      <c r="M19" s="45" t="n">
        <f aca="false">+Rentabilitätsvorschau!M18*(1+VSteins)</f>
        <v>0</v>
      </c>
      <c r="N19" s="45" t="n">
        <f aca="false">+Rentabilitätsvorschau!N18*(1+VSteins)</f>
        <v>0</v>
      </c>
      <c r="O19" s="45" t="n">
        <f aca="false">+Rentabilitätsvorschau!O18*(1+VSteins)</f>
        <v>0</v>
      </c>
      <c r="P19" s="65" t="n">
        <f aca="false">SUM(D19:O19)</f>
        <v>0</v>
      </c>
      <c r="Q19" s="45" t="n">
        <f aca="false">+Rentabilitätsvorschau!Q18*(1+VSt)</f>
        <v>0</v>
      </c>
      <c r="R19" s="45" t="n">
        <f aca="false">+Rentabilitätsvorschau!R18*(1+VSt)</f>
        <v>0</v>
      </c>
      <c r="S19" s="45" t="n">
        <f aca="false">+Rentabilitätsvorschau!S18*(1+VSt)</f>
        <v>0</v>
      </c>
      <c r="T19" s="45" t="n">
        <f aca="false">+Rentabilitätsvorschau!T18*(1+VSt)</f>
        <v>0</v>
      </c>
      <c r="U19" s="45" t="n">
        <f aca="false">+Rentabilitätsvorschau!U18*(1+VSt)</f>
        <v>0</v>
      </c>
      <c r="V19" s="45" t="n">
        <f aca="false">+Rentabilitätsvorschau!V18*(1+VSt)</f>
        <v>0</v>
      </c>
      <c r="W19" s="45" t="n">
        <f aca="false">+Rentabilitätsvorschau!W18*(1+VSt)</f>
        <v>0</v>
      </c>
      <c r="X19" s="45" t="n">
        <f aca="false">+Rentabilitätsvorschau!X18*(1+VSt)</f>
        <v>0</v>
      </c>
      <c r="Y19" s="45" t="n">
        <f aca="false">+Rentabilitätsvorschau!Y18*(1+VSt)</f>
        <v>0</v>
      </c>
      <c r="Z19" s="45" t="n">
        <f aca="false">+Rentabilitätsvorschau!Z18*(1+VSt)</f>
        <v>0</v>
      </c>
      <c r="AA19" s="45" t="n">
        <f aca="false">+Rentabilitätsvorschau!AA18*(1+VSt)</f>
        <v>0</v>
      </c>
      <c r="AB19" s="45" t="n">
        <f aca="false">+Rentabilitätsvorschau!AB18*(1+VSt)</f>
        <v>0</v>
      </c>
      <c r="AC19" s="65" t="n">
        <f aca="false">SUM(Q19:AB19)</f>
        <v>0</v>
      </c>
      <c r="AD19" s="45" t="n">
        <f aca="false">+Rentabilitätsvorschau!AD18*(1+VSt)</f>
        <v>0</v>
      </c>
      <c r="AE19" s="45" t="n">
        <f aca="false">+Rentabilitätsvorschau!AE18*(1+VSt)</f>
        <v>0</v>
      </c>
      <c r="AF19" s="45" t="n">
        <f aca="false">+Rentabilitätsvorschau!AF18*(1+VSt)</f>
        <v>0</v>
      </c>
      <c r="AG19" s="45" t="n">
        <f aca="false">+Rentabilitätsvorschau!AG18*(1+VSt)</f>
        <v>0</v>
      </c>
      <c r="AH19" s="45" t="n">
        <f aca="false">+Rentabilitätsvorschau!AH18*(1+VSt)</f>
        <v>0</v>
      </c>
      <c r="AI19" s="45" t="n">
        <f aca="false">+Rentabilitätsvorschau!AI18*(1+VSt)</f>
        <v>0</v>
      </c>
      <c r="AJ19" s="45" t="n">
        <f aca="false">+Rentabilitätsvorschau!AJ18*(1+VSt)</f>
        <v>0</v>
      </c>
      <c r="AK19" s="45" t="n">
        <f aca="false">+Rentabilitätsvorschau!AK18*(1+VSt)</f>
        <v>0</v>
      </c>
      <c r="AL19" s="45" t="n">
        <f aca="false">+Rentabilitätsvorschau!AL18*(1+VSt)</f>
        <v>0</v>
      </c>
      <c r="AM19" s="45" t="n">
        <f aca="false">+Rentabilitätsvorschau!AM18*(1+VSt)</f>
        <v>0</v>
      </c>
      <c r="AN19" s="45" t="n">
        <f aca="false">+Rentabilitätsvorschau!AN18*(1+VSt)</f>
        <v>0</v>
      </c>
      <c r="AO19" s="45" t="n">
        <f aca="false">+Rentabilitätsvorschau!AO18*(1+VSt)</f>
        <v>0</v>
      </c>
      <c r="AP19" s="65" t="n">
        <f aca="false">SUM(AD19:AO19)</f>
        <v>0</v>
      </c>
      <c r="AQ19" s="45" t="n">
        <f aca="false">+Rentabilitätsvorschau!AQ18*(1+VSt)</f>
        <v>0</v>
      </c>
      <c r="AR19" s="45" t="n">
        <f aca="false">+Rentabilitätsvorschau!AR18*(1+VSt)</f>
        <v>0</v>
      </c>
      <c r="AS19" s="45" t="n">
        <f aca="false">+Rentabilitätsvorschau!AS18*(1+VSt)</f>
        <v>0</v>
      </c>
      <c r="AT19" s="45" t="n">
        <f aca="false">+Rentabilitätsvorschau!AT18*(1+VSt)</f>
        <v>0</v>
      </c>
      <c r="AU19" s="45" t="n">
        <f aca="false">+Rentabilitätsvorschau!AU18*(1+VSt)</f>
        <v>0</v>
      </c>
      <c r="AV19" s="45" t="n">
        <f aca="false">+Rentabilitätsvorschau!AV18*(1+VSt)</f>
        <v>0</v>
      </c>
      <c r="AW19" s="45" t="n">
        <f aca="false">+Rentabilitätsvorschau!AW18*(1+VSt)</f>
        <v>0</v>
      </c>
      <c r="AX19" s="45" t="n">
        <f aca="false">+Rentabilitätsvorschau!AX18*(1+VSt)</f>
        <v>0</v>
      </c>
      <c r="AY19" s="45" t="n">
        <f aca="false">+Rentabilitätsvorschau!AY18*(1+VSt)</f>
        <v>0</v>
      </c>
      <c r="AZ19" s="45" t="n">
        <f aca="false">+Rentabilitätsvorschau!AZ18*(1+VSt)</f>
        <v>0</v>
      </c>
      <c r="BA19" s="45" t="n">
        <f aca="false">+Rentabilitätsvorschau!BA18*(1+VSt)</f>
        <v>0</v>
      </c>
      <c r="BB19" s="45" t="n">
        <f aca="false">+Rentabilitätsvorschau!BB18*(1+VSt)</f>
        <v>0</v>
      </c>
      <c r="BC19" s="65" t="n">
        <f aca="false">SUM(AQ19:BB19)</f>
        <v>0</v>
      </c>
    </row>
    <row r="20" customFormat="false" ht="12" hidden="false" customHeight="false" outlineLevel="0" collapsed="false">
      <c r="A20" s="62"/>
      <c r="B20" s="62" t="str">
        <f aca="false">+Rentabilitätsvorschau!B19</f>
        <v>Telefon, Fax</v>
      </c>
      <c r="C20" s="61"/>
      <c r="D20" s="45" t="n">
        <f aca="false">+Rentabilitätsvorschau!D19*(1+VSteins)</f>
        <v>40</v>
      </c>
      <c r="E20" s="45" t="n">
        <f aca="false">+Rentabilitätsvorschau!E19*(1+VSteins)</f>
        <v>40</v>
      </c>
      <c r="F20" s="45" t="n">
        <f aca="false">+Rentabilitätsvorschau!F19*(1+VSteins)</f>
        <v>40</v>
      </c>
      <c r="G20" s="45" t="n">
        <f aca="false">+Rentabilitätsvorschau!G19*(1+VSteins)</f>
        <v>40</v>
      </c>
      <c r="H20" s="45" t="n">
        <f aca="false">+Rentabilitätsvorschau!H19*(1+VSteins)</f>
        <v>40</v>
      </c>
      <c r="I20" s="45" t="n">
        <f aca="false">+Rentabilitätsvorschau!I19*(1+VSteins)</f>
        <v>40</v>
      </c>
      <c r="J20" s="45" t="n">
        <f aca="false">+Rentabilitätsvorschau!J19*(1+VSteins)</f>
        <v>40</v>
      </c>
      <c r="K20" s="45" t="n">
        <f aca="false">+Rentabilitätsvorschau!K19*(1+VSteins)</f>
        <v>40</v>
      </c>
      <c r="L20" s="45" t="n">
        <f aca="false">+Rentabilitätsvorschau!L19*(1+VSteins)</f>
        <v>40</v>
      </c>
      <c r="M20" s="45" t="n">
        <f aca="false">+Rentabilitätsvorschau!M19*(1+VSteins)</f>
        <v>40</v>
      </c>
      <c r="N20" s="45" t="n">
        <f aca="false">+Rentabilitätsvorschau!N19*(1+VSteins)</f>
        <v>40</v>
      </c>
      <c r="O20" s="45" t="n">
        <f aca="false">+Rentabilitätsvorschau!O19*(1+VSteins)</f>
        <v>40</v>
      </c>
      <c r="P20" s="65" t="n">
        <f aca="false">SUM(D20:O20)</f>
        <v>480</v>
      </c>
      <c r="Q20" s="45" t="n">
        <f aca="false">+Rentabilitätsvorschau!Q19*(1+VSt)</f>
        <v>0</v>
      </c>
      <c r="R20" s="45" t="n">
        <f aca="false">+Rentabilitätsvorschau!R19*(1+VSt)</f>
        <v>0</v>
      </c>
      <c r="S20" s="45" t="n">
        <f aca="false">+Rentabilitätsvorschau!S19*(1+VSt)</f>
        <v>0</v>
      </c>
      <c r="T20" s="45" t="n">
        <f aca="false">+Rentabilitätsvorschau!T19*(1+VSt)</f>
        <v>0</v>
      </c>
      <c r="U20" s="45" t="n">
        <f aca="false">+Rentabilitätsvorschau!U19*(1+VSt)</f>
        <v>0</v>
      </c>
      <c r="V20" s="45" t="n">
        <f aca="false">+Rentabilitätsvorschau!V19*(1+VSt)</f>
        <v>0</v>
      </c>
      <c r="W20" s="45" t="n">
        <f aca="false">+Rentabilitätsvorschau!W19*(1+VSt)</f>
        <v>0</v>
      </c>
      <c r="X20" s="45" t="n">
        <f aca="false">+Rentabilitätsvorschau!X19*(1+VSt)</f>
        <v>0</v>
      </c>
      <c r="Y20" s="45" t="n">
        <f aca="false">+Rentabilitätsvorschau!Y19*(1+VSt)</f>
        <v>0</v>
      </c>
      <c r="Z20" s="45" t="n">
        <f aca="false">+Rentabilitätsvorschau!Z19*(1+VSt)</f>
        <v>0</v>
      </c>
      <c r="AA20" s="45" t="n">
        <f aca="false">+Rentabilitätsvorschau!AA19*(1+VSt)</f>
        <v>0</v>
      </c>
      <c r="AB20" s="45" t="n">
        <f aca="false">+Rentabilitätsvorschau!AB19*(1+VSt)</f>
        <v>0</v>
      </c>
      <c r="AC20" s="65" t="n">
        <f aca="false">SUM(Q20:AB20)</f>
        <v>0</v>
      </c>
      <c r="AD20" s="45" t="n">
        <f aca="false">+Rentabilitätsvorschau!AD19*(1+VSt)</f>
        <v>0</v>
      </c>
      <c r="AE20" s="45" t="n">
        <f aca="false">+Rentabilitätsvorschau!AE19*(1+VSt)</f>
        <v>0</v>
      </c>
      <c r="AF20" s="45" t="n">
        <f aca="false">+Rentabilitätsvorschau!AF19*(1+VSt)</f>
        <v>0</v>
      </c>
      <c r="AG20" s="45" t="n">
        <f aca="false">+Rentabilitätsvorschau!AG19*(1+VSt)</f>
        <v>0</v>
      </c>
      <c r="AH20" s="45" t="n">
        <f aca="false">+Rentabilitätsvorschau!AH19*(1+VSt)</f>
        <v>0</v>
      </c>
      <c r="AI20" s="45" t="n">
        <f aca="false">+Rentabilitätsvorschau!AI19*(1+VSt)</f>
        <v>0</v>
      </c>
      <c r="AJ20" s="45" t="n">
        <f aca="false">+Rentabilitätsvorschau!AJ19*(1+VSt)</f>
        <v>0</v>
      </c>
      <c r="AK20" s="45" t="n">
        <f aca="false">+Rentabilitätsvorschau!AK19*(1+VSt)</f>
        <v>0</v>
      </c>
      <c r="AL20" s="45" t="n">
        <f aca="false">+Rentabilitätsvorschau!AL19*(1+VSt)</f>
        <v>0</v>
      </c>
      <c r="AM20" s="45" t="n">
        <f aca="false">+Rentabilitätsvorschau!AM19*(1+VSt)</f>
        <v>0</v>
      </c>
      <c r="AN20" s="45" t="n">
        <f aca="false">+Rentabilitätsvorschau!AN19*(1+VSt)</f>
        <v>0</v>
      </c>
      <c r="AO20" s="45" t="n">
        <f aca="false">+Rentabilitätsvorschau!AO19*(1+VSt)</f>
        <v>0</v>
      </c>
      <c r="AP20" s="65" t="n">
        <f aca="false">SUM(AD20:AO20)</f>
        <v>0</v>
      </c>
      <c r="AQ20" s="45" t="n">
        <f aca="false">+Rentabilitätsvorschau!AQ19*(1+VSt)</f>
        <v>0</v>
      </c>
      <c r="AR20" s="45" t="n">
        <f aca="false">+Rentabilitätsvorschau!AR19*(1+VSt)</f>
        <v>0</v>
      </c>
      <c r="AS20" s="45" t="n">
        <f aca="false">+Rentabilitätsvorschau!AS19*(1+VSt)</f>
        <v>0</v>
      </c>
      <c r="AT20" s="45" t="n">
        <f aca="false">+Rentabilitätsvorschau!AT19*(1+VSt)</f>
        <v>0</v>
      </c>
      <c r="AU20" s="45" t="n">
        <f aca="false">+Rentabilitätsvorschau!AU19*(1+VSt)</f>
        <v>0</v>
      </c>
      <c r="AV20" s="45" t="n">
        <f aca="false">+Rentabilitätsvorschau!AV19*(1+VSt)</f>
        <v>0</v>
      </c>
      <c r="AW20" s="45" t="n">
        <f aca="false">+Rentabilitätsvorschau!AW19*(1+VSt)</f>
        <v>0</v>
      </c>
      <c r="AX20" s="45" t="n">
        <f aca="false">+Rentabilitätsvorschau!AX19*(1+VSt)</f>
        <v>0</v>
      </c>
      <c r="AY20" s="45" t="n">
        <f aca="false">+Rentabilitätsvorschau!AY19*(1+VSt)</f>
        <v>0</v>
      </c>
      <c r="AZ20" s="45" t="n">
        <f aca="false">+Rentabilitätsvorschau!AZ19*(1+VSt)</f>
        <v>0</v>
      </c>
      <c r="BA20" s="45" t="n">
        <f aca="false">+Rentabilitätsvorschau!BA19*(1+VSt)</f>
        <v>0</v>
      </c>
      <c r="BB20" s="45" t="n">
        <f aca="false">+Rentabilitätsvorschau!BB19*(1+VSt)</f>
        <v>0</v>
      </c>
      <c r="BC20" s="65" t="n">
        <f aca="false">SUM(AQ20:BB20)</f>
        <v>0</v>
      </c>
    </row>
    <row r="21" customFormat="false" ht="12" hidden="false" customHeight="false" outlineLevel="0" collapsed="false">
      <c r="A21" s="62"/>
      <c r="B21" s="62" t="str">
        <f aca="false">+Rentabilitätsvorschau!B20</f>
        <v>Kfz-Kosten</v>
      </c>
      <c r="C21" s="61"/>
      <c r="D21" s="45"/>
      <c r="E21" s="45"/>
      <c r="F21" s="45"/>
      <c r="G21" s="45"/>
      <c r="H21" s="45"/>
      <c r="I21" s="45"/>
      <c r="J21" s="45"/>
      <c r="K21" s="45"/>
      <c r="L21" s="45"/>
      <c r="M21" s="45"/>
      <c r="N21" s="45"/>
      <c r="O21" s="45"/>
      <c r="P21" s="65"/>
      <c r="Q21" s="45"/>
      <c r="R21" s="45"/>
      <c r="S21" s="45"/>
      <c r="T21" s="45"/>
      <c r="U21" s="45"/>
      <c r="V21" s="45"/>
      <c r="W21" s="45"/>
      <c r="X21" s="45"/>
      <c r="Y21" s="45"/>
      <c r="Z21" s="45"/>
      <c r="AA21" s="45"/>
      <c r="AB21" s="45"/>
      <c r="AC21" s="65"/>
      <c r="AD21" s="45"/>
      <c r="AE21" s="45"/>
      <c r="AF21" s="45"/>
      <c r="AG21" s="45"/>
      <c r="AH21" s="45"/>
      <c r="AI21" s="45"/>
      <c r="AJ21" s="45"/>
      <c r="AK21" s="45"/>
      <c r="AL21" s="45"/>
      <c r="AM21" s="45"/>
      <c r="AN21" s="45"/>
      <c r="AO21" s="45"/>
      <c r="AP21" s="65"/>
      <c r="AQ21" s="45"/>
      <c r="AR21" s="45"/>
      <c r="AS21" s="45"/>
      <c r="AT21" s="45"/>
      <c r="AU21" s="45"/>
      <c r="AV21" s="45"/>
      <c r="AW21" s="45"/>
      <c r="AX21" s="45"/>
      <c r="AY21" s="45"/>
      <c r="AZ21" s="45"/>
      <c r="BA21" s="45"/>
      <c r="BB21" s="45"/>
      <c r="BC21" s="65"/>
    </row>
    <row r="22" customFormat="false" ht="12" hidden="false" customHeight="false" outlineLevel="0" collapsed="false">
      <c r="A22" s="62"/>
      <c r="B22" s="61"/>
      <c r="C22" s="62" t="str">
        <f aca="false">+Rentabilitätsvorschau!C21</f>
        <v>Kfz-Versicherungen</v>
      </c>
      <c r="D22" s="45" t="n">
        <f aca="false">+Rentabilitätsvorschau!D21</f>
        <v>0</v>
      </c>
      <c r="E22" s="45" t="n">
        <f aca="false">+Rentabilitätsvorschau!E21</f>
        <v>0</v>
      </c>
      <c r="F22" s="45" t="n">
        <f aca="false">+Rentabilitätsvorschau!F21</f>
        <v>0</v>
      </c>
      <c r="G22" s="45" t="n">
        <f aca="false">+Rentabilitätsvorschau!G21</f>
        <v>0</v>
      </c>
      <c r="H22" s="45" t="n">
        <f aca="false">+Rentabilitätsvorschau!H21</f>
        <v>0</v>
      </c>
      <c r="I22" s="45" t="n">
        <f aca="false">+Rentabilitätsvorschau!I21</f>
        <v>0</v>
      </c>
      <c r="J22" s="45" t="n">
        <f aca="false">+Rentabilitätsvorschau!J21</f>
        <v>0</v>
      </c>
      <c r="K22" s="45" t="n">
        <f aca="false">+Rentabilitätsvorschau!K21</f>
        <v>0</v>
      </c>
      <c r="L22" s="45" t="n">
        <f aca="false">+Rentabilitätsvorschau!L21</f>
        <v>0</v>
      </c>
      <c r="M22" s="45" t="n">
        <f aca="false">+Rentabilitätsvorschau!M21</f>
        <v>0</v>
      </c>
      <c r="N22" s="45" t="n">
        <f aca="false">+Rentabilitätsvorschau!N21</f>
        <v>0</v>
      </c>
      <c r="O22" s="45" t="n">
        <f aca="false">+Rentabilitätsvorschau!O21</f>
        <v>0</v>
      </c>
      <c r="P22" s="65" t="n">
        <f aca="false">SUM(D22:O22)</f>
        <v>0</v>
      </c>
      <c r="Q22" s="45" t="n">
        <f aca="false">+Rentabilitätsvorschau!Q21</f>
        <v>0</v>
      </c>
      <c r="R22" s="45" t="n">
        <f aca="false">+Rentabilitätsvorschau!R21</f>
        <v>0</v>
      </c>
      <c r="S22" s="45" t="n">
        <f aca="false">+Rentabilitätsvorschau!S21</f>
        <v>0</v>
      </c>
      <c r="T22" s="45" t="n">
        <f aca="false">+Rentabilitätsvorschau!T21</f>
        <v>0</v>
      </c>
      <c r="U22" s="45" t="n">
        <f aca="false">+Rentabilitätsvorschau!U21</f>
        <v>0</v>
      </c>
      <c r="V22" s="45" t="n">
        <f aca="false">+Rentabilitätsvorschau!V21</f>
        <v>0</v>
      </c>
      <c r="W22" s="45" t="n">
        <f aca="false">+Rentabilitätsvorschau!W21</f>
        <v>0</v>
      </c>
      <c r="X22" s="45" t="n">
        <f aca="false">+Rentabilitätsvorschau!X21</f>
        <v>0</v>
      </c>
      <c r="Y22" s="45" t="n">
        <f aca="false">+Rentabilitätsvorschau!Y21</f>
        <v>0</v>
      </c>
      <c r="Z22" s="45" t="n">
        <f aca="false">+Rentabilitätsvorschau!Z21</f>
        <v>0</v>
      </c>
      <c r="AA22" s="45" t="n">
        <f aca="false">+Rentabilitätsvorschau!AA21</f>
        <v>0</v>
      </c>
      <c r="AB22" s="45" t="n">
        <f aca="false">+Rentabilitätsvorschau!AB21</f>
        <v>0</v>
      </c>
      <c r="AC22" s="65" t="n">
        <f aca="false">SUM(Q22:AB22)</f>
        <v>0</v>
      </c>
      <c r="AD22" s="45" t="n">
        <f aca="false">+Rentabilitätsvorschau!AD21</f>
        <v>0</v>
      </c>
      <c r="AE22" s="45" t="n">
        <f aca="false">+Rentabilitätsvorschau!AE21</f>
        <v>0</v>
      </c>
      <c r="AF22" s="45" t="n">
        <f aca="false">+Rentabilitätsvorschau!AF21</f>
        <v>0</v>
      </c>
      <c r="AG22" s="45" t="n">
        <f aca="false">+Rentabilitätsvorschau!AG21</f>
        <v>0</v>
      </c>
      <c r="AH22" s="45" t="n">
        <f aca="false">+Rentabilitätsvorschau!AH21</f>
        <v>0</v>
      </c>
      <c r="AI22" s="45" t="n">
        <f aca="false">+Rentabilitätsvorschau!AI21</f>
        <v>0</v>
      </c>
      <c r="AJ22" s="45" t="n">
        <f aca="false">+Rentabilitätsvorschau!AJ21</f>
        <v>0</v>
      </c>
      <c r="AK22" s="45" t="n">
        <f aca="false">+Rentabilitätsvorschau!AK21</f>
        <v>0</v>
      </c>
      <c r="AL22" s="45" t="n">
        <f aca="false">+Rentabilitätsvorschau!AL21</f>
        <v>0</v>
      </c>
      <c r="AM22" s="45" t="n">
        <f aca="false">+Rentabilitätsvorschau!AM21</f>
        <v>0</v>
      </c>
      <c r="AN22" s="45" t="n">
        <f aca="false">+Rentabilitätsvorschau!AN21</f>
        <v>0</v>
      </c>
      <c r="AO22" s="45" t="n">
        <f aca="false">+Rentabilitätsvorschau!AO21</f>
        <v>0</v>
      </c>
      <c r="AP22" s="65" t="n">
        <f aca="false">SUM(AD22:AO22)</f>
        <v>0</v>
      </c>
      <c r="AQ22" s="45" t="n">
        <f aca="false">+Rentabilitätsvorschau!AQ21</f>
        <v>0</v>
      </c>
      <c r="AR22" s="45" t="n">
        <f aca="false">+Rentabilitätsvorschau!AR21</f>
        <v>0</v>
      </c>
      <c r="AS22" s="45" t="n">
        <f aca="false">+Rentabilitätsvorschau!AS21</f>
        <v>0</v>
      </c>
      <c r="AT22" s="45" t="n">
        <f aca="false">+Rentabilitätsvorschau!AT21</f>
        <v>0</v>
      </c>
      <c r="AU22" s="45" t="n">
        <f aca="false">+Rentabilitätsvorschau!AU21</f>
        <v>0</v>
      </c>
      <c r="AV22" s="45" t="n">
        <f aca="false">+Rentabilitätsvorschau!AV21</f>
        <v>0</v>
      </c>
      <c r="AW22" s="45" t="n">
        <f aca="false">+Rentabilitätsvorschau!AW21</f>
        <v>0</v>
      </c>
      <c r="AX22" s="45" t="n">
        <f aca="false">+Rentabilitätsvorschau!AX21</f>
        <v>0</v>
      </c>
      <c r="AY22" s="45" t="n">
        <f aca="false">+Rentabilitätsvorschau!AY21</f>
        <v>0</v>
      </c>
      <c r="AZ22" s="45" t="n">
        <f aca="false">+Rentabilitätsvorschau!AZ21</f>
        <v>0</v>
      </c>
      <c r="BA22" s="45" t="n">
        <f aca="false">+Rentabilitätsvorschau!BA21</f>
        <v>0</v>
      </c>
      <c r="BB22" s="45" t="n">
        <f aca="false">+Rentabilitätsvorschau!BB21</f>
        <v>0</v>
      </c>
      <c r="BC22" s="65" t="n">
        <f aca="false">SUM(AQ22:BB22)</f>
        <v>0</v>
      </c>
    </row>
    <row r="23" customFormat="false" ht="12" hidden="false" customHeight="false" outlineLevel="0" collapsed="false">
      <c r="A23" s="62"/>
      <c r="B23" s="61"/>
      <c r="C23" s="62" t="str">
        <f aca="false">+Rentabilitätsvorschau!C22</f>
        <v>Wartung und Reparatur</v>
      </c>
      <c r="D23" s="45" t="n">
        <f aca="false">+Rentabilitätsvorschau!D22*(1+VSteins)</f>
        <v>0</v>
      </c>
      <c r="E23" s="45" t="n">
        <f aca="false">+Rentabilitätsvorschau!E22*(1+VSteins)</f>
        <v>0</v>
      </c>
      <c r="F23" s="45" t="n">
        <f aca="false">+Rentabilitätsvorschau!F22*(1+VSteins)</f>
        <v>0</v>
      </c>
      <c r="G23" s="45" t="n">
        <f aca="false">+Rentabilitätsvorschau!G22*(1+VSteins)</f>
        <v>0</v>
      </c>
      <c r="H23" s="45" t="n">
        <f aca="false">+Rentabilitätsvorschau!H22*(1+VSteins)</f>
        <v>0</v>
      </c>
      <c r="I23" s="45" t="n">
        <f aca="false">+Rentabilitätsvorschau!I22*(1+VSteins)</f>
        <v>0</v>
      </c>
      <c r="J23" s="45" t="n">
        <f aca="false">+Rentabilitätsvorschau!J22*(1+VSteins)</f>
        <v>0</v>
      </c>
      <c r="K23" s="45" t="n">
        <f aca="false">+Rentabilitätsvorschau!K22*(1+VSteins)</f>
        <v>0</v>
      </c>
      <c r="L23" s="45" t="n">
        <f aca="false">+Rentabilitätsvorschau!L22*(1+VSteins)</f>
        <v>0</v>
      </c>
      <c r="M23" s="45" t="n">
        <f aca="false">+Rentabilitätsvorschau!M22*(1+VSteins)</f>
        <v>0</v>
      </c>
      <c r="N23" s="45" t="n">
        <f aca="false">+Rentabilitätsvorschau!N22*(1+VSteins)</f>
        <v>0</v>
      </c>
      <c r="O23" s="45" t="n">
        <f aca="false">+Rentabilitätsvorschau!O22*(1+VSteins)</f>
        <v>0</v>
      </c>
      <c r="P23" s="65" t="n">
        <f aca="false">SUM(D23:O23)</f>
        <v>0</v>
      </c>
      <c r="Q23" s="45" t="n">
        <f aca="false">+Rentabilitätsvorschau!Q22*(1+VSt)</f>
        <v>0</v>
      </c>
      <c r="R23" s="45" t="n">
        <f aca="false">+Rentabilitätsvorschau!R22*(1+VSt)</f>
        <v>0</v>
      </c>
      <c r="S23" s="45" t="n">
        <f aca="false">+Rentabilitätsvorschau!S22*(1+VSt)</f>
        <v>0</v>
      </c>
      <c r="T23" s="45" t="n">
        <f aca="false">+Rentabilitätsvorschau!T22*(1+VSt)</f>
        <v>0</v>
      </c>
      <c r="U23" s="45" t="n">
        <f aca="false">+Rentabilitätsvorschau!U22*(1+VSt)</f>
        <v>0</v>
      </c>
      <c r="V23" s="45" t="n">
        <f aca="false">+Rentabilitätsvorschau!V22*(1+VSt)</f>
        <v>0</v>
      </c>
      <c r="W23" s="45" t="n">
        <f aca="false">+Rentabilitätsvorschau!W22*(1+VSt)</f>
        <v>0</v>
      </c>
      <c r="X23" s="45" t="n">
        <f aca="false">+Rentabilitätsvorschau!X22*(1+VSt)</f>
        <v>0</v>
      </c>
      <c r="Y23" s="45" t="n">
        <f aca="false">+Rentabilitätsvorschau!Y22*(1+VSt)</f>
        <v>0</v>
      </c>
      <c r="Z23" s="45" t="n">
        <f aca="false">+Rentabilitätsvorschau!Z22*(1+VSt)</f>
        <v>0</v>
      </c>
      <c r="AA23" s="45" t="n">
        <f aca="false">+Rentabilitätsvorschau!AA22*(1+VSt)</f>
        <v>0</v>
      </c>
      <c r="AB23" s="45" t="n">
        <f aca="false">+Rentabilitätsvorschau!AB22*(1+VSt)</f>
        <v>0</v>
      </c>
      <c r="AC23" s="65" t="n">
        <f aca="false">SUM(Q23:AB23)</f>
        <v>0</v>
      </c>
      <c r="AD23" s="45" t="n">
        <f aca="false">+Rentabilitätsvorschau!AD22*(1+VSt)</f>
        <v>0</v>
      </c>
      <c r="AE23" s="45" t="n">
        <f aca="false">+Rentabilitätsvorschau!AE22*(1+VSt)</f>
        <v>0</v>
      </c>
      <c r="AF23" s="45" t="n">
        <f aca="false">+Rentabilitätsvorschau!AF22*(1+VSt)</f>
        <v>0</v>
      </c>
      <c r="AG23" s="45" t="n">
        <f aca="false">+Rentabilitätsvorschau!AG22*(1+VSt)</f>
        <v>0</v>
      </c>
      <c r="AH23" s="45" t="n">
        <f aca="false">+Rentabilitätsvorschau!AH22*(1+VSt)</f>
        <v>0</v>
      </c>
      <c r="AI23" s="45" t="n">
        <f aca="false">+Rentabilitätsvorschau!AI22*(1+VSt)</f>
        <v>0</v>
      </c>
      <c r="AJ23" s="45" t="n">
        <f aca="false">+Rentabilitätsvorschau!AJ22*(1+VSt)</f>
        <v>0</v>
      </c>
      <c r="AK23" s="45" t="n">
        <f aca="false">+Rentabilitätsvorschau!AK22*(1+VSt)</f>
        <v>0</v>
      </c>
      <c r="AL23" s="45" t="n">
        <f aca="false">+Rentabilitätsvorschau!AL22*(1+VSt)</f>
        <v>0</v>
      </c>
      <c r="AM23" s="45" t="n">
        <f aca="false">+Rentabilitätsvorschau!AM22*(1+VSt)</f>
        <v>0</v>
      </c>
      <c r="AN23" s="45" t="n">
        <f aca="false">+Rentabilitätsvorschau!AN22*(1+VSt)</f>
        <v>0</v>
      </c>
      <c r="AO23" s="45" t="n">
        <f aca="false">+Rentabilitätsvorschau!AO22*(1+VSt)</f>
        <v>0</v>
      </c>
      <c r="AP23" s="65" t="n">
        <f aca="false">SUM(AD23:AO23)</f>
        <v>0</v>
      </c>
      <c r="AQ23" s="45" t="n">
        <f aca="false">+Rentabilitätsvorschau!AQ22*(1+VSt)</f>
        <v>0</v>
      </c>
      <c r="AR23" s="45" t="n">
        <f aca="false">+Rentabilitätsvorschau!AR22*(1+VSt)</f>
        <v>0</v>
      </c>
      <c r="AS23" s="45" t="n">
        <f aca="false">+Rentabilitätsvorschau!AS22*(1+VSt)</f>
        <v>0</v>
      </c>
      <c r="AT23" s="45" t="n">
        <f aca="false">+Rentabilitätsvorschau!AT22*(1+VSt)</f>
        <v>0</v>
      </c>
      <c r="AU23" s="45" t="n">
        <f aca="false">+Rentabilitätsvorschau!AU22*(1+VSt)</f>
        <v>0</v>
      </c>
      <c r="AV23" s="45" t="n">
        <f aca="false">+Rentabilitätsvorschau!AV22*(1+VSt)</f>
        <v>0</v>
      </c>
      <c r="AW23" s="45" t="n">
        <f aca="false">+Rentabilitätsvorschau!AW22*(1+VSt)</f>
        <v>0</v>
      </c>
      <c r="AX23" s="45" t="n">
        <f aca="false">+Rentabilitätsvorschau!AX22*(1+VSt)</f>
        <v>0</v>
      </c>
      <c r="AY23" s="45" t="n">
        <f aca="false">+Rentabilitätsvorschau!AY22*(1+VSt)</f>
        <v>0</v>
      </c>
      <c r="AZ23" s="45" t="n">
        <f aca="false">+Rentabilitätsvorschau!AZ22*(1+VSt)</f>
        <v>0</v>
      </c>
      <c r="BA23" s="45" t="n">
        <f aca="false">+Rentabilitätsvorschau!BA22*(1+VSt)</f>
        <v>0</v>
      </c>
      <c r="BB23" s="45" t="n">
        <f aca="false">+Rentabilitätsvorschau!BB22*(1+VSt)</f>
        <v>0</v>
      </c>
      <c r="BC23" s="65" t="n">
        <f aca="false">SUM(AQ23:BB23)</f>
        <v>0</v>
      </c>
    </row>
    <row r="24" customFormat="false" ht="12" hidden="false" customHeight="false" outlineLevel="0" collapsed="false">
      <c r="A24" s="62"/>
      <c r="B24" s="61"/>
      <c r="C24" s="62" t="str">
        <f aca="false">+Rentabilitätsvorschau!C23</f>
        <v>Leasing (nur Kfz)</v>
      </c>
      <c r="D24" s="45" t="n">
        <f aca="false">+Rentabilitätsvorschau!D23*(1+VSteins)</f>
        <v>0</v>
      </c>
      <c r="E24" s="45" t="n">
        <f aca="false">+Rentabilitätsvorschau!E23*(1+VSteins)</f>
        <v>0</v>
      </c>
      <c r="F24" s="45" t="n">
        <f aca="false">+Rentabilitätsvorschau!F23*(1+VSteins)</f>
        <v>0</v>
      </c>
      <c r="G24" s="45" t="n">
        <f aca="false">+Rentabilitätsvorschau!G23*(1+VSteins)</f>
        <v>0</v>
      </c>
      <c r="H24" s="45" t="n">
        <f aca="false">+Rentabilitätsvorschau!H23*(1+VSteins)</f>
        <v>0</v>
      </c>
      <c r="I24" s="45" t="n">
        <f aca="false">+Rentabilitätsvorschau!I23*(1+VSteins)</f>
        <v>0</v>
      </c>
      <c r="J24" s="45" t="n">
        <f aca="false">+Rentabilitätsvorschau!J23*(1+VSteins)</f>
        <v>0</v>
      </c>
      <c r="K24" s="45" t="n">
        <f aca="false">+Rentabilitätsvorschau!K23*(1+VSteins)</f>
        <v>0</v>
      </c>
      <c r="L24" s="45" t="n">
        <f aca="false">+Rentabilitätsvorschau!L23*(1+VSteins)</f>
        <v>0</v>
      </c>
      <c r="M24" s="45" t="n">
        <f aca="false">+Rentabilitätsvorschau!M23*(1+VSteins)</f>
        <v>0</v>
      </c>
      <c r="N24" s="45" t="n">
        <f aca="false">+Rentabilitätsvorschau!N23*(1+VSteins)</f>
        <v>0</v>
      </c>
      <c r="O24" s="45" t="n">
        <f aca="false">+Rentabilitätsvorschau!O23*(1+VSteins)</f>
        <v>0</v>
      </c>
      <c r="P24" s="65" t="n">
        <f aca="false">SUM(D24:O24)</f>
        <v>0</v>
      </c>
      <c r="Q24" s="45" t="n">
        <f aca="false">+Rentabilitätsvorschau!Q23*(1+VSt)</f>
        <v>0</v>
      </c>
      <c r="R24" s="45" t="n">
        <f aca="false">+Rentabilitätsvorschau!R23*(1+VSt)</f>
        <v>0</v>
      </c>
      <c r="S24" s="45" t="n">
        <f aca="false">+Rentabilitätsvorschau!S23*(1+VSt)</f>
        <v>0</v>
      </c>
      <c r="T24" s="45" t="n">
        <f aca="false">+Rentabilitätsvorschau!T23*(1+VSt)</f>
        <v>0</v>
      </c>
      <c r="U24" s="45" t="n">
        <f aca="false">+Rentabilitätsvorschau!U23*(1+VSt)</f>
        <v>0</v>
      </c>
      <c r="V24" s="45" t="n">
        <f aca="false">+Rentabilitätsvorschau!V23*(1+VSt)</f>
        <v>0</v>
      </c>
      <c r="W24" s="45" t="n">
        <f aca="false">+Rentabilitätsvorschau!W23*(1+VSt)</f>
        <v>0</v>
      </c>
      <c r="X24" s="45" t="n">
        <f aca="false">+Rentabilitätsvorschau!X23*(1+VSt)</f>
        <v>0</v>
      </c>
      <c r="Y24" s="45" t="n">
        <f aca="false">+Rentabilitätsvorschau!Y23*(1+VSt)</f>
        <v>0</v>
      </c>
      <c r="Z24" s="45" t="n">
        <f aca="false">+Rentabilitätsvorschau!Z23*(1+VSt)</f>
        <v>0</v>
      </c>
      <c r="AA24" s="45" t="n">
        <f aca="false">+Rentabilitätsvorschau!AA23*(1+VSt)</f>
        <v>0</v>
      </c>
      <c r="AB24" s="45" t="n">
        <f aca="false">+Rentabilitätsvorschau!AB23*(1+VSt)</f>
        <v>0</v>
      </c>
      <c r="AC24" s="65" t="n">
        <f aca="false">SUM(Q24:AB24)</f>
        <v>0</v>
      </c>
      <c r="AD24" s="45" t="n">
        <f aca="false">+Rentabilitätsvorschau!AD23*(1+VSt)</f>
        <v>0</v>
      </c>
      <c r="AE24" s="45" t="n">
        <f aca="false">+Rentabilitätsvorschau!AE23*(1+VSt)</f>
        <v>0</v>
      </c>
      <c r="AF24" s="45" t="n">
        <f aca="false">+Rentabilitätsvorschau!AF23*(1+VSt)</f>
        <v>0</v>
      </c>
      <c r="AG24" s="45" t="n">
        <f aca="false">+Rentabilitätsvorschau!AG23*(1+VSt)</f>
        <v>0</v>
      </c>
      <c r="AH24" s="45" t="n">
        <f aca="false">+Rentabilitätsvorschau!AH23*(1+VSt)</f>
        <v>0</v>
      </c>
      <c r="AI24" s="45" t="n">
        <f aca="false">+Rentabilitätsvorschau!AI23*(1+VSt)</f>
        <v>0</v>
      </c>
      <c r="AJ24" s="45" t="n">
        <f aca="false">+Rentabilitätsvorschau!AJ23*(1+VSt)</f>
        <v>0</v>
      </c>
      <c r="AK24" s="45" t="n">
        <f aca="false">+Rentabilitätsvorschau!AK23*(1+VSt)</f>
        <v>0</v>
      </c>
      <c r="AL24" s="45" t="n">
        <f aca="false">+Rentabilitätsvorschau!AL23*(1+VSt)</f>
        <v>0</v>
      </c>
      <c r="AM24" s="45" t="n">
        <f aca="false">+Rentabilitätsvorschau!AM23*(1+VSt)</f>
        <v>0</v>
      </c>
      <c r="AN24" s="45" t="n">
        <f aca="false">+Rentabilitätsvorschau!AN23*(1+VSt)</f>
        <v>0</v>
      </c>
      <c r="AO24" s="45" t="n">
        <f aca="false">+Rentabilitätsvorschau!AO23*(1+VSt)</f>
        <v>0</v>
      </c>
      <c r="AP24" s="65" t="n">
        <f aca="false">SUM(AD24:AO24)</f>
        <v>0</v>
      </c>
      <c r="AQ24" s="45" t="n">
        <f aca="false">+Rentabilitätsvorschau!AQ23*(1+VSt)</f>
        <v>0</v>
      </c>
      <c r="AR24" s="45" t="n">
        <f aca="false">+Rentabilitätsvorschau!AR23*(1+VSt)</f>
        <v>0</v>
      </c>
      <c r="AS24" s="45" t="n">
        <f aca="false">+Rentabilitätsvorschau!AS23*(1+VSt)</f>
        <v>0</v>
      </c>
      <c r="AT24" s="45" t="n">
        <f aca="false">+Rentabilitätsvorschau!AT23*(1+VSt)</f>
        <v>0</v>
      </c>
      <c r="AU24" s="45" t="n">
        <f aca="false">+Rentabilitätsvorschau!AU23*(1+VSt)</f>
        <v>0</v>
      </c>
      <c r="AV24" s="45" t="n">
        <f aca="false">+Rentabilitätsvorschau!AV23*(1+VSt)</f>
        <v>0</v>
      </c>
      <c r="AW24" s="45" t="n">
        <f aca="false">+Rentabilitätsvorschau!AW23*(1+VSt)</f>
        <v>0</v>
      </c>
      <c r="AX24" s="45" t="n">
        <f aca="false">+Rentabilitätsvorschau!AX23*(1+VSt)</f>
        <v>0</v>
      </c>
      <c r="AY24" s="45" t="n">
        <f aca="false">+Rentabilitätsvorschau!AY23*(1+VSt)</f>
        <v>0</v>
      </c>
      <c r="AZ24" s="45" t="n">
        <f aca="false">+Rentabilitätsvorschau!AZ23*(1+VSt)</f>
        <v>0</v>
      </c>
      <c r="BA24" s="45" t="n">
        <f aca="false">+Rentabilitätsvorschau!BA23*(1+VSt)</f>
        <v>0</v>
      </c>
      <c r="BB24" s="45" t="n">
        <f aca="false">+Rentabilitätsvorschau!BB23*(1+VSt)</f>
        <v>0</v>
      </c>
      <c r="BC24" s="65" t="n">
        <f aca="false">SUM(AQ24:BB24)</f>
        <v>0</v>
      </c>
    </row>
    <row r="25" customFormat="false" ht="12" hidden="false" customHeight="false" outlineLevel="0" collapsed="false">
      <c r="A25" s="62"/>
      <c r="B25" s="61"/>
      <c r="C25" s="62" t="str">
        <f aca="false">+Rentabilitätsvorschau!C24</f>
        <v>Betriebskosten</v>
      </c>
      <c r="D25" s="45" t="n">
        <f aca="false">+Rentabilitätsvorschau!D24*(1+VSteins)</f>
        <v>0</v>
      </c>
      <c r="E25" s="45" t="n">
        <f aca="false">+Rentabilitätsvorschau!E24*(1+VSteins)</f>
        <v>0</v>
      </c>
      <c r="F25" s="45" t="n">
        <f aca="false">+Rentabilitätsvorschau!F24*(1+VSteins)</f>
        <v>0</v>
      </c>
      <c r="G25" s="45" t="n">
        <f aca="false">+Rentabilitätsvorschau!G24*(1+VSteins)</f>
        <v>0</v>
      </c>
      <c r="H25" s="45" t="n">
        <f aca="false">+Rentabilitätsvorschau!H24*(1+VSteins)</f>
        <v>0</v>
      </c>
      <c r="I25" s="45" t="n">
        <f aca="false">+Rentabilitätsvorschau!I24*(1+VSteins)</f>
        <v>0</v>
      </c>
      <c r="J25" s="45" t="n">
        <f aca="false">+Rentabilitätsvorschau!J24*(1+VSteins)</f>
        <v>0</v>
      </c>
      <c r="K25" s="45" t="n">
        <f aca="false">+Rentabilitätsvorschau!K24*(1+VSteins)</f>
        <v>0</v>
      </c>
      <c r="L25" s="45" t="n">
        <f aca="false">+Rentabilitätsvorschau!L24*(1+VSteins)</f>
        <v>0</v>
      </c>
      <c r="M25" s="45" t="n">
        <f aca="false">+Rentabilitätsvorschau!M24*(1+VSteins)</f>
        <v>0</v>
      </c>
      <c r="N25" s="45" t="n">
        <f aca="false">+Rentabilitätsvorschau!N24*(1+VSteins)</f>
        <v>0</v>
      </c>
      <c r="O25" s="45" t="n">
        <f aca="false">+Rentabilitätsvorschau!O24*(1+VSteins)</f>
        <v>0</v>
      </c>
      <c r="P25" s="65" t="n">
        <f aca="false">SUM(D25:O25)</f>
        <v>0</v>
      </c>
      <c r="Q25" s="45" t="n">
        <f aca="false">+Rentabilitätsvorschau!Q24*(1+VSt)</f>
        <v>0</v>
      </c>
      <c r="R25" s="45" t="n">
        <f aca="false">+Rentabilitätsvorschau!R24*(1+VSt)</f>
        <v>0</v>
      </c>
      <c r="S25" s="45" t="n">
        <f aca="false">+Rentabilitätsvorschau!S24*(1+VSt)</f>
        <v>0</v>
      </c>
      <c r="T25" s="45" t="n">
        <f aca="false">+Rentabilitätsvorschau!T24*(1+VSt)</f>
        <v>0</v>
      </c>
      <c r="U25" s="45" t="n">
        <f aca="false">+Rentabilitätsvorschau!U24*(1+VSt)</f>
        <v>0</v>
      </c>
      <c r="V25" s="45" t="n">
        <f aca="false">+Rentabilitätsvorschau!V24*(1+VSt)</f>
        <v>0</v>
      </c>
      <c r="W25" s="45" t="n">
        <f aca="false">+Rentabilitätsvorschau!W24*(1+VSt)</f>
        <v>0</v>
      </c>
      <c r="X25" s="45" t="n">
        <f aca="false">+Rentabilitätsvorschau!X24*(1+VSt)</f>
        <v>0</v>
      </c>
      <c r="Y25" s="45" t="n">
        <f aca="false">+Rentabilitätsvorschau!Y24*(1+VSt)</f>
        <v>0</v>
      </c>
      <c r="Z25" s="45" t="n">
        <f aca="false">+Rentabilitätsvorschau!Z24*(1+VSt)</f>
        <v>0</v>
      </c>
      <c r="AA25" s="45" t="n">
        <f aca="false">+Rentabilitätsvorschau!AA24*(1+VSt)</f>
        <v>0</v>
      </c>
      <c r="AB25" s="45" t="n">
        <f aca="false">+Rentabilitätsvorschau!AB24*(1+VSt)</f>
        <v>0</v>
      </c>
      <c r="AC25" s="65" t="n">
        <f aca="false">SUM(Q25:AB25)</f>
        <v>0</v>
      </c>
      <c r="AD25" s="45" t="n">
        <f aca="false">+Rentabilitätsvorschau!AD24*(1+VSt)</f>
        <v>0</v>
      </c>
      <c r="AE25" s="45" t="n">
        <f aca="false">+Rentabilitätsvorschau!AE24*(1+VSt)</f>
        <v>0</v>
      </c>
      <c r="AF25" s="45" t="n">
        <f aca="false">+Rentabilitätsvorschau!AF24*(1+VSt)</f>
        <v>0</v>
      </c>
      <c r="AG25" s="45" t="n">
        <f aca="false">+Rentabilitätsvorschau!AG24*(1+VSt)</f>
        <v>0</v>
      </c>
      <c r="AH25" s="45" t="n">
        <f aca="false">+Rentabilitätsvorschau!AH24*(1+VSt)</f>
        <v>0</v>
      </c>
      <c r="AI25" s="45" t="n">
        <f aca="false">+Rentabilitätsvorschau!AI24*(1+VSt)</f>
        <v>0</v>
      </c>
      <c r="AJ25" s="45" t="n">
        <f aca="false">+Rentabilitätsvorschau!AJ24*(1+VSt)</f>
        <v>0</v>
      </c>
      <c r="AK25" s="45" t="n">
        <f aca="false">+Rentabilitätsvorschau!AK24*(1+VSt)</f>
        <v>0</v>
      </c>
      <c r="AL25" s="45" t="n">
        <f aca="false">+Rentabilitätsvorschau!AL24*(1+VSt)</f>
        <v>0</v>
      </c>
      <c r="AM25" s="45" t="n">
        <f aca="false">+Rentabilitätsvorschau!AM24*(1+VSt)</f>
        <v>0</v>
      </c>
      <c r="AN25" s="45" t="n">
        <f aca="false">+Rentabilitätsvorschau!AN24*(1+VSt)</f>
        <v>0</v>
      </c>
      <c r="AO25" s="45" t="n">
        <f aca="false">+Rentabilitätsvorschau!AO24*(1+VSt)</f>
        <v>0</v>
      </c>
      <c r="AP25" s="65" t="n">
        <f aca="false">SUM(AD25:AO25)</f>
        <v>0</v>
      </c>
      <c r="AQ25" s="45" t="n">
        <f aca="false">+Rentabilitätsvorschau!AQ24*(1+VSt)</f>
        <v>0</v>
      </c>
      <c r="AR25" s="45" t="n">
        <f aca="false">+Rentabilitätsvorschau!AR24*(1+VSt)</f>
        <v>0</v>
      </c>
      <c r="AS25" s="45" t="n">
        <f aca="false">+Rentabilitätsvorschau!AS24*(1+VSt)</f>
        <v>0</v>
      </c>
      <c r="AT25" s="45" t="n">
        <f aca="false">+Rentabilitätsvorschau!AT24*(1+VSt)</f>
        <v>0</v>
      </c>
      <c r="AU25" s="45" t="n">
        <f aca="false">+Rentabilitätsvorschau!AU24*(1+VSt)</f>
        <v>0</v>
      </c>
      <c r="AV25" s="45" t="n">
        <f aca="false">+Rentabilitätsvorschau!AV24*(1+VSt)</f>
        <v>0</v>
      </c>
      <c r="AW25" s="45" t="n">
        <f aca="false">+Rentabilitätsvorschau!AW24*(1+VSt)</f>
        <v>0</v>
      </c>
      <c r="AX25" s="45" t="n">
        <f aca="false">+Rentabilitätsvorschau!AX24*(1+VSt)</f>
        <v>0</v>
      </c>
      <c r="AY25" s="45" t="n">
        <f aca="false">+Rentabilitätsvorschau!AY24*(1+VSt)</f>
        <v>0</v>
      </c>
      <c r="AZ25" s="45" t="n">
        <f aca="false">+Rentabilitätsvorschau!AZ24*(1+VSt)</f>
        <v>0</v>
      </c>
      <c r="BA25" s="45" t="n">
        <f aca="false">+Rentabilitätsvorschau!BA24*(1+VSt)</f>
        <v>0</v>
      </c>
      <c r="BB25" s="45" t="n">
        <f aca="false">+Rentabilitätsvorschau!BB24*(1+VSt)</f>
        <v>0</v>
      </c>
      <c r="BC25" s="65" t="n">
        <f aca="false">SUM(AQ25:BB25)</f>
        <v>0</v>
      </c>
    </row>
    <row r="26" customFormat="false" ht="12" hidden="false" customHeight="false" outlineLevel="0" collapsed="false">
      <c r="A26" s="62"/>
      <c r="B26" s="62" t="str">
        <f aca="false">+Rentabilitätsvorschau!B25</f>
        <v>Reise- und Bewirtungskosten</v>
      </c>
      <c r="C26" s="62"/>
      <c r="D26" s="45" t="n">
        <f aca="false">+Rentabilitätsvorschau!D25*(1+VSteins)</f>
        <v>2500</v>
      </c>
      <c r="E26" s="45" t="n">
        <f aca="false">+Rentabilitätsvorschau!E25*(1+VSteins)</f>
        <v>2500</v>
      </c>
      <c r="F26" s="45" t="n">
        <f aca="false">+Rentabilitätsvorschau!F25*(1+VSteins)</f>
        <v>2500</v>
      </c>
      <c r="G26" s="45" t="n">
        <f aca="false">+Rentabilitätsvorschau!G25*(1+VSteins)</f>
        <v>2500</v>
      </c>
      <c r="H26" s="45" t="n">
        <f aca="false">+Rentabilitätsvorschau!H25*(1+VSteins)</f>
        <v>2500</v>
      </c>
      <c r="I26" s="45" t="n">
        <f aca="false">+Rentabilitätsvorschau!I25*(1+VSteins)</f>
        <v>2500</v>
      </c>
      <c r="J26" s="45" t="n">
        <f aca="false">+Rentabilitätsvorschau!J25*(1+VSteins)</f>
        <v>2500</v>
      </c>
      <c r="K26" s="45" t="n">
        <f aca="false">+Rentabilitätsvorschau!K25*(1+VSteins)</f>
        <v>2500</v>
      </c>
      <c r="L26" s="45" t="n">
        <f aca="false">+Rentabilitätsvorschau!L25*(1+VSteins)</f>
        <v>2500</v>
      </c>
      <c r="M26" s="45" t="n">
        <f aca="false">+Rentabilitätsvorschau!M25*(1+VSteins)</f>
        <v>2500</v>
      </c>
      <c r="N26" s="45" t="n">
        <f aca="false">+Rentabilitätsvorschau!N25*(1+VSteins)</f>
        <v>2500</v>
      </c>
      <c r="O26" s="45" t="n">
        <f aca="false">+Rentabilitätsvorschau!O25*(1+VSteins)</f>
        <v>2500</v>
      </c>
      <c r="P26" s="65" t="n">
        <f aca="false">SUM(D26:O26)</f>
        <v>30000</v>
      </c>
      <c r="Q26" s="45" t="n">
        <f aca="false">+Rentabilitätsvorschau!Q25*(1+VSt)</f>
        <v>0</v>
      </c>
      <c r="R26" s="45" t="n">
        <f aca="false">+Rentabilitätsvorschau!R25*(1+VSt)</f>
        <v>0</v>
      </c>
      <c r="S26" s="45" t="n">
        <f aca="false">+Rentabilitätsvorschau!S25*(1+VSt)</f>
        <v>0</v>
      </c>
      <c r="T26" s="45" t="n">
        <f aca="false">+Rentabilitätsvorschau!T25*(1+VSt)</f>
        <v>0</v>
      </c>
      <c r="U26" s="45" t="n">
        <f aca="false">+Rentabilitätsvorschau!U25*(1+VSt)</f>
        <v>0</v>
      </c>
      <c r="V26" s="45" t="n">
        <f aca="false">+Rentabilitätsvorschau!V25*(1+VSt)</f>
        <v>0</v>
      </c>
      <c r="W26" s="45" t="n">
        <f aca="false">+Rentabilitätsvorschau!W25*(1+VSt)</f>
        <v>0</v>
      </c>
      <c r="X26" s="45" t="n">
        <f aca="false">+Rentabilitätsvorschau!X25*(1+VSt)</f>
        <v>0</v>
      </c>
      <c r="Y26" s="45" t="n">
        <f aca="false">+Rentabilitätsvorschau!Y25*(1+VSt)</f>
        <v>0</v>
      </c>
      <c r="Z26" s="45" t="n">
        <f aca="false">+Rentabilitätsvorschau!Z25*(1+VSt)</f>
        <v>0</v>
      </c>
      <c r="AA26" s="45" t="n">
        <f aca="false">+Rentabilitätsvorschau!AA25*(1+VSt)</f>
        <v>0</v>
      </c>
      <c r="AB26" s="45" t="n">
        <f aca="false">+Rentabilitätsvorschau!AB25*(1+VSt)</f>
        <v>0</v>
      </c>
      <c r="AC26" s="65" t="n">
        <f aca="false">SUM(Q26:AB26)</f>
        <v>0</v>
      </c>
      <c r="AD26" s="45" t="n">
        <f aca="false">+Rentabilitätsvorschau!AD25*(1+VSt)</f>
        <v>0</v>
      </c>
      <c r="AE26" s="45" t="n">
        <f aca="false">+Rentabilitätsvorschau!AE25*(1+VSt)</f>
        <v>0</v>
      </c>
      <c r="AF26" s="45" t="n">
        <f aca="false">+Rentabilitätsvorschau!AF25*(1+VSt)</f>
        <v>0</v>
      </c>
      <c r="AG26" s="45" t="n">
        <f aca="false">+Rentabilitätsvorschau!AG25*(1+VSt)</f>
        <v>0</v>
      </c>
      <c r="AH26" s="45" t="n">
        <f aca="false">+Rentabilitätsvorschau!AH25*(1+VSt)</f>
        <v>0</v>
      </c>
      <c r="AI26" s="45" t="n">
        <f aca="false">+Rentabilitätsvorschau!AI25*(1+VSt)</f>
        <v>0</v>
      </c>
      <c r="AJ26" s="45" t="n">
        <f aca="false">+Rentabilitätsvorschau!AJ25*(1+VSt)</f>
        <v>0</v>
      </c>
      <c r="AK26" s="45" t="n">
        <f aca="false">+Rentabilitätsvorschau!AK25*(1+VSt)</f>
        <v>0</v>
      </c>
      <c r="AL26" s="45" t="n">
        <f aca="false">+Rentabilitätsvorschau!AL25*(1+VSt)</f>
        <v>0</v>
      </c>
      <c r="AM26" s="45" t="n">
        <f aca="false">+Rentabilitätsvorschau!AM25*(1+VSt)</f>
        <v>0</v>
      </c>
      <c r="AN26" s="45" t="n">
        <f aca="false">+Rentabilitätsvorschau!AN25*(1+VSt)</f>
        <v>0</v>
      </c>
      <c r="AO26" s="45" t="n">
        <f aca="false">+Rentabilitätsvorschau!AO25*(1+VSt)</f>
        <v>0</v>
      </c>
      <c r="AP26" s="65" t="n">
        <f aca="false">SUM(AD26:AO26)</f>
        <v>0</v>
      </c>
      <c r="AQ26" s="45" t="n">
        <f aca="false">+Rentabilitätsvorschau!AQ25*(1+VSt)</f>
        <v>0</v>
      </c>
      <c r="AR26" s="45" t="n">
        <f aca="false">+Rentabilitätsvorschau!AR25*(1+VSt)</f>
        <v>0</v>
      </c>
      <c r="AS26" s="45" t="n">
        <f aca="false">+Rentabilitätsvorschau!AS25*(1+VSt)</f>
        <v>0</v>
      </c>
      <c r="AT26" s="45" t="n">
        <f aca="false">+Rentabilitätsvorschau!AT25*(1+VSt)</f>
        <v>0</v>
      </c>
      <c r="AU26" s="45" t="n">
        <f aca="false">+Rentabilitätsvorschau!AU25*(1+VSt)</f>
        <v>0</v>
      </c>
      <c r="AV26" s="45" t="n">
        <f aca="false">+Rentabilitätsvorschau!AV25*(1+VSt)</f>
        <v>0</v>
      </c>
      <c r="AW26" s="45" t="n">
        <f aca="false">+Rentabilitätsvorschau!AW25*(1+VSt)</f>
        <v>0</v>
      </c>
      <c r="AX26" s="45" t="n">
        <f aca="false">+Rentabilitätsvorschau!AX25*(1+VSt)</f>
        <v>0</v>
      </c>
      <c r="AY26" s="45" t="n">
        <f aca="false">+Rentabilitätsvorschau!AY25*(1+VSt)</f>
        <v>0</v>
      </c>
      <c r="AZ26" s="45" t="n">
        <f aca="false">+Rentabilitätsvorschau!AZ25*(1+VSt)</f>
        <v>0</v>
      </c>
      <c r="BA26" s="45" t="n">
        <f aca="false">+Rentabilitätsvorschau!BA25*(1+VSt)</f>
        <v>0</v>
      </c>
      <c r="BB26" s="45" t="n">
        <f aca="false">+Rentabilitätsvorschau!BB25*(1+VSt)</f>
        <v>0</v>
      </c>
      <c r="BC26" s="65" t="n">
        <f aca="false">SUM(AQ26:BB26)</f>
        <v>0</v>
      </c>
    </row>
    <row r="27" customFormat="false" ht="12" hidden="false" customHeight="false" outlineLevel="0" collapsed="false">
      <c r="A27" s="62"/>
      <c r="B27" s="62" t="str">
        <f aca="false">+Rentabilitätsvorschau!B26</f>
        <v>Anzeigen- und sonst. Werbung</v>
      </c>
      <c r="C27" s="62"/>
      <c r="D27" s="45" t="n">
        <f aca="false">+Rentabilitätsvorschau!D26*(1+VSteins)</f>
        <v>60000</v>
      </c>
      <c r="E27" s="45" t="n">
        <f aca="false">+Rentabilitätsvorschau!E26*(1+VSteins)</f>
        <v>60000</v>
      </c>
      <c r="F27" s="45" t="n">
        <f aca="false">+Rentabilitätsvorschau!F26*(1+VSteins)</f>
        <v>60000</v>
      </c>
      <c r="G27" s="45" t="n">
        <f aca="false">+Rentabilitätsvorschau!G26*(1+VSteins)</f>
        <v>60000</v>
      </c>
      <c r="H27" s="45" t="n">
        <f aca="false">+Rentabilitätsvorschau!H26*(1+VSteins)</f>
        <v>60000</v>
      </c>
      <c r="I27" s="45" t="n">
        <f aca="false">+Rentabilitätsvorschau!I26*(1+VSteins)</f>
        <v>60000</v>
      </c>
      <c r="J27" s="45" t="n">
        <f aca="false">+Rentabilitätsvorschau!J26*(1+VSteins)</f>
        <v>60000</v>
      </c>
      <c r="K27" s="45" t="n">
        <f aca="false">+Rentabilitätsvorschau!K26*(1+VSteins)</f>
        <v>60000</v>
      </c>
      <c r="L27" s="45" t="n">
        <f aca="false">+Rentabilitätsvorschau!L26*(1+VSteins)</f>
        <v>60000</v>
      </c>
      <c r="M27" s="45" t="n">
        <f aca="false">+Rentabilitätsvorschau!M26*(1+VSteins)</f>
        <v>60000</v>
      </c>
      <c r="N27" s="45" t="n">
        <f aca="false">+Rentabilitätsvorschau!N26*(1+VSteins)</f>
        <v>60000</v>
      </c>
      <c r="O27" s="45" t="n">
        <f aca="false">+Rentabilitätsvorschau!O26*(1+VSteins)</f>
        <v>60000</v>
      </c>
      <c r="P27" s="65" t="n">
        <f aca="false">SUM(D27:O27)</f>
        <v>720000</v>
      </c>
      <c r="Q27" s="45" t="n">
        <f aca="false">+Rentabilitätsvorschau!Q26*(1+VSt)</f>
        <v>0</v>
      </c>
      <c r="R27" s="45" t="n">
        <f aca="false">+Rentabilitätsvorschau!R26*(1+VSt)</f>
        <v>0</v>
      </c>
      <c r="S27" s="45" t="n">
        <f aca="false">+Rentabilitätsvorschau!S26*(1+VSt)</f>
        <v>0</v>
      </c>
      <c r="T27" s="45" t="n">
        <f aca="false">+Rentabilitätsvorschau!T26*(1+VSt)</f>
        <v>0</v>
      </c>
      <c r="U27" s="45" t="n">
        <f aca="false">+Rentabilitätsvorschau!U26*(1+VSt)</f>
        <v>0</v>
      </c>
      <c r="V27" s="45" t="n">
        <f aca="false">+Rentabilitätsvorschau!V26*(1+VSt)</f>
        <v>0</v>
      </c>
      <c r="W27" s="45" t="n">
        <f aca="false">+Rentabilitätsvorschau!W26*(1+VSt)</f>
        <v>0</v>
      </c>
      <c r="X27" s="45" t="n">
        <f aca="false">+Rentabilitätsvorschau!X26*(1+VSt)</f>
        <v>0</v>
      </c>
      <c r="Y27" s="45" t="n">
        <f aca="false">+Rentabilitätsvorschau!Y26*(1+VSt)</f>
        <v>0</v>
      </c>
      <c r="Z27" s="45" t="n">
        <f aca="false">+Rentabilitätsvorschau!Z26*(1+VSt)</f>
        <v>0</v>
      </c>
      <c r="AA27" s="45" t="n">
        <f aca="false">+Rentabilitätsvorschau!AA26*(1+VSt)</f>
        <v>0</v>
      </c>
      <c r="AB27" s="45" t="n">
        <f aca="false">+Rentabilitätsvorschau!AB26*(1+VSt)</f>
        <v>0</v>
      </c>
      <c r="AC27" s="65" t="n">
        <f aca="false">SUM(Q27:AB27)</f>
        <v>0</v>
      </c>
      <c r="AD27" s="45" t="n">
        <f aca="false">+Rentabilitätsvorschau!AD26*(1+VSt)</f>
        <v>0</v>
      </c>
      <c r="AE27" s="45" t="n">
        <f aca="false">+Rentabilitätsvorschau!AE26*(1+VSt)</f>
        <v>0</v>
      </c>
      <c r="AF27" s="45" t="n">
        <f aca="false">+Rentabilitätsvorschau!AF26*(1+VSt)</f>
        <v>0</v>
      </c>
      <c r="AG27" s="45" t="n">
        <f aca="false">+Rentabilitätsvorschau!AG26*(1+VSt)</f>
        <v>0</v>
      </c>
      <c r="AH27" s="45" t="n">
        <f aca="false">+Rentabilitätsvorschau!AH26*(1+VSt)</f>
        <v>0</v>
      </c>
      <c r="AI27" s="45" t="n">
        <f aca="false">+Rentabilitätsvorschau!AI26*(1+VSt)</f>
        <v>0</v>
      </c>
      <c r="AJ27" s="45" t="n">
        <f aca="false">+Rentabilitätsvorschau!AJ26*(1+VSt)</f>
        <v>0</v>
      </c>
      <c r="AK27" s="45" t="n">
        <f aca="false">+Rentabilitätsvorschau!AK26*(1+VSt)</f>
        <v>0</v>
      </c>
      <c r="AL27" s="45" t="n">
        <f aca="false">+Rentabilitätsvorschau!AL26*(1+VSt)</f>
        <v>0</v>
      </c>
      <c r="AM27" s="45" t="n">
        <f aca="false">+Rentabilitätsvorschau!AM26*(1+VSt)</f>
        <v>0</v>
      </c>
      <c r="AN27" s="45" t="n">
        <f aca="false">+Rentabilitätsvorschau!AN26*(1+VSt)</f>
        <v>0</v>
      </c>
      <c r="AO27" s="45" t="n">
        <f aca="false">+Rentabilitätsvorschau!AO26*(1+VSt)</f>
        <v>0</v>
      </c>
      <c r="AP27" s="65" t="n">
        <f aca="false">SUM(AD27:AO27)</f>
        <v>0</v>
      </c>
      <c r="AQ27" s="45" t="n">
        <f aca="false">+Rentabilitätsvorschau!AQ26*(1+VSt)</f>
        <v>0</v>
      </c>
      <c r="AR27" s="45" t="n">
        <f aca="false">+Rentabilitätsvorschau!AR26*(1+VSt)</f>
        <v>0</v>
      </c>
      <c r="AS27" s="45" t="n">
        <f aca="false">+Rentabilitätsvorschau!AS26*(1+VSt)</f>
        <v>0</v>
      </c>
      <c r="AT27" s="45" t="n">
        <f aca="false">+Rentabilitätsvorschau!AT26*(1+VSt)</f>
        <v>0</v>
      </c>
      <c r="AU27" s="45" t="n">
        <f aca="false">+Rentabilitätsvorschau!AU26*(1+VSt)</f>
        <v>0</v>
      </c>
      <c r="AV27" s="45" t="n">
        <f aca="false">+Rentabilitätsvorschau!AV26*(1+VSt)</f>
        <v>0</v>
      </c>
      <c r="AW27" s="45" t="n">
        <f aca="false">+Rentabilitätsvorschau!AW26*(1+VSt)</f>
        <v>0</v>
      </c>
      <c r="AX27" s="45" t="n">
        <f aca="false">+Rentabilitätsvorschau!AX26*(1+VSt)</f>
        <v>0</v>
      </c>
      <c r="AY27" s="45" t="n">
        <f aca="false">+Rentabilitätsvorschau!AY26*(1+VSt)</f>
        <v>0</v>
      </c>
      <c r="AZ27" s="45" t="n">
        <f aca="false">+Rentabilitätsvorschau!AZ26*(1+VSt)</f>
        <v>0</v>
      </c>
      <c r="BA27" s="45" t="n">
        <f aca="false">+Rentabilitätsvorschau!BA26*(1+VSt)</f>
        <v>0</v>
      </c>
      <c r="BB27" s="45" t="n">
        <f aca="false">+Rentabilitätsvorschau!BB26*(1+VSt)</f>
        <v>0</v>
      </c>
      <c r="BC27" s="65" t="n">
        <f aca="false">SUM(AQ27:BB27)</f>
        <v>0</v>
      </c>
    </row>
    <row r="28" customFormat="false" ht="12" hidden="false" customHeight="false" outlineLevel="0" collapsed="false">
      <c r="A28" s="62"/>
      <c r="B28" s="62" t="str">
        <f aca="false">+Rentabilitätsvorschau!B27</f>
        <v>Kosten der Warenabgabe</v>
      </c>
      <c r="C28" s="62"/>
      <c r="D28" s="45"/>
      <c r="E28" s="45"/>
      <c r="F28" s="45"/>
      <c r="G28" s="45"/>
      <c r="H28" s="45"/>
      <c r="I28" s="45"/>
      <c r="J28" s="45"/>
      <c r="K28" s="45"/>
      <c r="L28" s="45"/>
      <c r="M28" s="45"/>
      <c r="N28" s="45"/>
      <c r="O28" s="45"/>
      <c r="P28" s="65"/>
      <c r="Q28" s="45"/>
      <c r="R28" s="45"/>
      <c r="S28" s="45"/>
      <c r="T28" s="45"/>
      <c r="U28" s="45"/>
      <c r="V28" s="45"/>
      <c r="W28" s="45"/>
      <c r="X28" s="45"/>
      <c r="Y28" s="45"/>
      <c r="Z28" s="45"/>
      <c r="AA28" s="45"/>
      <c r="AB28" s="45"/>
      <c r="AC28" s="65"/>
      <c r="AD28" s="45"/>
      <c r="AE28" s="45"/>
      <c r="AF28" s="45"/>
      <c r="AG28" s="45"/>
      <c r="AH28" s="45"/>
      <c r="AI28" s="45"/>
      <c r="AJ28" s="45"/>
      <c r="AK28" s="45"/>
      <c r="AL28" s="45"/>
      <c r="AM28" s="45"/>
      <c r="AN28" s="45"/>
      <c r="AO28" s="45"/>
      <c r="AP28" s="65"/>
      <c r="AQ28" s="45"/>
      <c r="AR28" s="45"/>
      <c r="AS28" s="45"/>
      <c r="AT28" s="45"/>
      <c r="AU28" s="45"/>
      <c r="AV28" s="45"/>
      <c r="AW28" s="45"/>
      <c r="AX28" s="45"/>
      <c r="AY28" s="45"/>
      <c r="AZ28" s="45"/>
      <c r="BA28" s="45"/>
      <c r="BB28" s="45"/>
      <c r="BC28" s="65"/>
    </row>
    <row r="29" customFormat="false" ht="12" hidden="false" customHeight="false" outlineLevel="0" collapsed="false">
      <c r="A29" s="62"/>
      <c r="B29" s="62"/>
      <c r="C29" s="62" t="str">
        <f aca="false">+Rentabilitätsvorschau!C28</f>
        <v>Verpackung/Ausgangsfrachten</v>
      </c>
      <c r="D29" s="45" t="n">
        <f aca="false">+Rentabilitätsvorschau!D28*(1+VSteins)</f>
        <v>0</v>
      </c>
      <c r="E29" s="45" t="n">
        <f aca="false">+Rentabilitätsvorschau!E28*(1+VSteins)</f>
        <v>0</v>
      </c>
      <c r="F29" s="45" t="n">
        <f aca="false">+Rentabilitätsvorschau!F28*(1+VSteins)</f>
        <v>0</v>
      </c>
      <c r="G29" s="45" t="n">
        <f aca="false">+Rentabilitätsvorschau!G28*(1+VSteins)</f>
        <v>0</v>
      </c>
      <c r="H29" s="45" t="n">
        <f aca="false">+Rentabilitätsvorschau!H28*(1+VSteins)</f>
        <v>0</v>
      </c>
      <c r="I29" s="45" t="n">
        <f aca="false">+Rentabilitätsvorschau!I28*(1+VSteins)</f>
        <v>0</v>
      </c>
      <c r="J29" s="45" t="n">
        <f aca="false">+Rentabilitätsvorschau!J28*(1+VSteins)</f>
        <v>0</v>
      </c>
      <c r="K29" s="45" t="n">
        <f aca="false">+Rentabilitätsvorschau!K28*(1+VSteins)</f>
        <v>0</v>
      </c>
      <c r="L29" s="45" t="n">
        <f aca="false">+Rentabilitätsvorschau!L28*(1+VSteins)</f>
        <v>0</v>
      </c>
      <c r="M29" s="45" t="n">
        <f aca="false">+Rentabilitätsvorschau!M28*(1+VSteins)</f>
        <v>0</v>
      </c>
      <c r="N29" s="45" t="n">
        <f aca="false">+Rentabilitätsvorschau!N28*(1+VSteins)</f>
        <v>0</v>
      </c>
      <c r="O29" s="45" t="n">
        <f aca="false">+Rentabilitätsvorschau!O28*(1+VSteins)</f>
        <v>0</v>
      </c>
      <c r="P29" s="65" t="n">
        <f aca="false">SUM(D29:O29)</f>
        <v>0</v>
      </c>
      <c r="Q29" s="45" t="n">
        <f aca="false">+Rentabilitätsvorschau!Q28*(1+VSt)</f>
        <v>0</v>
      </c>
      <c r="R29" s="45" t="n">
        <f aca="false">+Rentabilitätsvorschau!R28*(1+VSt)</f>
        <v>0</v>
      </c>
      <c r="S29" s="45" t="n">
        <f aca="false">+Rentabilitätsvorschau!S28*(1+VSt)</f>
        <v>0</v>
      </c>
      <c r="T29" s="45" t="n">
        <f aca="false">+Rentabilitätsvorschau!T28*(1+VSt)</f>
        <v>0</v>
      </c>
      <c r="U29" s="45" t="n">
        <f aca="false">+Rentabilitätsvorschau!U28*(1+VSt)</f>
        <v>0</v>
      </c>
      <c r="V29" s="45" t="n">
        <f aca="false">+Rentabilitätsvorschau!V28*(1+VSt)</f>
        <v>0</v>
      </c>
      <c r="W29" s="45" t="n">
        <f aca="false">+Rentabilitätsvorschau!W28*(1+VSt)</f>
        <v>0</v>
      </c>
      <c r="X29" s="45" t="n">
        <f aca="false">+Rentabilitätsvorschau!X28*(1+VSt)</f>
        <v>0</v>
      </c>
      <c r="Y29" s="45" t="n">
        <f aca="false">+Rentabilitätsvorschau!Y28*(1+VSt)</f>
        <v>0</v>
      </c>
      <c r="Z29" s="45" t="n">
        <f aca="false">+Rentabilitätsvorschau!Z28*(1+VSt)</f>
        <v>0</v>
      </c>
      <c r="AA29" s="45" t="n">
        <f aca="false">+Rentabilitätsvorschau!AA28*(1+VSt)</f>
        <v>0</v>
      </c>
      <c r="AB29" s="45" t="n">
        <f aca="false">+Rentabilitätsvorschau!AB28*(1+VSt)</f>
        <v>0</v>
      </c>
      <c r="AC29" s="65" t="n">
        <f aca="false">SUM(Q29:AB29)</f>
        <v>0</v>
      </c>
      <c r="AD29" s="45" t="n">
        <f aca="false">+Rentabilitätsvorschau!AD28*(1+VSt)</f>
        <v>0</v>
      </c>
      <c r="AE29" s="45" t="n">
        <f aca="false">+Rentabilitätsvorschau!AE28*(1+VSt)</f>
        <v>0</v>
      </c>
      <c r="AF29" s="45" t="n">
        <f aca="false">+Rentabilitätsvorschau!AF28*(1+VSt)</f>
        <v>0</v>
      </c>
      <c r="AG29" s="45" t="n">
        <f aca="false">+Rentabilitätsvorschau!AG28*(1+VSt)</f>
        <v>0</v>
      </c>
      <c r="AH29" s="45" t="n">
        <f aca="false">+Rentabilitätsvorschau!AH28*(1+VSt)</f>
        <v>0</v>
      </c>
      <c r="AI29" s="45" t="n">
        <f aca="false">+Rentabilitätsvorschau!AI28*(1+VSt)</f>
        <v>0</v>
      </c>
      <c r="AJ29" s="45" t="n">
        <f aca="false">+Rentabilitätsvorschau!AJ28*(1+VSt)</f>
        <v>0</v>
      </c>
      <c r="AK29" s="45" t="n">
        <f aca="false">+Rentabilitätsvorschau!AK28*(1+VSt)</f>
        <v>0</v>
      </c>
      <c r="AL29" s="45" t="n">
        <f aca="false">+Rentabilitätsvorschau!AL28*(1+VSt)</f>
        <v>0</v>
      </c>
      <c r="AM29" s="45" t="n">
        <f aca="false">+Rentabilitätsvorschau!AM28*(1+VSt)</f>
        <v>0</v>
      </c>
      <c r="AN29" s="45" t="n">
        <f aca="false">+Rentabilitätsvorschau!AN28*(1+VSt)</f>
        <v>0</v>
      </c>
      <c r="AO29" s="45" t="n">
        <f aca="false">+Rentabilitätsvorschau!AO28*(1+VSt)</f>
        <v>0</v>
      </c>
      <c r="AP29" s="65" t="n">
        <f aca="false">SUM(AD29:AO29)</f>
        <v>0</v>
      </c>
      <c r="AQ29" s="45" t="n">
        <f aca="false">+Rentabilitätsvorschau!AQ28*(1+VSt)</f>
        <v>0</v>
      </c>
      <c r="AR29" s="45" t="n">
        <f aca="false">+Rentabilitätsvorschau!AR28*(1+VSt)</f>
        <v>0</v>
      </c>
      <c r="AS29" s="45" t="n">
        <f aca="false">+Rentabilitätsvorschau!AS28*(1+VSt)</f>
        <v>0</v>
      </c>
      <c r="AT29" s="45" t="n">
        <f aca="false">+Rentabilitätsvorschau!AT28*(1+VSt)</f>
        <v>0</v>
      </c>
      <c r="AU29" s="45" t="n">
        <f aca="false">+Rentabilitätsvorschau!AU28*(1+VSt)</f>
        <v>0</v>
      </c>
      <c r="AV29" s="45" t="n">
        <f aca="false">+Rentabilitätsvorschau!AV28*(1+VSt)</f>
        <v>0</v>
      </c>
      <c r="AW29" s="45" t="n">
        <f aca="false">+Rentabilitätsvorschau!AW28*(1+VSt)</f>
        <v>0</v>
      </c>
      <c r="AX29" s="45" t="n">
        <f aca="false">+Rentabilitätsvorschau!AX28*(1+VSt)</f>
        <v>0</v>
      </c>
      <c r="AY29" s="45" t="n">
        <f aca="false">+Rentabilitätsvorschau!AY28*(1+VSt)</f>
        <v>0</v>
      </c>
      <c r="AZ29" s="45" t="n">
        <f aca="false">+Rentabilitätsvorschau!AZ28*(1+VSt)</f>
        <v>0</v>
      </c>
      <c r="BA29" s="45" t="n">
        <f aca="false">+Rentabilitätsvorschau!BA28*(1+VSt)</f>
        <v>0</v>
      </c>
      <c r="BB29" s="45" t="n">
        <f aca="false">+Rentabilitätsvorschau!BB28*(1+VSt)</f>
        <v>0</v>
      </c>
      <c r="BC29" s="65" t="n">
        <f aca="false">SUM(AQ29:BB29)</f>
        <v>0</v>
      </c>
    </row>
    <row r="30" customFormat="false" ht="12" hidden="false" customHeight="false" outlineLevel="0" collapsed="false">
      <c r="A30" s="62"/>
      <c r="B30" s="62"/>
      <c r="C30" s="62" t="str">
        <f aca="false">+Rentabilitätsvorschau!C29</f>
        <v>Provisionen</v>
      </c>
      <c r="D30" s="45" t="n">
        <f aca="false">+Rentabilitätsvorschau!D29*(1+VSteins)</f>
        <v>0</v>
      </c>
      <c r="E30" s="45" t="n">
        <f aca="false">+Rentabilitätsvorschau!E29*(1+VSteins)</f>
        <v>0</v>
      </c>
      <c r="F30" s="45" t="n">
        <f aca="false">+Rentabilitätsvorschau!F29*(1+VSteins)</f>
        <v>0</v>
      </c>
      <c r="G30" s="45" t="n">
        <f aca="false">+Rentabilitätsvorschau!G29*(1+VSteins)</f>
        <v>0</v>
      </c>
      <c r="H30" s="45" t="n">
        <f aca="false">+Rentabilitätsvorschau!H29*(1+VSteins)</f>
        <v>0</v>
      </c>
      <c r="I30" s="45" t="n">
        <f aca="false">+Rentabilitätsvorschau!I29*(1+VSteins)</f>
        <v>0</v>
      </c>
      <c r="J30" s="45" t="n">
        <f aca="false">+Rentabilitätsvorschau!J29*(1+VSteins)</f>
        <v>0</v>
      </c>
      <c r="K30" s="45" t="n">
        <f aca="false">+Rentabilitätsvorschau!K29*(1+VSteins)</f>
        <v>0</v>
      </c>
      <c r="L30" s="45" t="n">
        <f aca="false">+Rentabilitätsvorschau!L29*(1+VSteins)</f>
        <v>0</v>
      </c>
      <c r="M30" s="45" t="n">
        <f aca="false">+Rentabilitätsvorschau!M29*(1+VSteins)</f>
        <v>0</v>
      </c>
      <c r="N30" s="45" t="n">
        <f aca="false">+Rentabilitätsvorschau!N29*(1+VSteins)</f>
        <v>0</v>
      </c>
      <c r="O30" s="45" t="n">
        <f aca="false">+Rentabilitätsvorschau!O29*(1+VSteins)</f>
        <v>0</v>
      </c>
      <c r="P30" s="65" t="n">
        <f aca="false">SUM(D30:O30)</f>
        <v>0</v>
      </c>
      <c r="Q30" s="45" t="n">
        <f aca="false">+Rentabilitätsvorschau!Q29*(1+VSt)</f>
        <v>0</v>
      </c>
      <c r="R30" s="45" t="n">
        <f aca="false">+Rentabilitätsvorschau!R29*(1+VSt)</f>
        <v>0</v>
      </c>
      <c r="S30" s="45" t="n">
        <f aca="false">+Rentabilitätsvorschau!S29*(1+VSt)</f>
        <v>0</v>
      </c>
      <c r="T30" s="45" t="n">
        <f aca="false">+Rentabilitätsvorschau!T29*(1+VSt)</f>
        <v>0</v>
      </c>
      <c r="U30" s="45" t="n">
        <f aca="false">+Rentabilitätsvorschau!U29*(1+VSt)</f>
        <v>0</v>
      </c>
      <c r="V30" s="45" t="n">
        <f aca="false">+Rentabilitätsvorschau!V29*(1+VSt)</f>
        <v>0</v>
      </c>
      <c r="W30" s="45" t="n">
        <f aca="false">+Rentabilitätsvorschau!W29*(1+VSt)</f>
        <v>0</v>
      </c>
      <c r="X30" s="45" t="n">
        <f aca="false">+Rentabilitätsvorschau!X29*(1+VSt)</f>
        <v>0</v>
      </c>
      <c r="Y30" s="45" t="n">
        <f aca="false">+Rentabilitätsvorschau!Y29*(1+VSt)</f>
        <v>0</v>
      </c>
      <c r="Z30" s="45" t="n">
        <f aca="false">+Rentabilitätsvorschau!Z29*(1+VSt)</f>
        <v>0</v>
      </c>
      <c r="AA30" s="45" t="n">
        <f aca="false">+Rentabilitätsvorschau!AA29*(1+VSt)</f>
        <v>0</v>
      </c>
      <c r="AB30" s="45" t="n">
        <f aca="false">+Rentabilitätsvorschau!AB29*(1+VSt)</f>
        <v>0</v>
      </c>
      <c r="AC30" s="65" t="n">
        <f aca="false">SUM(Q30:AB30)</f>
        <v>0</v>
      </c>
      <c r="AD30" s="45" t="n">
        <f aca="false">+Rentabilitätsvorschau!AD29*(1+VSt)</f>
        <v>0</v>
      </c>
      <c r="AE30" s="45" t="n">
        <f aca="false">+Rentabilitätsvorschau!AE29*(1+VSt)</f>
        <v>0</v>
      </c>
      <c r="AF30" s="45" t="n">
        <f aca="false">+Rentabilitätsvorschau!AF29*(1+VSt)</f>
        <v>0</v>
      </c>
      <c r="AG30" s="45" t="n">
        <f aca="false">+Rentabilitätsvorschau!AG29*(1+VSt)</f>
        <v>0</v>
      </c>
      <c r="AH30" s="45" t="n">
        <f aca="false">+Rentabilitätsvorschau!AH29*(1+VSt)</f>
        <v>0</v>
      </c>
      <c r="AI30" s="45" t="n">
        <f aca="false">+Rentabilitätsvorschau!AI29*(1+VSt)</f>
        <v>0</v>
      </c>
      <c r="AJ30" s="45" t="n">
        <f aca="false">+Rentabilitätsvorschau!AJ29*(1+VSt)</f>
        <v>0</v>
      </c>
      <c r="AK30" s="45" t="n">
        <f aca="false">+Rentabilitätsvorschau!AK29*(1+VSt)</f>
        <v>0</v>
      </c>
      <c r="AL30" s="45" t="n">
        <f aca="false">+Rentabilitätsvorschau!AL29*(1+VSt)</f>
        <v>0</v>
      </c>
      <c r="AM30" s="45" t="n">
        <f aca="false">+Rentabilitätsvorschau!AM29*(1+VSt)</f>
        <v>0</v>
      </c>
      <c r="AN30" s="45" t="n">
        <f aca="false">+Rentabilitätsvorschau!AN29*(1+VSt)</f>
        <v>0</v>
      </c>
      <c r="AO30" s="45" t="n">
        <f aca="false">+Rentabilitätsvorschau!AO29*(1+VSt)</f>
        <v>0</v>
      </c>
      <c r="AP30" s="65" t="n">
        <f aca="false">SUM(AD30:AO30)</f>
        <v>0</v>
      </c>
      <c r="AQ30" s="45" t="n">
        <f aca="false">+Rentabilitätsvorschau!AQ29*(1+VSt)</f>
        <v>0</v>
      </c>
      <c r="AR30" s="45" t="n">
        <f aca="false">+Rentabilitätsvorschau!AR29*(1+VSt)</f>
        <v>0</v>
      </c>
      <c r="AS30" s="45" t="n">
        <f aca="false">+Rentabilitätsvorschau!AS29*(1+VSt)</f>
        <v>0</v>
      </c>
      <c r="AT30" s="45" t="n">
        <f aca="false">+Rentabilitätsvorschau!AT29*(1+VSt)</f>
        <v>0</v>
      </c>
      <c r="AU30" s="45" t="n">
        <f aca="false">+Rentabilitätsvorschau!AU29*(1+VSt)</f>
        <v>0</v>
      </c>
      <c r="AV30" s="45" t="n">
        <f aca="false">+Rentabilitätsvorschau!AV29*(1+VSt)</f>
        <v>0</v>
      </c>
      <c r="AW30" s="45" t="n">
        <f aca="false">+Rentabilitätsvorschau!AW29*(1+VSt)</f>
        <v>0</v>
      </c>
      <c r="AX30" s="45" t="n">
        <f aca="false">+Rentabilitätsvorschau!AX29*(1+VSt)</f>
        <v>0</v>
      </c>
      <c r="AY30" s="45" t="n">
        <f aca="false">+Rentabilitätsvorschau!AY29*(1+VSt)</f>
        <v>0</v>
      </c>
      <c r="AZ30" s="45" t="n">
        <f aca="false">+Rentabilitätsvorschau!AZ29*(1+VSt)</f>
        <v>0</v>
      </c>
      <c r="BA30" s="45" t="n">
        <f aca="false">+Rentabilitätsvorschau!BA29*(1+VSt)</f>
        <v>0</v>
      </c>
      <c r="BB30" s="45" t="n">
        <f aca="false">+Rentabilitätsvorschau!BB29*(1+VSt)</f>
        <v>0</v>
      </c>
      <c r="BC30" s="65" t="n">
        <f aca="false">SUM(AQ30:BB30)</f>
        <v>0</v>
      </c>
    </row>
    <row r="31" customFormat="false" ht="12" hidden="false" customHeight="false" outlineLevel="0" collapsed="false">
      <c r="A31" s="62"/>
      <c r="B31" s="62" t="str">
        <f aca="false">+Rentabilitätsvorschau!B30</f>
        <v>Instandhaltung Betriebs- und Geschäftsausstattung</v>
      </c>
      <c r="C31" s="62"/>
      <c r="D31" s="45" t="n">
        <f aca="false">+Rentabilitätsvorschau!D30*(1+VSteins)</f>
        <v>100</v>
      </c>
      <c r="E31" s="45" t="n">
        <f aca="false">+Rentabilitätsvorschau!E30*(1+VSteins)</f>
        <v>100</v>
      </c>
      <c r="F31" s="45" t="n">
        <f aca="false">+Rentabilitätsvorschau!F30*(1+VSteins)</f>
        <v>100</v>
      </c>
      <c r="G31" s="45" t="n">
        <f aca="false">+Rentabilitätsvorschau!G30*(1+VSteins)</f>
        <v>100</v>
      </c>
      <c r="H31" s="45" t="n">
        <f aca="false">+Rentabilitätsvorschau!H30*(1+VSteins)</f>
        <v>100</v>
      </c>
      <c r="I31" s="45" t="n">
        <f aca="false">+Rentabilitätsvorschau!I30*(1+VSteins)</f>
        <v>100</v>
      </c>
      <c r="J31" s="45" t="n">
        <f aca="false">+Rentabilitätsvorschau!J30*(1+VSteins)</f>
        <v>100</v>
      </c>
      <c r="K31" s="45" t="n">
        <f aca="false">+Rentabilitätsvorschau!K30*(1+VSteins)</f>
        <v>100</v>
      </c>
      <c r="L31" s="45" t="n">
        <f aca="false">+Rentabilitätsvorschau!L30*(1+VSteins)</f>
        <v>100</v>
      </c>
      <c r="M31" s="45" t="n">
        <f aca="false">+Rentabilitätsvorschau!M30*(1+VSteins)</f>
        <v>100</v>
      </c>
      <c r="N31" s="45" t="n">
        <f aca="false">+Rentabilitätsvorschau!N30*(1+VSteins)</f>
        <v>100</v>
      </c>
      <c r="O31" s="45" t="n">
        <f aca="false">+Rentabilitätsvorschau!O30*(1+VSteins)</f>
        <v>100</v>
      </c>
      <c r="P31" s="65" t="n">
        <f aca="false">SUM(D31:O31)</f>
        <v>1200</v>
      </c>
      <c r="Q31" s="45" t="n">
        <f aca="false">+Rentabilitätsvorschau!Q30*(1+VSt)</f>
        <v>0</v>
      </c>
      <c r="R31" s="45" t="n">
        <f aca="false">+Rentabilitätsvorschau!R30*(1+VSt)</f>
        <v>0</v>
      </c>
      <c r="S31" s="45" t="n">
        <f aca="false">+Rentabilitätsvorschau!S30*(1+VSt)</f>
        <v>0</v>
      </c>
      <c r="T31" s="45" t="n">
        <f aca="false">+Rentabilitätsvorschau!T30*(1+VSt)</f>
        <v>0</v>
      </c>
      <c r="U31" s="45" t="n">
        <f aca="false">+Rentabilitätsvorschau!U30*(1+VSt)</f>
        <v>0</v>
      </c>
      <c r="V31" s="45" t="n">
        <f aca="false">+Rentabilitätsvorschau!V30*(1+VSt)</f>
        <v>0</v>
      </c>
      <c r="W31" s="45" t="n">
        <f aca="false">+Rentabilitätsvorschau!W30*(1+VSt)</f>
        <v>0</v>
      </c>
      <c r="X31" s="45" t="n">
        <f aca="false">+Rentabilitätsvorschau!X30*(1+VSt)</f>
        <v>0</v>
      </c>
      <c r="Y31" s="45" t="n">
        <f aca="false">+Rentabilitätsvorschau!Y30*(1+VSt)</f>
        <v>0</v>
      </c>
      <c r="Z31" s="45" t="n">
        <f aca="false">+Rentabilitätsvorschau!Z30*(1+VSt)</f>
        <v>0</v>
      </c>
      <c r="AA31" s="45" t="n">
        <f aca="false">+Rentabilitätsvorschau!AA30*(1+VSt)</f>
        <v>0</v>
      </c>
      <c r="AB31" s="45" t="n">
        <f aca="false">+Rentabilitätsvorschau!AB30*(1+VSt)</f>
        <v>0</v>
      </c>
      <c r="AC31" s="65" t="n">
        <f aca="false">SUM(Q31:AB31)</f>
        <v>0</v>
      </c>
      <c r="AD31" s="45" t="n">
        <f aca="false">+Rentabilitätsvorschau!AD30*(1+VSt)</f>
        <v>0</v>
      </c>
      <c r="AE31" s="45" t="n">
        <f aca="false">+Rentabilitätsvorschau!AE30*(1+VSt)</f>
        <v>0</v>
      </c>
      <c r="AF31" s="45" t="n">
        <f aca="false">+Rentabilitätsvorschau!AF30*(1+VSt)</f>
        <v>0</v>
      </c>
      <c r="AG31" s="45" t="n">
        <f aca="false">+Rentabilitätsvorschau!AG30*(1+VSt)</f>
        <v>0</v>
      </c>
      <c r="AH31" s="45" t="n">
        <f aca="false">+Rentabilitätsvorschau!AH30*(1+VSt)</f>
        <v>0</v>
      </c>
      <c r="AI31" s="45" t="n">
        <f aca="false">+Rentabilitätsvorschau!AI30*(1+VSt)</f>
        <v>0</v>
      </c>
      <c r="AJ31" s="45" t="n">
        <f aca="false">+Rentabilitätsvorschau!AJ30*(1+VSt)</f>
        <v>0</v>
      </c>
      <c r="AK31" s="45" t="n">
        <f aca="false">+Rentabilitätsvorschau!AK30*(1+VSt)</f>
        <v>0</v>
      </c>
      <c r="AL31" s="45" t="n">
        <f aca="false">+Rentabilitätsvorschau!AL30*(1+VSt)</f>
        <v>0</v>
      </c>
      <c r="AM31" s="45" t="n">
        <f aca="false">+Rentabilitätsvorschau!AM30*(1+VSt)</f>
        <v>0</v>
      </c>
      <c r="AN31" s="45" t="n">
        <f aca="false">+Rentabilitätsvorschau!AN30*(1+VSt)</f>
        <v>0</v>
      </c>
      <c r="AO31" s="45" t="n">
        <f aca="false">+Rentabilitätsvorschau!AO30*(1+VSt)</f>
        <v>0</v>
      </c>
      <c r="AP31" s="65" t="n">
        <f aca="false">SUM(AD31:AO31)</f>
        <v>0</v>
      </c>
      <c r="AQ31" s="45" t="n">
        <f aca="false">+Rentabilitätsvorschau!AQ30*(1+VSt)</f>
        <v>0</v>
      </c>
      <c r="AR31" s="45" t="n">
        <f aca="false">+Rentabilitätsvorschau!AR30*(1+VSt)</f>
        <v>0</v>
      </c>
      <c r="AS31" s="45" t="n">
        <f aca="false">+Rentabilitätsvorschau!AS30*(1+VSt)</f>
        <v>0</v>
      </c>
      <c r="AT31" s="45" t="n">
        <f aca="false">+Rentabilitätsvorschau!AT30*(1+VSt)</f>
        <v>0</v>
      </c>
      <c r="AU31" s="45" t="n">
        <f aca="false">+Rentabilitätsvorschau!AU30*(1+VSt)</f>
        <v>0</v>
      </c>
      <c r="AV31" s="45" t="n">
        <f aca="false">+Rentabilitätsvorschau!AV30*(1+VSt)</f>
        <v>0</v>
      </c>
      <c r="AW31" s="45" t="n">
        <f aca="false">+Rentabilitätsvorschau!AW30*(1+VSt)</f>
        <v>0</v>
      </c>
      <c r="AX31" s="45" t="n">
        <f aca="false">+Rentabilitätsvorschau!AX30*(1+VSt)</f>
        <v>0</v>
      </c>
      <c r="AY31" s="45" t="n">
        <f aca="false">+Rentabilitätsvorschau!AY30*(1+VSt)</f>
        <v>0</v>
      </c>
      <c r="AZ31" s="45" t="n">
        <f aca="false">+Rentabilitätsvorschau!AZ30*(1+VSt)</f>
        <v>0</v>
      </c>
      <c r="BA31" s="45" t="n">
        <f aca="false">+Rentabilitätsvorschau!BA30*(1+VSt)</f>
        <v>0</v>
      </c>
      <c r="BB31" s="45" t="n">
        <f aca="false">+Rentabilitätsvorschau!BB30*(1+VSt)</f>
        <v>0</v>
      </c>
      <c r="BC31" s="65" t="n">
        <f aca="false">SUM(AQ31:BB31)</f>
        <v>0</v>
      </c>
    </row>
    <row r="32" customFormat="false" ht="12" hidden="false" customHeight="false" outlineLevel="0" collapsed="false">
      <c r="A32" s="62"/>
      <c r="B32" s="62" t="str">
        <f aca="false">+Rentabilitätsvorschau!B31</f>
        <v>Leasing (außer Kfz)</v>
      </c>
      <c r="C32" s="62"/>
      <c r="D32" s="45" t="n">
        <f aca="false">+Rentabilitätsvorschau!D31*(1+VSteins)</f>
        <v>0</v>
      </c>
      <c r="E32" s="45" t="n">
        <f aca="false">+Rentabilitätsvorschau!E31*(1+VSteins)</f>
        <v>0</v>
      </c>
      <c r="F32" s="45" t="n">
        <f aca="false">+Rentabilitätsvorschau!F31*(1+VSteins)</f>
        <v>0</v>
      </c>
      <c r="G32" s="45" t="n">
        <f aca="false">+Rentabilitätsvorschau!G31*(1+VSteins)</f>
        <v>0</v>
      </c>
      <c r="H32" s="45" t="n">
        <f aca="false">+Rentabilitätsvorschau!H31*(1+VSteins)</f>
        <v>0</v>
      </c>
      <c r="I32" s="45" t="n">
        <f aca="false">+Rentabilitätsvorschau!I31*(1+VSteins)</f>
        <v>0</v>
      </c>
      <c r="J32" s="45" t="n">
        <f aca="false">+Rentabilitätsvorschau!J31*(1+VSteins)</f>
        <v>0</v>
      </c>
      <c r="K32" s="45" t="n">
        <f aca="false">+Rentabilitätsvorschau!K31*(1+VSteins)</f>
        <v>0</v>
      </c>
      <c r="L32" s="45" t="n">
        <f aca="false">+Rentabilitätsvorschau!L31*(1+VSteins)</f>
        <v>0</v>
      </c>
      <c r="M32" s="45" t="n">
        <f aca="false">+Rentabilitätsvorschau!M31*(1+VSteins)</f>
        <v>0</v>
      </c>
      <c r="N32" s="45" t="n">
        <f aca="false">+Rentabilitätsvorschau!N31*(1+VSteins)</f>
        <v>0</v>
      </c>
      <c r="O32" s="45" t="n">
        <f aca="false">+Rentabilitätsvorschau!O31*(1+VSteins)</f>
        <v>0</v>
      </c>
      <c r="P32" s="65" t="n">
        <f aca="false">SUM(D32:O32)</f>
        <v>0</v>
      </c>
      <c r="Q32" s="45" t="n">
        <f aca="false">+Rentabilitätsvorschau!Q31*(1+VSt)</f>
        <v>0</v>
      </c>
      <c r="R32" s="45" t="n">
        <f aca="false">+Rentabilitätsvorschau!R31*(1+VSt)</f>
        <v>0</v>
      </c>
      <c r="S32" s="45" t="n">
        <f aca="false">+Rentabilitätsvorschau!S31*(1+VSt)</f>
        <v>0</v>
      </c>
      <c r="T32" s="45" t="n">
        <f aca="false">+Rentabilitätsvorschau!T31*(1+VSt)</f>
        <v>0</v>
      </c>
      <c r="U32" s="45" t="n">
        <f aca="false">+Rentabilitätsvorschau!U31*(1+VSt)</f>
        <v>0</v>
      </c>
      <c r="V32" s="45" t="n">
        <f aca="false">+Rentabilitätsvorschau!V31*(1+VSt)</f>
        <v>0</v>
      </c>
      <c r="W32" s="45" t="n">
        <f aca="false">+Rentabilitätsvorschau!W31*(1+VSt)</f>
        <v>0</v>
      </c>
      <c r="X32" s="45" t="n">
        <f aca="false">+Rentabilitätsvorschau!X31*(1+VSt)</f>
        <v>0</v>
      </c>
      <c r="Y32" s="45" t="n">
        <f aca="false">+Rentabilitätsvorschau!Y31*(1+VSt)</f>
        <v>0</v>
      </c>
      <c r="Z32" s="45" t="n">
        <f aca="false">+Rentabilitätsvorschau!Z31*(1+VSt)</f>
        <v>0</v>
      </c>
      <c r="AA32" s="45" t="n">
        <f aca="false">+Rentabilitätsvorschau!AA31*(1+VSt)</f>
        <v>0</v>
      </c>
      <c r="AB32" s="45" t="n">
        <f aca="false">+Rentabilitätsvorschau!AB31*(1+VSt)</f>
        <v>0</v>
      </c>
      <c r="AC32" s="65" t="n">
        <f aca="false">SUM(Q32:AB32)</f>
        <v>0</v>
      </c>
      <c r="AD32" s="45" t="n">
        <f aca="false">+Rentabilitätsvorschau!AD31*(1+VSt)</f>
        <v>0</v>
      </c>
      <c r="AE32" s="45" t="n">
        <f aca="false">+Rentabilitätsvorschau!AE31*(1+VSt)</f>
        <v>0</v>
      </c>
      <c r="AF32" s="45" t="n">
        <f aca="false">+Rentabilitätsvorschau!AF31*(1+VSt)</f>
        <v>0</v>
      </c>
      <c r="AG32" s="45" t="n">
        <f aca="false">+Rentabilitätsvorschau!AG31*(1+VSt)</f>
        <v>0</v>
      </c>
      <c r="AH32" s="45" t="n">
        <f aca="false">+Rentabilitätsvorschau!AH31*(1+VSt)</f>
        <v>0</v>
      </c>
      <c r="AI32" s="45" t="n">
        <f aca="false">+Rentabilitätsvorschau!AI31*(1+VSt)</f>
        <v>0</v>
      </c>
      <c r="AJ32" s="45" t="n">
        <f aca="false">+Rentabilitätsvorschau!AJ31*(1+VSt)</f>
        <v>0</v>
      </c>
      <c r="AK32" s="45" t="n">
        <f aca="false">+Rentabilitätsvorschau!AK31*(1+VSt)</f>
        <v>0</v>
      </c>
      <c r="AL32" s="45" t="n">
        <f aca="false">+Rentabilitätsvorschau!AL31*(1+VSt)</f>
        <v>0</v>
      </c>
      <c r="AM32" s="45" t="n">
        <f aca="false">+Rentabilitätsvorschau!AM31*(1+VSt)</f>
        <v>0</v>
      </c>
      <c r="AN32" s="45" t="n">
        <f aca="false">+Rentabilitätsvorschau!AN31*(1+VSt)</f>
        <v>0</v>
      </c>
      <c r="AO32" s="45" t="n">
        <f aca="false">+Rentabilitätsvorschau!AO31*(1+VSt)</f>
        <v>0</v>
      </c>
      <c r="AP32" s="65" t="n">
        <f aca="false">SUM(AD32:AO32)</f>
        <v>0</v>
      </c>
      <c r="AQ32" s="45" t="n">
        <f aca="false">+Rentabilitätsvorschau!AQ31*(1+VSt)</f>
        <v>0</v>
      </c>
      <c r="AR32" s="45" t="n">
        <f aca="false">+Rentabilitätsvorschau!AR31*(1+VSt)</f>
        <v>0</v>
      </c>
      <c r="AS32" s="45" t="n">
        <f aca="false">+Rentabilitätsvorschau!AS31*(1+VSt)</f>
        <v>0</v>
      </c>
      <c r="AT32" s="45" t="n">
        <f aca="false">+Rentabilitätsvorschau!AT31*(1+VSt)</f>
        <v>0</v>
      </c>
      <c r="AU32" s="45" t="n">
        <f aca="false">+Rentabilitätsvorschau!AU31*(1+VSt)</f>
        <v>0</v>
      </c>
      <c r="AV32" s="45" t="n">
        <f aca="false">+Rentabilitätsvorschau!AV31*(1+VSt)</f>
        <v>0</v>
      </c>
      <c r="AW32" s="45" t="n">
        <f aca="false">+Rentabilitätsvorschau!AW31*(1+VSt)</f>
        <v>0</v>
      </c>
      <c r="AX32" s="45" t="n">
        <f aca="false">+Rentabilitätsvorschau!AX31*(1+VSt)</f>
        <v>0</v>
      </c>
      <c r="AY32" s="45" t="n">
        <f aca="false">+Rentabilitätsvorschau!AY31*(1+VSt)</f>
        <v>0</v>
      </c>
      <c r="AZ32" s="45" t="n">
        <f aca="false">+Rentabilitätsvorschau!AZ31*(1+VSt)</f>
        <v>0</v>
      </c>
      <c r="BA32" s="45" t="n">
        <f aca="false">+Rentabilitätsvorschau!BA31*(1+VSt)</f>
        <v>0</v>
      </c>
      <c r="BB32" s="45" t="n">
        <f aca="false">+Rentabilitätsvorschau!BB31*(1+VSt)</f>
        <v>0</v>
      </c>
      <c r="BC32" s="65" t="n">
        <f aca="false">SUM(AQ32:BB32)</f>
        <v>0</v>
      </c>
    </row>
    <row r="33" customFormat="false" ht="12" hidden="false" customHeight="false" outlineLevel="0" collapsed="false">
      <c r="A33" s="62"/>
      <c r="B33" s="62" t="str">
        <f aca="false">+Rentabilitätsvorschau!B32</f>
        <v>Software-Updates</v>
      </c>
      <c r="C33" s="62"/>
      <c r="D33" s="45" t="n">
        <f aca="false">+Rentabilitätsvorschau!D32*(1+VSteins)</f>
        <v>0</v>
      </c>
      <c r="E33" s="45" t="n">
        <f aca="false">+Rentabilitätsvorschau!E32*(1+VSteins)</f>
        <v>0</v>
      </c>
      <c r="F33" s="45" t="n">
        <f aca="false">+Rentabilitätsvorschau!F32*(1+VSteins)</f>
        <v>0</v>
      </c>
      <c r="G33" s="45" t="n">
        <f aca="false">+Rentabilitätsvorschau!G32*(1+VSteins)</f>
        <v>0</v>
      </c>
      <c r="H33" s="45" t="n">
        <f aca="false">+Rentabilitätsvorschau!H32*(1+VSteins)</f>
        <v>0</v>
      </c>
      <c r="I33" s="45" t="n">
        <f aca="false">+Rentabilitätsvorschau!I32*(1+VSteins)</f>
        <v>0</v>
      </c>
      <c r="J33" s="45" t="n">
        <f aca="false">+Rentabilitätsvorschau!J32*(1+VSteins)</f>
        <v>0</v>
      </c>
      <c r="K33" s="45" t="n">
        <f aca="false">+Rentabilitätsvorschau!K32*(1+VSteins)</f>
        <v>0</v>
      </c>
      <c r="L33" s="45" t="n">
        <f aca="false">+Rentabilitätsvorschau!L32*(1+VSteins)</f>
        <v>0</v>
      </c>
      <c r="M33" s="45" t="n">
        <f aca="false">+Rentabilitätsvorschau!M32*(1+VSteins)</f>
        <v>0</v>
      </c>
      <c r="N33" s="45" t="n">
        <f aca="false">+Rentabilitätsvorschau!N32*(1+VSteins)</f>
        <v>0</v>
      </c>
      <c r="O33" s="45" t="n">
        <f aca="false">+Rentabilitätsvorschau!O32*(1+VSteins)</f>
        <v>0</v>
      </c>
      <c r="P33" s="65" t="n">
        <f aca="false">SUM(D33:O33)</f>
        <v>0</v>
      </c>
      <c r="Q33" s="45" t="n">
        <f aca="false">+Rentabilitätsvorschau!Q32*(1+VSt)</f>
        <v>0</v>
      </c>
      <c r="R33" s="45" t="n">
        <f aca="false">+Rentabilitätsvorschau!R32*(1+VSt)</f>
        <v>0</v>
      </c>
      <c r="S33" s="45" t="n">
        <f aca="false">+Rentabilitätsvorschau!S32*(1+VSt)</f>
        <v>0</v>
      </c>
      <c r="T33" s="45" t="n">
        <f aca="false">+Rentabilitätsvorschau!T32*(1+VSt)</f>
        <v>0</v>
      </c>
      <c r="U33" s="45" t="n">
        <f aca="false">+Rentabilitätsvorschau!U32*(1+VSt)</f>
        <v>0</v>
      </c>
      <c r="V33" s="45" t="n">
        <f aca="false">+Rentabilitätsvorschau!V32*(1+VSt)</f>
        <v>0</v>
      </c>
      <c r="W33" s="45" t="n">
        <f aca="false">+Rentabilitätsvorschau!W32*(1+VSt)</f>
        <v>0</v>
      </c>
      <c r="X33" s="45" t="n">
        <f aca="false">+Rentabilitätsvorschau!X32*(1+VSt)</f>
        <v>0</v>
      </c>
      <c r="Y33" s="45" t="n">
        <f aca="false">+Rentabilitätsvorschau!Y32*(1+VSt)</f>
        <v>0</v>
      </c>
      <c r="Z33" s="45" t="n">
        <f aca="false">+Rentabilitätsvorschau!Z32*(1+VSt)</f>
        <v>0</v>
      </c>
      <c r="AA33" s="45" t="n">
        <f aca="false">+Rentabilitätsvorschau!AA32*(1+VSt)</f>
        <v>0</v>
      </c>
      <c r="AB33" s="45" t="n">
        <f aca="false">+Rentabilitätsvorschau!AB32*(1+VSt)</f>
        <v>0</v>
      </c>
      <c r="AC33" s="65" t="n">
        <f aca="false">SUM(Q33:AB33)</f>
        <v>0</v>
      </c>
      <c r="AD33" s="45" t="n">
        <f aca="false">+Rentabilitätsvorschau!AD32*(1+VSt)</f>
        <v>0</v>
      </c>
      <c r="AE33" s="45" t="n">
        <f aca="false">+Rentabilitätsvorschau!AE32*(1+VSt)</f>
        <v>0</v>
      </c>
      <c r="AF33" s="45" t="n">
        <f aca="false">+Rentabilitätsvorschau!AF32*(1+VSt)</f>
        <v>0</v>
      </c>
      <c r="AG33" s="45" t="n">
        <f aca="false">+Rentabilitätsvorschau!AG32*(1+VSt)</f>
        <v>0</v>
      </c>
      <c r="AH33" s="45" t="n">
        <f aca="false">+Rentabilitätsvorschau!AH32*(1+VSt)</f>
        <v>0</v>
      </c>
      <c r="AI33" s="45" t="n">
        <f aca="false">+Rentabilitätsvorschau!AI32*(1+VSt)</f>
        <v>0</v>
      </c>
      <c r="AJ33" s="45" t="n">
        <f aca="false">+Rentabilitätsvorschau!AJ32*(1+VSt)</f>
        <v>0</v>
      </c>
      <c r="AK33" s="45" t="n">
        <f aca="false">+Rentabilitätsvorschau!AK32*(1+VSt)</f>
        <v>0</v>
      </c>
      <c r="AL33" s="45" t="n">
        <f aca="false">+Rentabilitätsvorschau!AL32*(1+VSt)</f>
        <v>0</v>
      </c>
      <c r="AM33" s="45" t="n">
        <f aca="false">+Rentabilitätsvorschau!AM32*(1+VSt)</f>
        <v>0</v>
      </c>
      <c r="AN33" s="45" t="n">
        <f aca="false">+Rentabilitätsvorschau!AN32*(1+VSt)</f>
        <v>0</v>
      </c>
      <c r="AO33" s="45" t="n">
        <f aca="false">+Rentabilitätsvorschau!AO32*(1+VSt)</f>
        <v>0</v>
      </c>
      <c r="AP33" s="65" t="n">
        <f aca="false">SUM(AD33:AO33)</f>
        <v>0</v>
      </c>
      <c r="AQ33" s="45" t="n">
        <f aca="false">+Rentabilitätsvorschau!AQ32*(1+VSt)</f>
        <v>0</v>
      </c>
      <c r="AR33" s="45" t="n">
        <f aca="false">+Rentabilitätsvorschau!AR32*(1+VSt)</f>
        <v>0</v>
      </c>
      <c r="AS33" s="45" t="n">
        <f aca="false">+Rentabilitätsvorschau!AS32*(1+VSt)</f>
        <v>0</v>
      </c>
      <c r="AT33" s="45" t="n">
        <f aca="false">+Rentabilitätsvorschau!AT32*(1+VSt)</f>
        <v>0</v>
      </c>
      <c r="AU33" s="45" t="n">
        <f aca="false">+Rentabilitätsvorschau!AU32*(1+VSt)</f>
        <v>0</v>
      </c>
      <c r="AV33" s="45" t="n">
        <f aca="false">+Rentabilitätsvorschau!AV32*(1+VSt)</f>
        <v>0</v>
      </c>
      <c r="AW33" s="45" t="n">
        <f aca="false">+Rentabilitätsvorschau!AW32*(1+VSt)</f>
        <v>0</v>
      </c>
      <c r="AX33" s="45" t="n">
        <f aca="false">+Rentabilitätsvorschau!AX32*(1+VSt)</f>
        <v>0</v>
      </c>
      <c r="AY33" s="45" t="n">
        <f aca="false">+Rentabilitätsvorschau!AY32*(1+VSt)</f>
        <v>0</v>
      </c>
      <c r="AZ33" s="45" t="n">
        <f aca="false">+Rentabilitätsvorschau!AZ32*(1+VSt)</f>
        <v>0</v>
      </c>
      <c r="BA33" s="45" t="n">
        <f aca="false">+Rentabilitätsvorschau!BA32*(1+VSt)</f>
        <v>0</v>
      </c>
      <c r="BB33" s="45" t="n">
        <f aca="false">+Rentabilitätsvorschau!BB32*(1+VSt)</f>
        <v>0</v>
      </c>
      <c r="BC33" s="65" t="n">
        <f aca="false">SUM(AQ33:BB33)</f>
        <v>0</v>
      </c>
    </row>
    <row r="34" customFormat="false" ht="12" hidden="false" customHeight="false" outlineLevel="0" collapsed="false">
      <c r="A34" s="62"/>
      <c r="B34" s="62" t="str">
        <f aca="false">+Rentabilitätsvorschau!B33</f>
        <v>Versicherungen (ohne Kfz)</v>
      </c>
      <c r="C34" s="62"/>
      <c r="D34" s="45" t="n">
        <f aca="false">+Rentabilitätsvorschau!D33</f>
        <v>0</v>
      </c>
      <c r="E34" s="45" t="n">
        <f aca="false">+Rentabilitätsvorschau!E33</f>
        <v>0</v>
      </c>
      <c r="F34" s="45" t="n">
        <f aca="false">+Rentabilitätsvorschau!F33</f>
        <v>0</v>
      </c>
      <c r="G34" s="45" t="n">
        <f aca="false">+Rentabilitätsvorschau!G33</f>
        <v>0</v>
      </c>
      <c r="H34" s="45" t="n">
        <f aca="false">+Rentabilitätsvorschau!H33</f>
        <v>0</v>
      </c>
      <c r="I34" s="45" t="n">
        <f aca="false">+Rentabilitätsvorschau!I33</f>
        <v>0</v>
      </c>
      <c r="J34" s="45" t="n">
        <f aca="false">+Rentabilitätsvorschau!J33</f>
        <v>0</v>
      </c>
      <c r="K34" s="45" t="n">
        <f aca="false">+Rentabilitätsvorschau!K33</f>
        <v>0</v>
      </c>
      <c r="L34" s="45" t="n">
        <f aca="false">+Rentabilitätsvorschau!L33</f>
        <v>0</v>
      </c>
      <c r="M34" s="45" t="n">
        <f aca="false">+Rentabilitätsvorschau!M33</f>
        <v>0</v>
      </c>
      <c r="N34" s="45" t="n">
        <f aca="false">+Rentabilitätsvorschau!N33</f>
        <v>0</v>
      </c>
      <c r="O34" s="45" t="n">
        <f aca="false">+Rentabilitätsvorschau!O33</f>
        <v>0</v>
      </c>
      <c r="P34" s="65" t="n">
        <f aca="false">SUM(D34:O34)</f>
        <v>0</v>
      </c>
      <c r="Q34" s="45" t="n">
        <f aca="false">+Rentabilitätsvorschau!Q33</f>
        <v>0</v>
      </c>
      <c r="R34" s="45" t="n">
        <f aca="false">+Rentabilitätsvorschau!R33</f>
        <v>0</v>
      </c>
      <c r="S34" s="45" t="n">
        <f aca="false">+Rentabilitätsvorschau!S33</f>
        <v>0</v>
      </c>
      <c r="T34" s="45" t="n">
        <f aca="false">+Rentabilitätsvorschau!T33</f>
        <v>0</v>
      </c>
      <c r="U34" s="45" t="n">
        <f aca="false">+Rentabilitätsvorschau!U33</f>
        <v>0</v>
      </c>
      <c r="V34" s="45" t="n">
        <f aca="false">+Rentabilitätsvorschau!V33</f>
        <v>0</v>
      </c>
      <c r="W34" s="45" t="n">
        <f aca="false">+Rentabilitätsvorschau!W33</f>
        <v>0</v>
      </c>
      <c r="X34" s="45" t="n">
        <f aca="false">+Rentabilitätsvorschau!X33</f>
        <v>0</v>
      </c>
      <c r="Y34" s="45" t="n">
        <f aca="false">+Rentabilitätsvorschau!Y33</f>
        <v>0</v>
      </c>
      <c r="Z34" s="45" t="n">
        <f aca="false">+Rentabilitätsvorschau!Z33</f>
        <v>0</v>
      </c>
      <c r="AA34" s="45" t="n">
        <f aca="false">+Rentabilitätsvorschau!AA33</f>
        <v>0</v>
      </c>
      <c r="AB34" s="45" t="n">
        <f aca="false">+Rentabilitätsvorschau!AB33</f>
        <v>0</v>
      </c>
      <c r="AC34" s="65" t="n">
        <f aca="false">SUM(Q34:AB34)</f>
        <v>0</v>
      </c>
      <c r="AD34" s="45" t="n">
        <f aca="false">+Rentabilitätsvorschau!AD33</f>
        <v>0</v>
      </c>
      <c r="AE34" s="45" t="n">
        <f aca="false">+Rentabilitätsvorschau!AE33</f>
        <v>0</v>
      </c>
      <c r="AF34" s="45" t="n">
        <f aca="false">+Rentabilitätsvorschau!AF33</f>
        <v>0</v>
      </c>
      <c r="AG34" s="45" t="n">
        <f aca="false">+Rentabilitätsvorschau!AG33</f>
        <v>0</v>
      </c>
      <c r="AH34" s="45" t="n">
        <f aca="false">+Rentabilitätsvorschau!AH33</f>
        <v>0</v>
      </c>
      <c r="AI34" s="45" t="n">
        <f aca="false">+Rentabilitätsvorschau!AI33</f>
        <v>0</v>
      </c>
      <c r="AJ34" s="45" t="n">
        <f aca="false">+Rentabilitätsvorschau!AJ33</f>
        <v>0</v>
      </c>
      <c r="AK34" s="45" t="n">
        <f aca="false">+Rentabilitätsvorschau!AK33</f>
        <v>0</v>
      </c>
      <c r="AL34" s="45" t="n">
        <f aca="false">+Rentabilitätsvorschau!AL33</f>
        <v>0</v>
      </c>
      <c r="AM34" s="45" t="n">
        <f aca="false">+Rentabilitätsvorschau!AM33</f>
        <v>0</v>
      </c>
      <c r="AN34" s="45" t="n">
        <f aca="false">+Rentabilitätsvorschau!AN33</f>
        <v>0</v>
      </c>
      <c r="AO34" s="45" t="n">
        <f aca="false">+Rentabilitätsvorschau!AO33</f>
        <v>0</v>
      </c>
      <c r="AP34" s="65" t="n">
        <f aca="false">SUM(AD34:AO34)</f>
        <v>0</v>
      </c>
      <c r="AQ34" s="45" t="n">
        <f aca="false">+Rentabilitätsvorschau!AQ33</f>
        <v>0</v>
      </c>
      <c r="AR34" s="45" t="n">
        <f aca="false">+Rentabilitätsvorschau!AR33</f>
        <v>0</v>
      </c>
      <c r="AS34" s="45" t="n">
        <f aca="false">+Rentabilitätsvorschau!AS33</f>
        <v>0</v>
      </c>
      <c r="AT34" s="45" t="n">
        <f aca="false">+Rentabilitätsvorschau!AT33</f>
        <v>0</v>
      </c>
      <c r="AU34" s="45" t="n">
        <f aca="false">+Rentabilitätsvorschau!AU33</f>
        <v>0</v>
      </c>
      <c r="AV34" s="45" t="n">
        <f aca="false">+Rentabilitätsvorschau!AV33</f>
        <v>0</v>
      </c>
      <c r="AW34" s="45" t="n">
        <f aca="false">+Rentabilitätsvorschau!AW33</f>
        <v>0</v>
      </c>
      <c r="AX34" s="45" t="n">
        <f aca="false">+Rentabilitätsvorschau!AX33</f>
        <v>0</v>
      </c>
      <c r="AY34" s="45" t="n">
        <f aca="false">+Rentabilitätsvorschau!AY33</f>
        <v>0</v>
      </c>
      <c r="AZ34" s="45" t="n">
        <f aca="false">+Rentabilitätsvorschau!AZ33</f>
        <v>0</v>
      </c>
      <c r="BA34" s="45" t="n">
        <f aca="false">+Rentabilitätsvorschau!BA33</f>
        <v>0</v>
      </c>
      <c r="BB34" s="45" t="n">
        <f aca="false">+Rentabilitätsvorschau!BB33</f>
        <v>0</v>
      </c>
      <c r="BC34" s="65" t="n">
        <f aca="false">SUM(AQ34:BB34)</f>
        <v>0</v>
      </c>
    </row>
    <row r="35" customFormat="false" ht="12" hidden="false" customHeight="false" outlineLevel="0" collapsed="false">
      <c r="A35" s="62"/>
      <c r="B35" s="62" t="str">
        <f aca="false">+Rentabilitätsvorschau!B34</f>
        <v>Beiträge, Gebühren</v>
      </c>
      <c r="C35" s="62"/>
      <c r="D35" s="45" t="n">
        <f aca="false">+Rentabilitätsvorschau!D34</f>
        <v>0</v>
      </c>
      <c r="E35" s="45" t="n">
        <f aca="false">+Rentabilitätsvorschau!E34</f>
        <v>0</v>
      </c>
      <c r="F35" s="45" t="n">
        <f aca="false">+Rentabilitätsvorschau!F34</f>
        <v>0</v>
      </c>
      <c r="G35" s="45" t="n">
        <f aca="false">+Rentabilitätsvorschau!G34</f>
        <v>0</v>
      </c>
      <c r="H35" s="45" t="n">
        <f aca="false">+Rentabilitätsvorschau!H34</f>
        <v>0</v>
      </c>
      <c r="I35" s="45" t="n">
        <f aca="false">+Rentabilitätsvorschau!I34</f>
        <v>0</v>
      </c>
      <c r="J35" s="45" t="n">
        <f aca="false">+Rentabilitätsvorschau!J34</f>
        <v>0</v>
      </c>
      <c r="K35" s="45" t="n">
        <f aca="false">+Rentabilitätsvorschau!K34</f>
        <v>0</v>
      </c>
      <c r="L35" s="45" t="n">
        <f aca="false">+Rentabilitätsvorschau!L34</f>
        <v>0</v>
      </c>
      <c r="M35" s="45" t="n">
        <f aca="false">+Rentabilitätsvorschau!M34</f>
        <v>0</v>
      </c>
      <c r="N35" s="45" t="n">
        <f aca="false">+Rentabilitätsvorschau!N34</f>
        <v>0</v>
      </c>
      <c r="O35" s="45" t="n">
        <f aca="false">+Rentabilitätsvorschau!O34</f>
        <v>0</v>
      </c>
      <c r="P35" s="65" t="n">
        <f aca="false">SUM(D35:O35)</f>
        <v>0</v>
      </c>
      <c r="Q35" s="45" t="n">
        <f aca="false">+Rentabilitätsvorschau!Q34</f>
        <v>0</v>
      </c>
      <c r="R35" s="45" t="n">
        <f aca="false">+Rentabilitätsvorschau!R34</f>
        <v>0</v>
      </c>
      <c r="S35" s="45" t="n">
        <f aca="false">+Rentabilitätsvorschau!S34</f>
        <v>0</v>
      </c>
      <c r="T35" s="45" t="n">
        <f aca="false">+Rentabilitätsvorschau!T34</f>
        <v>0</v>
      </c>
      <c r="U35" s="45" t="n">
        <f aca="false">+Rentabilitätsvorschau!U34</f>
        <v>0</v>
      </c>
      <c r="V35" s="45" t="n">
        <f aca="false">+Rentabilitätsvorschau!V34</f>
        <v>0</v>
      </c>
      <c r="W35" s="45" t="n">
        <f aca="false">+Rentabilitätsvorschau!W34</f>
        <v>0</v>
      </c>
      <c r="X35" s="45" t="n">
        <f aca="false">+Rentabilitätsvorschau!X34</f>
        <v>0</v>
      </c>
      <c r="Y35" s="45" t="n">
        <f aca="false">+Rentabilitätsvorschau!Y34</f>
        <v>0</v>
      </c>
      <c r="Z35" s="45" t="n">
        <f aca="false">+Rentabilitätsvorschau!Z34</f>
        <v>0</v>
      </c>
      <c r="AA35" s="45" t="n">
        <f aca="false">+Rentabilitätsvorschau!AA34</f>
        <v>0</v>
      </c>
      <c r="AB35" s="45" t="n">
        <f aca="false">+Rentabilitätsvorschau!AB34</f>
        <v>0</v>
      </c>
      <c r="AC35" s="65" t="n">
        <f aca="false">SUM(Q35:AB35)</f>
        <v>0</v>
      </c>
      <c r="AD35" s="45" t="n">
        <f aca="false">+Rentabilitätsvorschau!AD34</f>
        <v>0</v>
      </c>
      <c r="AE35" s="45" t="n">
        <f aca="false">+Rentabilitätsvorschau!AE34</f>
        <v>0</v>
      </c>
      <c r="AF35" s="45" t="n">
        <f aca="false">+Rentabilitätsvorschau!AF34</f>
        <v>0</v>
      </c>
      <c r="AG35" s="45" t="n">
        <f aca="false">+Rentabilitätsvorschau!AG34</f>
        <v>0</v>
      </c>
      <c r="AH35" s="45" t="n">
        <f aca="false">+Rentabilitätsvorschau!AH34</f>
        <v>0</v>
      </c>
      <c r="AI35" s="45" t="n">
        <f aca="false">+Rentabilitätsvorschau!AI34</f>
        <v>0</v>
      </c>
      <c r="AJ35" s="45" t="n">
        <f aca="false">+Rentabilitätsvorschau!AJ34</f>
        <v>0</v>
      </c>
      <c r="AK35" s="45" t="n">
        <f aca="false">+Rentabilitätsvorschau!AK34</f>
        <v>0</v>
      </c>
      <c r="AL35" s="45" t="n">
        <f aca="false">+Rentabilitätsvorschau!AL34</f>
        <v>0</v>
      </c>
      <c r="AM35" s="45" t="n">
        <f aca="false">+Rentabilitätsvorschau!AM34</f>
        <v>0</v>
      </c>
      <c r="AN35" s="45" t="n">
        <f aca="false">+Rentabilitätsvorschau!AN34</f>
        <v>0</v>
      </c>
      <c r="AO35" s="45" t="n">
        <f aca="false">+Rentabilitätsvorschau!AO34</f>
        <v>0</v>
      </c>
      <c r="AP35" s="65" t="n">
        <f aca="false">SUM(AD35:AO35)</f>
        <v>0</v>
      </c>
      <c r="AQ35" s="45" t="n">
        <f aca="false">+Rentabilitätsvorschau!AQ34</f>
        <v>0</v>
      </c>
      <c r="AR35" s="45" t="n">
        <f aca="false">+Rentabilitätsvorschau!AR34</f>
        <v>0</v>
      </c>
      <c r="AS35" s="45" t="n">
        <f aca="false">+Rentabilitätsvorschau!AS34</f>
        <v>0</v>
      </c>
      <c r="AT35" s="45" t="n">
        <f aca="false">+Rentabilitätsvorschau!AT34</f>
        <v>0</v>
      </c>
      <c r="AU35" s="45" t="n">
        <f aca="false">+Rentabilitätsvorschau!AU34</f>
        <v>0</v>
      </c>
      <c r="AV35" s="45" t="n">
        <f aca="false">+Rentabilitätsvorschau!AV34</f>
        <v>0</v>
      </c>
      <c r="AW35" s="45" t="n">
        <f aca="false">+Rentabilitätsvorschau!AW34</f>
        <v>0</v>
      </c>
      <c r="AX35" s="45" t="n">
        <f aca="false">+Rentabilitätsvorschau!AX34</f>
        <v>0</v>
      </c>
      <c r="AY35" s="45" t="n">
        <f aca="false">+Rentabilitätsvorschau!AY34</f>
        <v>0</v>
      </c>
      <c r="AZ35" s="45" t="n">
        <f aca="false">+Rentabilitätsvorschau!AZ34</f>
        <v>0</v>
      </c>
      <c r="BA35" s="45" t="n">
        <f aca="false">+Rentabilitätsvorschau!BA34</f>
        <v>0</v>
      </c>
      <c r="BB35" s="45" t="n">
        <f aca="false">+Rentabilitätsvorschau!BB34</f>
        <v>0</v>
      </c>
      <c r="BC35" s="65" t="n">
        <f aca="false">SUM(AQ35:BB35)</f>
        <v>0</v>
      </c>
    </row>
    <row r="36" customFormat="false" ht="12" hidden="false" customHeight="false" outlineLevel="0" collapsed="false">
      <c r="A36" s="62"/>
      <c r="B36" s="62" t="str">
        <f aca="false">+Rentabilitätsvorschau!B35</f>
        <v>Bürobedarf</v>
      </c>
      <c r="C36" s="62"/>
      <c r="D36" s="45" t="n">
        <f aca="false">+Rentabilitätsvorschau!D35*(1+VSteins)</f>
        <v>31800</v>
      </c>
      <c r="E36" s="45" t="n">
        <f aca="false">+Rentabilitätsvorschau!E35*(1+VSteins)</f>
        <v>0</v>
      </c>
      <c r="F36" s="45" t="n">
        <f aca="false">+Rentabilitätsvorschau!F35*(1+VSteins)</f>
        <v>0</v>
      </c>
      <c r="G36" s="45" t="n">
        <f aca="false">+Rentabilitätsvorschau!G35*(1+VSteins)</f>
        <v>0</v>
      </c>
      <c r="H36" s="45" t="n">
        <f aca="false">+Rentabilitätsvorschau!H35*(1+VSteins)</f>
        <v>0</v>
      </c>
      <c r="I36" s="45" t="n">
        <f aca="false">+Rentabilitätsvorschau!I35*(1+VSteins)</f>
        <v>0</v>
      </c>
      <c r="J36" s="45" t="n">
        <f aca="false">+Rentabilitätsvorschau!J35*(1+VSteins)</f>
        <v>0</v>
      </c>
      <c r="K36" s="45" t="n">
        <f aca="false">+Rentabilitätsvorschau!K35*(1+VSteins)</f>
        <v>0</v>
      </c>
      <c r="L36" s="45" t="n">
        <f aca="false">+Rentabilitätsvorschau!L35*(1+VSteins)</f>
        <v>0</v>
      </c>
      <c r="M36" s="45" t="n">
        <f aca="false">+Rentabilitätsvorschau!M35*(1+VSteins)</f>
        <v>0</v>
      </c>
      <c r="N36" s="45" t="n">
        <f aca="false">+Rentabilitätsvorschau!N35*(1+VSteins)</f>
        <v>0</v>
      </c>
      <c r="O36" s="45" t="n">
        <f aca="false">+Rentabilitätsvorschau!O35*(1+VSteins)</f>
        <v>0</v>
      </c>
      <c r="P36" s="65" t="n">
        <f aca="false">SUM(D36:O36)</f>
        <v>31800</v>
      </c>
      <c r="Q36" s="45" t="n">
        <f aca="false">+Rentabilitätsvorschau!Q35*(1+VSt)</f>
        <v>0</v>
      </c>
      <c r="R36" s="45" t="n">
        <f aca="false">+Rentabilitätsvorschau!R35*(1+VSt)</f>
        <v>0</v>
      </c>
      <c r="S36" s="45" t="n">
        <f aca="false">+Rentabilitätsvorschau!S35*(1+VSt)</f>
        <v>0</v>
      </c>
      <c r="T36" s="45" t="n">
        <f aca="false">+Rentabilitätsvorschau!T35*(1+VSt)</f>
        <v>0</v>
      </c>
      <c r="U36" s="45" t="n">
        <f aca="false">+Rentabilitätsvorschau!U35*(1+VSt)</f>
        <v>0</v>
      </c>
      <c r="V36" s="45" t="n">
        <f aca="false">+Rentabilitätsvorschau!V35*(1+VSt)</f>
        <v>0</v>
      </c>
      <c r="W36" s="45" t="n">
        <f aca="false">+Rentabilitätsvorschau!W35*(1+VSt)</f>
        <v>0</v>
      </c>
      <c r="X36" s="45" t="n">
        <f aca="false">+Rentabilitätsvorschau!X35*(1+VSt)</f>
        <v>0</v>
      </c>
      <c r="Y36" s="45" t="n">
        <f aca="false">+Rentabilitätsvorschau!Y35*(1+VSt)</f>
        <v>0</v>
      </c>
      <c r="Z36" s="45" t="n">
        <f aca="false">+Rentabilitätsvorschau!Z35*(1+VSt)</f>
        <v>0</v>
      </c>
      <c r="AA36" s="45" t="n">
        <f aca="false">+Rentabilitätsvorschau!AA35*(1+VSt)</f>
        <v>0</v>
      </c>
      <c r="AB36" s="45" t="n">
        <f aca="false">+Rentabilitätsvorschau!AB35*(1+VSt)</f>
        <v>0</v>
      </c>
      <c r="AC36" s="65" t="n">
        <f aca="false">SUM(Q36:AB36)</f>
        <v>0</v>
      </c>
      <c r="AD36" s="45" t="n">
        <f aca="false">+Rentabilitätsvorschau!AD35*(1+VSt)</f>
        <v>0</v>
      </c>
      <c r="AE36" s="45" t="n">
        <f aca="false">+Rentabilitätsvorschau!AE35*(1+VSt)</f>
        <v>0</v>
      </c>
      <c r="AF36" s="45" t="n">
        <f aca="false">+Rentabilitätsvorschau!AF35*(1+VSt)</f>
        <v>0</v>
      </c>
      <c r="AG36" s="45" t="n">
        <f aca="false">+Rentabilitätsvorschau!AG35*(1+VSt)</f>
        <v>0</v>
      </c>
      <c r="AH36" s="45" t="n">
        <f aca="false">+Rentabilitätsvorschau!AH35*(1+VSt)</f>
        <v>0</v>
      </c>
      <c r="AI36" s="45" t="n">
        <f aca="false">+Rentabilitätsvorschau!AI35*(1+VSt)</f>
        <v>0</v>
      </c>
      <c r="AJ36" s="45" t="n">
        <f aca="false">+Rentabilitätsvorschau!AJ35*(1+VSt)</f>
        <v>0</v>
      </c>
      <c r="AK36" s="45" t="n">
        <f aca="false">+Rentabilitätsvorschau!AK35*(1+VSt)</f>
        <v>0</v>
      </c>
      <c r="AL36" s="45" t="n">
        <f aca="false">+Rentabilitätsvorschau!AL35*(1+VSt)</f>
        <v>0</v>
      </c>
      <c r="AM36" s="45" t="n">
        <f aca="false">+Rentabilitätsvorschau!AM35*(1+VSt)</f>
        <v>0</v>
      </c>
      <c r="AN36" s="45" t="n">
        <f aca="false">+Rentabilitätsvorschau!AN35*(1+VSt)</f>
        <v>0</v>
      </c>
      <c r="AO36" s="45" t="n">
        <f aca="false">+Rentabilitätsvorschau!AO35*(1+VSt)</f>
        <v>0</v>
      </c>
      <c r="AP36" s="65" t="n">
        <f aca="false">SUM(AD36:AO36)</f>
        <v>0</v>
      </c>
      <c r="AQ36" s="45" t="n">
        <f aca="false">+Rentabilitätsvorschau!AQ35*(1+VSt)</f>
        <v>0</v>
      </c>
      <c r="AR36" s="45" t="n">
        <f aca="false">+Rentabilitätsvorschau!AR35*(1+VSt)</f>
        <v>0</v>
      </c>
      <c r="AS36" s="45" t="n">
        <f aca="false">+Rentabilitätsvorschau!AS35*(1+VSt)</f>
        <v>0</v>
      </c>
      <c r="AT36" s="45" t="n">
        <f aca="false">+Rentabilitätsvorschau!AT35*(1+VSt)</f>
        <v>0</v>
      </c>
      <c r="AU36" s="45" t="n">
        <f aca="false">+Rentabilitätsvorschau!AU35*(1+VSt)</f>
        <v>0</v>
      </c>
      <c r="AV36" s="45" t="n">
        <f aca="false">+Rentabilitätsvorschau!AV35*(1+VSt)</f>
        <v>0</v>
      </c>
      <c r="AW36" s="45" t="n">
        <f aca="false">+Rentabilitätsvorschau!AW35*(1+VSt)</f>
        <v>0</v>
      </c>
      <c r="AX36" s="45" t="n">
        <f aca="false">+Rentabilitätsvorschau!AX35*(1+VSt)</f>
        <v>0</v>
      </c>
      <c r="AY36" s="45" t="n">
        <f aca="false">+Rentabilitätsvorschau!AY35*(1+VSt)</f>
        <v>0</v>
      </c>
      <c r="AZ36" s="45" t="n">
        <f aca="false">+Rentabilitätsvorschau!AZ35*(1+VSt)</f>
        <v>0</v>
      </c>
      <c r="BA36" s="45" t="n">
        <f aca="false">+Rentabilitätsvorschau!BA35*(1+VSt)</f>
        <v>0</v>
      </c>
      <c r="BB36" s="45" t="n">
        <f aca="false">+Rentabilitätsvorschau!BB35*(1+VSt)</f>
        <v>0</v>
      </c>
      <c r="BC36" s="65" t="n">
        <f aca="false">SUM(AQ36:BB36)</f>
        <v>0</v>
      </c>
    </row>
    <row r="37" customFormat="false" ht="12" hidden="false" customHeight="false" outlineLevel="0" collapsed="false">
      <c r="A37" s="62"/>
      <c r="B37" s="62" t="str">
        <f aca="false">+Rentabilitätsvorschau!B36</f>
        <v>Postwertzeichen</v>
      </c>
      <c r="C37" s="62"/>
      <c r="D37" s="45" t="n">
        <f aca="false">+Rentabilitätsvorschau!D36</f>
        <v>10</v>
      </c>
      <c r="E37" s="45" t="n">
        <f aca="false">+Rentabilitätsvorschau!E36</f>
        <v>10</v>
      </c>
      <c r="F37" s="45" t="n">
        <f aca="false">+Rentabilitätsvorschau!F36</f>
        <v>10</v>
      </c>
      <c r="G37" s="45" t="n">
        <f aca="false">+Rentabilitätsvorschau!G36</f>
        <v>10</v>
      </c>
      <c r="H37" s="45" t="n">
        <f aca="false">+Rentabilitätsvorschau!H36</f>
        <v>10</v>
      </c>
      <c r="I37" s="45" t="n">
        <f aca="false">+Rentabilitätsvorschau!I36</f>
        <v>10</v>
      </c>
      <c r="J37" s="45" t="n">
        <f aca="false">+Rentabilitätsvorschau!J36</f>
        <v>10</v>
      </c>
      <c r="K37" s="45" t="n">
        <f aca="false">+Rentabilitätsvorschau!K36</f>
        <v>10</v>
      </c>
      <c r="L37" s="45" t="n">
        <f aca="false">+Rentabilitätsvorschau!L36</f>
        <v>10</v>
      </c>
      <c r="M37" s="45" t="n">
        <f aca="false">+Rentabilitätsvorschau!M36</f>
        <v>10</v>
      </c>
      <c r="N37" s="45" t="n">
        <f aca="false">+Rentabilitätsvorschau!N36</f>
        <v>10</v>
      </c>
      <c r="O37" s="45" t="n">
        <f aca="false">+Rentabilitätsvorschau!O36</f>
        <v>10</v>
      </c>
      <c r="P37" s="65" t="n">
        <f aca="false">SUM(D37:O37)</f>
        <v>120</v>
      </c>
      <c r="Q37" s="45" t="n">
        <f aca="false">+Rentabilitätsvorschau!Q36</f>
        <v>0</v>
      </c>
      <c r="R37" s="45" t="n">
        <f aca="false">+Rentabilitätsvorschau!R36</f>
        <v>0</v>
      </c>
      <c r="S37" s="45" t="n">
        <f aca="false">+Rentabilitätsvorschau!S36</f>
        <v>0</v>
      </c>
      <c r="T37" s="45" t="n">
        <f aca="false">+Rentabilitätsvorschau!T36</f>
        <v>0</v>
      </c>
      <c r="U37" s="45" t="n">
        <f aca="false">+Rentabilitätsvorschau!U36</f>
        <v>0</v>
      </c>
      <c r="V37" s="45" t="n">
        <f aca="false">+Rentabilitätsvorschau!V36</f>
        <v>0</v>
      </c>
      <c r="W37" s="45" t="n">
        <f aca="false">+Rentabilitätsvorschau!W36</f>
        <v>0</v>
      </c>
      <c r="X37" s="45" t="n">
        <f aca="false">+Rentabilitätsvorschau!X36</f>
        <v>0</v>
      </c>
      <c r="Y37" s="45" t="n">
        <f aca="false">+Rentabilitätsvorschau!Y36</f>
        <v>0</v>
      </c>
      <c r="Z37" s="45" t="n">
        <f aca="false">+Rentabilitätsvorschau!Z36</f>
        <v>0</v>
      </c>
      <c r="AA37" s="45" t="n">
        <f aca="false">+Rentabilitätsvorschau!AA36</f>
        <v>0</v>
      </c>
      <c r="AB37" s="45" t="n">
        <f aca="false">+Rentabilitätsvorschau!AB36</f>
        <v>0</v>
      </c>
      <c r="AC37" s="65" t="n">
        <f aca="false">SUM(Q37:AB37)</f>
        <v>0</v>
      </c>
      <c r="AD37" s="45" t="n">
        <f aca="false">+Rentabilitätsvorschau!AD36</f>
        <v>0</v>
      </c>
      <c r="AE37" s="45" t="n">
        <f aca="false">+Rentabilitätsvorschau!AE36</f>
        <v>0</v>
      </c>
      <c r="AF37" s="45" t="n">
        <f aca="false">+Rentabilitätsvorschau!AF36</f>
        <v>0</v>
      </c>
      <c r="AG37" s="45" t="n">
        <f aca="false">+Rentabilitätsvorschau!AG36</f>
        <v>0</v>
      </c>
      <c r="AH37" s="45" t="n">
        <f aca="false">+Rentabilitätsvorschau!AH36</f>
        <v>0</v>
      </c>
      <c r="AI37" s="45" t="n">
        <f aca="false">+Rentabilitätsvorschau!AI36</f>
        <v>0</v>
      </c>
      <c r="AJ37" s="45" t="n">
        <f aca="false">+Rentabilitätsvorschau!AJ36</f>
        <v>0</v>
      </c>
      <c r="AK37" s="45" t="n">
        <f aca="false">+Rentabilitätsvorschau!AK36</f>
        <v>0</v>
      </c>
      <c r="AL37" s="45" t="n">
        <f aca="false">+Rentabilitätsvorschau!AL36</f>
        <v>0</v>
      </c>
      <c r="AM37" s="45" t="n">
        <f aca="false">+Rentabilitätsvorschau!AM36</f>
        <v>0</v>
      </c>
      <c r="AN37" s="45" t="n">
        <f aca="false">+Rentabilitätsvorschau!AN36</f>
        <v>0</v>
      </c>
      <c r="AO37" s="45" t="n">
        <f aca="false">+Rentabilitätsvorschau!AO36</f>
        <v>0</v>
      </c>
      <c r="AP37" s="65" t="n">
        <f aca="false">SUM(AD37:AO37)</f>
        <v>0</v>
      </c>
      <c r="AQ37" s="45" t="n">
        <f aca="false">+Rentabilitätsvorschau!AQ36</f>
        <v>0</v>
      </c>
      <c r="AR37" s="45" t="n">
        <f aca="false">+Rentabilitätsvorschau!AR36</f>
        <v>0</v>
      </c>
      <c r="AS37" s="45" t="n">
        <f aca="false">+Rentabilitätsvorschau!AS36</f>
        <v>0</v>
      </c>
      <c r="AT37" s="45" t="n">
        <f aca="false">+Rentabilitätsvorschau!AT36</f>
        <v>0</v>
      </c>
      <c r="AU37" s="45" t="n">
        <f aca="false">+Rentabilitätsvorschau!AU36</f>
        <v>0</v>
      </c>
      <c r="AV37" s="45" t="n">
        <f aca="false">+Rentabilitätsvorschau!AV36</f>
        <v>0</v>
      </c>
      <c r="AW37" s="45" t="n">
        <f aca="false">+Rentabilitätsvorschau!AW36</f>
        <v>0</v>
      </c>
      <c r="AX37" s="45" t="n">
        <f aca="false">+Rentabilitätsvorschau!AX36</f>
        <v>0</v>
      </c>
      <c r="AY37" s="45" t="n">
        <f aca="false">+Rentabilitätsvorschau!AY36</f>
        <v>0</v>
      </c>
      <c r="AZ37" s="45" t="n">
        <f aca="false">+Rentabilitätsvorschau!AZ36</f>
        <v>0</v>
      </c>
      <c r="BA37" s="45" t="n">
        <f aca="false">+Rentabilitätsvorschau!BA36</f>
        <v>0</v>
      </c>
      <c r="BB37" s="45" t="n">
        <f aca="false">+Rentabilitätsvorschau!BB36</f>
        <v>0</v>
      </c>
      <c r="BC37" s="65" t="n">
        <f aca="false">SUM(AQ37:BB37)</f>
        <v>0</v>
      </c>
    </row>
    <row r="38" customFormat="false" ht="12" hidden="false" customHeight="false" outlineLevel="0" collapsed="false">
      <c r="A38" s="62"/>
      <c r="B38" s="62" t="str">
        <f aca="false">+Rentabilitätsvorschau!B37</f>
        <v>Fachliteratur</v>
      </c>
      <c r="C38" s="62"/>
      <c r="D38" s="45" t="n">
        <f aca="false">+Rentabilitätsvorschau!D37*(1+VStermeins)</f>
        <v>100</v>
      </c>
      <c r="E38" s="45" t="n">
        <f aca="false">+Rentabilitätsvorschau!E37*(1+VStermeins)</f>
        <v>100</v>
      </c>
      <c r="F38" s="45" t="n">
        <f aca="false">+Rentabilitätsvorschau!F37*(1+VStermeins)</f>
        <v>100</v>
      </c>
      <c r="G38" s="45" t="n">
        <f aca="false">+Rentabilitätsvorschau!G37*(1+VStermeins)</f>
        <v>100</v>
      </c>
      <c r="H38" s="45" t="n">
        <f aca="false">+Rentabilitätsvorschau!H37*(1+VStermeins)</f>
        <v>100</v>
      </c>
      <c r="I38" s="45" t="n">
        <f aca="false">+Rentabilitätsvorschau!I37*(1+VStermeins)</f>
        <v>100</v>
      </c>
      <c r="J38" s="45" t="n">
        <f aca="false">+Rentabilitätsvorschau!J37*(1+VStermeins)</f>
        <v>100</v>
      </c>
      <c r="K38" s="45" t="n">
        <f aca="false">+Rentabilitätsvorschau!K37*(1+VStermeins)</f>
        <v>100</v>
      </c>
      <c r="L38" s="45" t="n">
        <f aca="false">+Rentabilitätsvorschau!L37*(1+VStermeins)</f>
        <v>100</v>
      </c>
      <c r="M38" s="45" t="n">
        <f aca="false">+Rentabilitätsvorschau!M37*(1+VStermeins)</f>
        <v>100</v>
      </c>
      <c r="N38" s="45" t="n">
        <f aca="false">+Rentabilitätsvorschau!N37*(1+VStermeins)</f>
        <v>100</v>
      </c>
      <c r="O38" s="45" t="n">
        <f aca="false">+Rentabilitätsvorschau!O37*(1+VStermeins)</f>
        <v>100</v>
      </c>
      <c r="P38" s="65" t="n">
        <f aca="false">SUM(D38:O38)</f>
        <v>1200</v>
      </c>
      <c r="Q38" s="45" t="n">
        <f aca="false">+Rentabilitätsvorschau!Q37*(1+VSterm)</f>
        <v>0</v>
      </c>
      <c r="R38" s="45" t="n">
        <f aca="false">+Rentabilitätsvorschau!R37*(1+VSterm)</f>
        <v>0</v>
      </c>
      <c r="S38" s="45" t="n">
        <f aca="false">+Rentabilitätsvorschau!S37*(1+VSterm)</f>
        <v>0</v>
      </c>
      <c r="T38" s="45" t="n">
        <f aca="false">+Rentabilitätsvorschau!T37*(1+VSterm)</f>
        <v>0</v>
      </c>
      <c r="U38" s="45" t="n">
        <f aca="false">+Rentabilitätsvorschau!U37*(1+VSterm)</f>
        <v>0</v>
      </c>
      <c r="V38" s="45" t="n">
        <f aca="false">+Rentabilitätsvorschau!V37*(1+VSterm)</f>
        <v>0</v>
      </c>
      <c r="W38" s="45" t="n">
        <f aca="false">+Rentabilitätsvorschau!W37*(1+VSterm)</f>
        <v>0</v>
      </c>
      <c r="X38" s="45" t="n">
        <f aca="false">+Rentabilitätsvorschau!X37*(1+VSterm)</f>
        <v>0</v>
      </c>
      <c r="Y38" s="45" t="n">
        <f aca="false">+Rentabilitätsvorschau!Y37*(1+VSterm)</f>
        <v>0</v>
      </c>
      <c r="Z38" s="45" t="n">
        <f aca="false">+Rentabilitätsvorschau!Z37*(1+VSterm)</f>
        <v>0</v>
      </c>
      <c r="AA38" s="45" t="n">
        <f aca="false">+Rentabilitätsvorschau!AA37*(1+VSterm)</f>
        <v>0</v>
      </c>
      <c r="AB38" s="45" t="n">
        <f aca="false">+Rentabilitätsvorschau!AB37*(1+VSterm)</f>
        <v>0</v>
      </c>
      <c r="AC38" s="65" t="n">
        <f aca="false">SUM(Q38:AB38)</f>
        <v>0</v>
      </c>
      <c r="AD38" s="45" t="n">
        <f aca="false">+Rentabilitätsvorschau!AD37*(1+VSterm)</f>
        <v>0</v>
      </c>
      <c r="AE38" s="45" t="n">
        <f aca="false">+Rentabilitätsvorschau!AE37*(1+VSterm)</f>
        <v>0</v>
      </c>
      <c r="AF38" s="45" t="n">
        <f aca="false">+Rentabilitätsvorschau!AF37*(1+VSterm)</f>
        <v>0</v>
      </c>
      <c r="AG38" s="45" t="n">
        <f aca="false">+Rentabilitätsvorschau!AG37*(1+VSterm)</f>
        <v>0</v>
      </c>
      <c r="AH38" s="45" t="n">
        <f aca="false">+Rentabilitätsvorschau!AH37*(1+VSterm)</f>
        <v>0</v>
      </c>
      <c r="AI38" s="45" t="n">
        <f aca="false">+Rentabilitätsvorschau!AI37*(1+VSterm)</f>
        <v>0</v>
      </c>
      <c r="AJ38" s="45" t="n">
        <f aca="false">+Rentabilitätsvorschau!AJ37*(1+VSterm)</f>
        <v>0</v>
      </c>
      <c r="AK38" s="45" t="n">
        <f aca="false">+Rentabilitätsvorschau!AK37*(1+VSterm)</f>
        <v>0</v>
      </c>
      <c r="AL38" s="45" t="n">
        <f aca="false">+Rentabilitätsvorschau!AL37*(1+VSterm)</f>
        <v>0</v>
      </c>
      <c r="AM38" s="45" t="n">
        <f aca="false">+Rentabilitätsvorschau!AM37*(1+VSterm)</f>
        <v>0</v>
      </c>
      <c r="AN38" s="45" t="n">
        <f aca="false">+Rentabilitätsvorschau!AN37*(1+VSterm)</f>
        <v>0</v>
      </c>
      <c r="AO38" s="45" t="n">
        <f aca="false">+Rentabilitätsvorschau!AO37*(1+VSterm)</f>
        <v>0</v>
      </c>
      <c r="AP38" s="65" t="n">
        <f aca="false">SUM(AD38:AO38)</f>
        <v>0</v>
      </c>
      <c r="AQ38" s="45" t="n">
        <f aca="false">+Rentabilitätsvorschau!AQ37*(1+VSterm)</f>
        <v>0</v>
      </c>
      <c r="AR38" s="45" t="n">
        <f aca="false">+Rentabilitätsvorschau!AR37*(1+VSterm)</f>
        <v>0</v>
      </c>
      <c r="AS38" s="45" t="n">
        <f aca="false">+Rentabilitätsvorschau!AS37*(1+VSterm)</f>
        <v>0</v>
      </c>
      <c r="AT38" s="45" t="n">
        <f aca="false">+Rentabilitätsvorschau!AT37*(1+VSterm)</f>
        <v>0</v>
      </c>
      <c r="AU38" s="45" t="n">
        <f aca="false">+Rentabilitätsvorschau!AU37*(1+VSterm)</f>
        <v>0</v>
      </c>
      <c r="AV38" s="45" t="n">
        <f aca="false">+Rentabilitätsvorschau!AV37*(1+VSterm)</f>
        <v>0</v>
      </c>
      <c r="AW38" s="45" t="n">
        <f aca="false">+Rentabilitätsvorschau!AW37*(1+VSterm)</f>
        <v>0</v>
      </c>
      <c r="AX38" s="45" t="n">
        <f aca="false">+Rentabilitätsvorschau!AX37*(1+VSterm)</f>
        <v>0</v>
      </c>
      <c r="AY38" s="45" t="n">
        <f aca="false">+Rentabilitätsvorschau!AY37*(1+VSterm)</f>
        <v>0</v>
      </c>
      <c r="AZ38" s="45" t="n">
        <f aca="false">+Rentabilitätsvorschau!AZ37*(1+VSterm)</f>
        <v>0</v>
      </c>
      <c r="BA38" s="45" t="n">
        <f aca="false">+Rentabilitätsvorschau!BA37*(1+VSterm)</f>
        <v>0</v>
      </c>
      <c r="BB38" s="45" t="n">
        <f aca="false">+Rentabilitätsvorschau!BB37*(1+VSterm)</f>
        <v>0</v>
      </c>
      <c r="BC38" s="65" t="n">
        <f aca="false">SUM(AQ38:BB38)</f>
        <v>0</v>
      </c>
    </row>
    <row r="39" customFormat="false" ht="12" hidden="false" customHeight="false" outlineLevel="0" collapsed="false">
      <c r="A39" s="62"/>
      <c r="B39" s="62" t="str">
        <f aca="false">+Rentabilitätsvorschau!B38</f>
        <v>Fortbildung</v>
      </c>
      <c r="C39" s="62"/>
      <c r="D39" s="45" t="n">
        <f aca="false">+Rentabilitätsvorschau!D38*(1+VSteins)</f>
        <v>15000</v>
      </c>
      <c r="E39" s="45" t="n">
        <f aca="false">+Rentabilitätsvorschau!E38*(1+VSteins)</f>
        <v>0</v>
      </c>
      <c r="F39" s="45" t="n">
        <f aca="false">+Rentabilitätsvorschau!F38*(1+VSteins)</f>
        <v>0</v>
      </c>
      <c r="G39" s="45" t="n">
        <f aca="false">+Rentabilitätsvorschau!G38*(1+VSteins)</f>
        <v>0</v>
      </c>
      <c r="H39" s="45" t="n">
        <f aca="false">+Rentabilitätsvorschau!H38*(1+VSteins)</f>
        <v>0</v>
      </c>
      <c r="I39" s="45" t="n">
        <f aca="false">+Rentabilitätsvorschau!I38*(1+VSteins)</f>
        <v>0</v>
      </c>
      <c r="J39" s="45" t="n">
        <f aca="false">+Rentabilitätsvorschau!J38*(1+VSteins)</f>
        <v>0</v>
      </c>
      <c r="K39" s="45" t="n">
        <f aca="false">+Rentabilitätsvorschau!K38*(1+VSteins)</f>
        <v>0</v>
      </c>
      <c r="L39" s="45" t="n">
        <f aca="false">+Rentabilitätsvorschau!L38*(1+VSteins)</f>
        <v>0</v>
      </c>
      <c r="M39" s="45" t="n">
        <f aca="false">+Rentabilitätsvorschau!M38*(1+VSteins)</f>
        <v>0</v>
      </c>
      <c r="N39" s="45" t="n">
        <f aca="false">+Rentabilitätsvorschau!N38*(1+VSteins)</f>
        <v>0</v>
      </c>
      <c r="O39" s="45" t="n">
        <f aca="false">+Rentabilitätsvorschau!O38*(1+VSteins)</f>
        <v>0</v>
      </c>
      <c r="P39" s="65" t="n">
        <f aca="false">SUM(D39:O39)</f>
        <v>15000</v>
      </c>
      <c r="Q39" s="45" t="n">
        <f aca="false">+Rentabilitätsvorschau!Q38*(1+VSt)</f>
        <v>0</v>
      </c>
      <c r="R39" s="45" t="n">
        <f aca="false">+Rentabilitätsvorschau!R38*(1+VSt)</f>
        <v>0</v>
      </c>
      <c r="S39" s="45" t="n">
        <f aca="false">+Rentabilitätsvorschau!S38*(1+VSt)</f>
        <v>0</v>
      </c>
      <c r="T39" s="45" t="n">
        <f aca="false">+Rentabilitätsvorschau!T38*(1+VSt)</f>
        <v>0</v>
      </c>
      <c r="U39" s="45" t="n">
        <f aca="false">+Rentabilitätsvorschau!U38*(1+VSt)</f>
        <v>0</v>
      </c>
      <c r="V39" s="45" t="n">
        <f aca="false">+Rentabilitätsvorschau!V38*(1+VSt)</f>
        <v>0</v>
      </c>
      <c r="W39" s="45" t="n">
        <f aca="false">+Rentabilitätsvorschau!W38*(1+VSt)</f>
        <v>0</v>
      </c>
      <c r="X39" s="45" t="n">
        <f aca="false">+Rentabilitätsvorschau!X38*(1+VSt)</f>
        <v>0</v>
      </c>
      <c r="Y39" s="45" t="n">
        <f aca="false">+Rentabilitätsvorschau!Y38*(1+VSt)</f>
        <v>0</v>
      </c>
      <c r="Z39" s="45" t="n">
        <f aca="false">+Rentabilitätsvorschau!Z38*(1+VSt)</f>
        <v>0</v>
      </c>
      <c r="AA39" s="45" t="n">
        <f aca="false">+Rentabilitätsvorschau!AA38*(1+VSt)</f>
        <v>0</v>
      </c>
      <c r="AB39" s="45" t="n">
        <f aca="false">+Rentabilitätsvorschau!AB38*(1+VSt)</f>
        <v>0</v>
      </c>
      <c r="AC39" s="65" t="n">
        <f aca="false">SUM(Q39:AB39)</f>
        <v>0</v>
      </c>
      <c r="AD39" s="45" t="n">
        <f aca="false">+Rentabilitätsvorschau!AD38*(1+VSt)</f>
        <v>0</v>
      </c>
      <c r="AE39" s="45" t="n">
        <f aca="false">+Rentabilitätsvorschau!AE38*(1+VSt)</f>
        <v>0</v>
      </c>
      <c r="AF39" s="45" t="n">
        <f aca="false">+Rentabilitätsvorschau!AF38*(1+VSt)</f>
        <v>0</v>
      </c>
      <c r="AG39" s="45" t="n">
        <f aca="false">+Rentabilitätsvorschau!AG38*(1+VSt)</f>
        <v>0</v>
      </c>
      <c r="AH39" s="45" t="n">
        <f aca="false">+Rentabilitätsvorschau!AH38*(1+VSt)</f>
        <v>0</v>
      </c>
      <c r="AI39" s="45" t="n">
        <f aca="false">+Rentabilitätsvorschau!AI38*(1+VSt)</f>
        <v>0</v>
      </c>
      <c r="AJ39" s="45" t="n">
        <f aca="false">+Rentabilitätsvorschau!AJ38*(1+VSt)</f>
        <v>0</v>
      </c>
      <c r="AK39" s="45" t="n">
        <f aca="false">+Rentabilitätsvorschau!AK38*(1+VSt)</f>
        <v>0</v>
      </c>
      <c r="AL39" s="45" t="n">
        <f aca="false">+Rentabilitätsvorschau!AL38*(1+VSt)</f>
        <v>0</v>
      </c>
      <c r="AM39" s="45" t="n">
        <f aca="false">+Rentabilitätsvorschau!AM38*(1+VSt)</f>
        <v>0</v>
      </c>
      <c r="AN39" s="45" t="n">
        <f aca="false">+Rentabilitätsvorschau!AN38*(1+VSt)</f>
        <v>0</v>
      </c>
      <c r="AO39" s="45" t="n">
        <f aca="false">+Rentabilitätsvorschau!AO38*(1+VSt)</f>
        <v>0</v>
      </c>
      <c r="AP39" s="65" t="n">
        <f aca="false">SUM(AD39:AO39)</f>
        <v>0</v>
      </c>
      <c r="AQ39" s="45" t="n">
        <f aca="false">+Rentabilitätsvorschau!AQ38*(1+VSt)</f>
        <v>0</v>
      </c>
      <c r="AR39" s="45" t="n">
        <f aca="false">+Rentabilitätsvorschau!AR38*(1+VSt)</f>
        <v>0</v>
      </c>
      <c r="AS39" s="45" t="n">
        <f aca="false">+Rentabilitätsvorschau!AS38*(1+VSt)</f>
        <v>0</v>
      </c>
      <c r="AT39" s="45" t="n">
        <f aca="false">+Rentabilitätsvorschau!AT38*(1+VSt)</f>
        <v>0</v>
      </c>
      <c r="AU39" s="45" t="n">
        <f aca="false">+Rentabilitätsvorschau!AU38*(1+VSt)</f>
        <v>0</v>
      </c>
      <c r="AV39" s="45" t="n">
        <f aca="false">+Rentabilitätsvorschau!AV38*(1+VSt)</f>
        <v>0</v>
      </c>
      <c r="AW39" s="45" t="n">
        <f aca="false">+Rentabilitätsvorschau!AW38*(1+VSt)</f>
        <v>0</v>
      </c>
      <c r="AX39" s="45" t="n">
        <f aca="false">+Rentabilitätsvorschau!AX38*(1+VSt)</f>
        <v>0</v>
      </c>
      <c r="AY39" s="45" t="n">
        <f aca="false">+Rentabilitätsvorschau!AY38*(1+VSt)</f>
        <v>0</v>
      </c>
      <c r="AZ39" s="45" t="n">
        <f aca="false">+Rentabilitätsvorschau!AZ38*(1+VSt)</f>
        <v>0</v>
      </c>
      <c r="BA39" s="45" t="n">
        <f aca="false">+Rentabilitätsvorschau!BA38*(1+VSt)</f>
        <v>0</v>
      </c>
      <c r="BB39" s="45" t="n">
        <f aca="false">+Rentabilitätsvorschau!BB38*(1+VSt)</f>
        <v>0</v>
      </c>
      <c r="BC39" s="65" t="n">
        <f aca="false">SUM(AQ39:BB39)</f>
        <v>0</v>
      </c>
    </row>
    <row r="40" customFormat="false" ht="12" hidden="false" customHeight="false" outlineLevel="0" collapsed="false">
      <c r="A40" s="62"/>
      <c r="B40" s="62" t="str">
        <f aca="false">+Rentabilitätsvorschau!B39</f>
        <v>Messen und Ausstellungen</v>
      </c>
      <c r="C40" s="62"/>
      <c r="D40" s="45" t="n">
        <f aca="false">+Rentabilitätsvorschau!D39*(1+VSteins)</f>
        <v>5000</v>
      </c>
      <c r="E40" s="45" t="n">
        <f aca="false">+Rentabilitätsvorschau!E39*(1+VSteins)</f>
        <v>5000</v>
      </c>
      <c r="F40" s="45" t="n">
        <f aca="false">+Rentabilitätsvorschau!F39*(1+VSteins)</f>
        <v>5000</v>
      </c>
      <c r="G40" s="45" t="n">
        <f aca="false">+Rentabilitätsvorschau!G39*(1+VSteins)</f>
        <v>5000</v>
      </c>
      <c r="H40" s="45" t="n">
        <f aca="false">+Rentabilitätsvorschau!H39*(1+VSteins)</f>
        <v>5000</v>
      </c>
      <c r="I40" s="45" t="n">
        <f aca="false">+Rentabilitätsvorschau!I39*(1+VSteins)</f>
        <v>5000</v>
      </c>
      <c r="J40" s="45" t="n">
        <f aca="false">+Rentabilitätsvorschau!J39*(1+VSteins)</f>
        <v>5000</v>
      </c>
      <c r="K40" s="45" t="n">
        <f aca="false">+Rentabilitätsvorschau!K39*(1+VSteins)</f>
        <v>5000</v>
      </c>
      <c r="L40" s="45" t="n">
        <f aca="false">+Rentabilitätsvorschau!L39*(1+VSteins)</f>
        <v>5000</v>
      </c>
      <c r="M40" s="45" t="n">
        <f aca="false">+Rentabilitätsvorschau!M39*(1+VSteins)</f>
        <v>5000</v>
      </c>
      <c r="N40" s="45" t="n">
        <f aca="false">+Rentabilitätsvorschau!N39*(1+VSteins)</f>
        <v>5000</v>
      </c>
      <c r="O40" s="45" t="n">
        <f aca="false">+Rentabilitätsvorschau!O39*(1+VSteins)</f>
        <v>5000</v>
      </c>
      <c r="P40" s="65" t="n">
        <f aca="false">SUM(D40:O40)</f>
        <v>60000</v>
      </c>
      <c r="Q40" s="45" t="n">
        <f aca="false">+Rentabilitätsvorschau!Q39*(1+VSt)</f>
        <v>0</v>
      </c>
      <c r="R40" s="45" t="n">
        <f aca="false">+Rentabilitätsvorschau!R39*(1+VSt)</f>
        <v>0</v>
      </c>
      <c r="S40" s="45" t="n">
        <f aca="false">+Rentabilitätsvorschau!S39*(1+VSt)</f>
        <v>0</v>
      </c>
      <c r="T40" s="45" t="n">
        <f aca="false">+Rentabilitätsvorschau!T39*(1+VSt)</f>
        <v>0</v>
      </c>
      <c r="U40" s="45" t="n">
        <f aca="false">+Rentabilitätsvorschau!U39*(1+VSt)</f>
        <v>0</v>
      </c>
      <c r="V40" s="45" t="n">
        <f aca="false">+Rentabilitätsvorschau!V39*(1+VSt)</f>
        <v>0</v>
      </c>
      <c r="W40" s="45" t="n">
        <f aca="false">+Rentabilitätsvorschau!W39*(1+VSt)</f>
        <v>0</v>
      </c>
      <c r="X40" s="45" t="n">
        <f aca="false">+Rentabilitätsvorschau!X39*(1+VSt)</f>
        <v>0</v>
      </c>
      <c r="Y40" s="45" t="n">
        <f aca="false">+Rentabilitätsvorschau!Y39*(1+VSt)</f>
        <v>0</v>
      </c>
      <c r="Z40" s="45" t="n">
        <f aca="false">+Rentabilitätsvorschau!Z39*(1+VSt)</f>
        <v>0</v>
      </c>
      <c r="AA40" s="45" t="n">
        <f aca="false">+Rentabilitätsvorschau!AA39*(1+VSt)</f>
        <v>0</v>
      </c>
      <c r="AB40" s="45" t="n">
        <f aca="false">+Rentabilitätsvorschau!AB39*(1+VSt)</f>
        <v>0</v>
      </c>
      <c r="AC40" s="65" t="n">
        <f aca="false">SUM(Q40:AB40)</f>
        <v>0</v>
      </c>
      <c r="AD40" s="45" t="n">
        <f aca="false">+Rentabilitätsvorschau!AD39*(1+VSt)</f>
        <v>0</v>
      </c>
      <c r="AE40" s="45" t="n">
        <f aca="false">+Rentabilitätsvorschau!AE39*(1+VSt)</f>
        <v>0</v>
      </c>
      <c r="AF40" s="45" t="n">
        <f aca="false">+Rentabilitätsvorschau!AF39*(1+VSt)</f>
        <v>0</v>
      </c>
      <c r="AG40" s="45" t="n">
        <f aca="false">+Rentabilitätsvorschau!AG39*(1+VSt)</f>
        <v>0</v>
      </c>
      <c r="AH40" s="45" t="n">
        <f aca="false">+Rentabilitätsvorschau!AH39*(1+VSt)</f>
        <v>0</v>
      </c>
      <c r="AI40" s="45" t="n">
        <f aca="false">+Rentabilitätsvorschau!AI39*(1+VSt)</f>
        <v>0</v>
      </c>
      <c r="AJ40" s="45" t="n">
        <f aca="false">+Rentabilitätsvorschau!AJ39*(1+VSt)</f>
        <v>0</v>
      </c>
      <c r="AK40" s="45" t="n">
        <f aca="false">+Rentabilitätsvorschau!AK39*(1+VSt)</f>
        <v>0</v>
      </c>
      <c r="AL40" s="45" t="n">
        <f aca="false">+Rentabilitätsvorschau!AL39*(1+VSt)</f>
        <v>0</v>
      </c>
      <c r="AM40" s="45" t="n">
        <f aca="false">+Rentabilitätsvorschau!AM39*(1+VSt)</f>
        <v>0</v>
      </c>
      <c r="AN40" s="45" t="n">
        <f aca="false">+Rentabilitätsvorschau!AN39*(1+VSt)</f>
        <v>0</v>
      </c>
      <c r="AO40" s="45" t="n">
        <f aca="false">+Rentabilitätsvorschau!AO39*(1+VSt)</f>
        <v>0</v>
      </c>
      <c r="AP40" s="65" t="n">
        <f aca="false">SUM(AD40:AO40)</f>
        <v>0</v>
      </c>
      <c r="AQ40" s="45" t="n">
        <f aca="false">+Rentabilitätsvorschau!AQ39*(1+VSt)</f>
        <v>0</v>
      </c>
      <c r="AR40" s="45" t="n">
        <f aca="false">+Rentabilitätsvorschau!AR39*(1+VSt)</f>
        <v>0</v>
      </c>
      <c r="AS40" s="45" t="n">
        <f aca="false">+Rentabilitätsvorschau!AS39*(1+VSt)</f>
        <v>0</v>
      </c>
      <c r="AT40" s="45" t="n">
        <f aca="false">+Rentabilitätsvorschau!AT39*(1+VSt)</f>
        <v>0</v>
      </c>
      <c r="AU40" s="45" t="n">
        <f aca="false">+Rentabilitätsvorschau!AU39*(1+VSt)</f>
        <v>0</v>
      </c>
      <c r="AV40" s="45" t="n">
        <f aca="false">+Rentabilitätsvorschau!AV39*(1+VSt)</f>
        <v>0</v>
      </c>
      <c r="AW40" s="45" t="n">
        <f aca="false">+Rentabilitätsvorschau!AW39*(1+VSt)</f>
        <v>0</v>
      </c>
      <c r="AX40" s="45" t="n">
        <f aca="false">+Rentabilitätsvorschau!AX39*(1+VSt)</f>
        <v>0</v>
      </c>
      <c r="AY40" s="45" t="n">
        <f aca="false">+Rentabilitätsvorschau!AY39*(1+VSt)</f>
        <v>0</v>
      </c>
      <c r="AZ40" s="45" t="n">
        <f aca="false">+Rentabilitätsvorschau!AZ39*(1+VSt)</f>
        <v>0</v>
      </c>
      <c r="BA40" s="45" t="n">
        <f aca="false">+Rentabilitätsvorschau!BA39*(1+VSt)</f>
        <v>0</v>
      </c>
      <c r="BB40" s="45" t="n">
        <f aca="false">+Rentabilitätsvorschau!BB39*(1+VSt)</f>
        <v>0</v>
      </c>
      <c r="BC40" s="65" t="n">
        <f aca="false">SUM(AQ40:BB40)</f>
        <v>0</v>
      </c>
    </row>
    <row r="41" customFormat="false" ht="12" hidden="false" customHeight="false" outlineLevel="0" collapsed="false">
      <c r="A41" s="62"/>
      <c r="B41" s="62" t="str">
        <f aca="false">+Rentabilitätsvorschau!B40</f>
        <v>Beratungskosten</v>
      </c>
      <c r="C41" s="62"/>
      <c r="D41" s="45"/>
      <c r="E41" s="45"/>
      <c r="F41" s="45"/>
      <c r="G41" s="45"/>
      <c r="H41" s="45"/>
      <c r="I41" s="45"/>
      <c r="J41" s="45"/>
      <c r="K41" s="45"/>
      <c r="L41" s="45"/>
      <c r="M41" s="45"/>
      <c r="N41" s="45"/>
      <c r="O41" s="45"/>
      <c r="P41" s="65"/>
      <c r="Q41" s="45"/>
      <c r="R41" s="45"/>
      <c r="S41" s="45"/>
      <c r="T41" s="45"/>
      <c r="U41" s="45"/>
      <c r="V41" s="45"/>
      <c r="W41" s="45"/>
      <c r="X41" s="45"/>
      <c r="Y41" s="45"/>
      <c r="Z41" s="45"/>
      <c r="AA41" s="45"/>
      <c r="AB41" s="45"/>
      <c r="AC41" s="65"/>
      <c r="AD41" s="45"/>
      <c r="AE41" s="45"/>
      <c r="AF41" s="45"/>
      <c r="AG41" s="45"/>
      <c r="AH41" s="45"/>
      <c r="AI41" s="45"/>
      <c r="AJ41" s="45"/>
      <c r="AK41" s="45"/>
      <c r="AL41" s="45"/>
      <c r="AM41" s="45"/>
      <c r="AN41" s="45"/>
      <c r="AO41" s="45"/>
      <c r="AP41" s="65"/>
      <c r="AQ41" s="45"/>
      <c r="AR41" s="45"/>
      <c r="AS41" s="45"/>
      <c r="AT41" s="45"/>
      <c r="AU41" s="45"/>
      <c r="AV41" s="45"/>
      <c r="AW41" s="45"/>
      <c r="AX41" s="45"/>
      <c r="AY41" s="45"/>
      <c r="AZ41" s="45"/>
      <c r="BA41" s="45"/>
      <c r="BB41" s="45"/>
      <c r="BC41" s="65"/>
    </row>
    <row r="42" customFormat="false" ht="12" hidden="false" customHeight="false" outlineLevel="0" collapsed="false">
      <c r="A42" s="62"/>
      <c r="B42" s="61"/>
      <c r="C42" s="62" t="str">
        <f aca="false">+Rentabilitätsvorschau!C41</f>
        <v>Steuerberater</v>
      </c>
      <c r="D42" s="45" t="n">
        <f aca="false">+Rentabilitätsvorschau!D41*(1+VSteins)</f>
        <v>0</v>
      </c>
      <c r="E42" s="45" t="n">
        <f aca="false">+Rentabilitätsvorschau!E41*(1+VSteins)</f>
        <v>0</v>
      </c>
      <c r="F42" s="45" t="n">
        <f aca="false">+Rentabilitätsvorschau!F41*(1+VSteins)</f>
        <v>0</v>
      </c>
      <c r="G42" s="45" t="n">
        <f aca="false">+Rentabilitätsvorschau!G41*(1+VSteins)</f>
        <v>0</v>
      </c>
      <c r="H42" s="45" t="n">
        <f aca="false">+Rentabilitätsvorschau!H41*(1+VSteins)</f>
        <v>0</v>
      </c>
      <c r="I42" s="45" t="n">
        <f aca="false">+Rentabilitätsvorschau!I41*(1+VSteins)</f>
        <v>0</v>
      </c>
      <c r="J42" s="45" t="n">
        <f aca="false">+Rentabilitätsvorschau!J41*(1+VSteins)</f>
        <v>0</v>
      </c>
      <c r="K42" s="45" t="n">
        <f aca="false">+Rentabilitätsvorschau!K41*(1+VSteins)</f>
        <v>0</v>
      </c>
      <c r="L42" s="45" t="n">
        <f aca="false">+Rentabilitätsvorschau!L41*(1+VSteins)</f>
        <v>0</v>
      </c>
      <c r="M42" s="45" t="n">
        <f aca="false">+Rentabilitätsvorschau!M41*(1+VSteins)</f>
        <v>0</v>
      </c>
      <c r="N42" s="45" t="n">
        <f aca="false">+Rentabilitätsvorschau!N41*(1+VSteins)</f>
        <v>0</v>
      </c>
      <c r="O42" s="45" t="n">
        <f aca="false">+Rentabilitätsvorschau!O41*(1+VSteins)</f>
        <v>0</v>
      </c>
      <c r="P42" s="65" t="n">
        <f aca="false">SUM(D42:O42)</f>
        <v>0</v>
      </c>
      <c r="Q42" s="45" t="n">
        <f aca="false">+Rentabilitätsvorschau!Q41*(1+VSt)</f>
        <v>0</v>
      </c>
      <c r="R42" s="45" t="n">
        <f aca="false">+Rentabilitätsvorschau!R41*(1+VSt)</f>
        <v>0</v>
      </c>
      <c r="S42" s="45" t="n">
        <f aca="false">+Rentabilitätsvorschau!S41*(1+VSt)</f>
        <v>0</v>
      </c>
      <c r="T42" s="45" t="n">
        <f aca="false">+Rentabilitätsvorschau!T41*(1+VSt)</f>
        <v>0</v>
      </c>
      <c r="U42" s="45" t="n">
        <f aca="false">+Rentabilitätsvorschau!U41*(1+VSt)</f>
        <v>0</v>
      </c>
      <c r="V42" s="45" t="n">
        <f aca="false">+Rentabilitätsvorschau!V41*(1+VSt)</f>
        <v>0</v>
      </c>
      <c r="W42" s="45" t="n">
        <f aca="false">+Rentabilitätsvorschau!W41*(1+VSt)</f>
        <v>0</v>
      </c>
      <c r="X42" s="45" t="n">
        <f aca="false">+Rentabilitätsvorschau!X41*(1+VSt)</f>
        <v>0</v>
      </c>
      <c r="Y42" s="45" t="n">
        <f aca="false">+Rentabilitätsvorschau!Y41*(1+VSt)</f>
        <v>0</v>
      </c>
      <c r="Z42" s="45" t="n">
        <f aca="false">+Rentabilitätsvorschau!Z41*(1+VSt)</f>
        <v>0</v>
      </c>
      <c r="AA42" s="45" t="n">
        <f aca="false">+Rentabilitätsvorschau!AA41*(1+VSt)</f>
        <v>0</v>
      </c>
      <c r="AB42" s="45" t="n">
        <f aca="false">+Rentabilitätsvorschau!AB41*(1+VSt)</f>
        <v>0</v>
      </c>
      <c r="AC42" s="65" t="n">
        <f aca="false">SUM(Q42:AB42)</f>
        <v>0</v>
      </c>
      <c r="AD42" s="45" t="n">
        <f aca="false">+Rentabilitätsvorschau!AD41*(1+VSt)</f>
        <v>0</v>
      </c>
      <c r="AE42" s="45" t="n">
        <f aca="false">+Rentabilitätsvorschau!AE41*(1+VSt)</f>
        <v>0</v>
      </c>
      <c r="AF42" s="45" t="n">
        <f aca="false">+Rentabilitätsvorschau!AF41*(1+VSt)</f>
        <v>0</v>
      </c>
      <c r="AG42" s="45" t="n">
        <f aca="false">+Rentabilitätsvorschau!AG41*(1+VSt)</f>
        <v>0</v>
      </c>
      <c r="AH42" s="45" t="n">
        <f aca="false">+Rentabilitätsvorschau!AH41*(1+VSt)</f>
        <v>0</v>
      </c>
      <c r="AI42" s="45" t="n">
        <f aca="false">+Rentabilitätsvorschau!AI41*(1+VSt)</f>
        <v>0</v>
      </c>
      <c r="AJ42" s="45" t="n">
        <f aca="false">+Rentabilitätsvorschau!AJ41*(1+VSt)</f>
        <v>0</v>
      </c>
      <c r="AK42" s="45" t="n">
        <f aca="false">+Rentabilitätsvorschau!AK41*(1+VSt)</f>
        <v>0</v>
      </c>
      <c r="AL42" s="45" t="n">
        <f aca="false">+Rentabilitätsvorschau!AL41*(1+VSt)</f>
        <v>0</v>
      </c>
      <c r="AM42" s="45" t="n">
        <f aca="false">+Rentabilitätsvorschau!AM41*(1+VSt)</f>
        <v>0</v>
      </c>
      <c r="AN42" s="45" t="n">
        <f aca="false">+Rentabilitätsvorschau!AN41*(1+VSt)</f>
        <v>0</v>
      </c>
      <c r="AO42" s="45" t="n">
        <f aca="false">+Rentabilitätsvorschau!AO41*(1+VSt)</f>
        <v>0</v>
      </c>
      <c r="AP42" s="65" t="n">
        <f aca="false">SUM(AD42:AO42)</f>
        <v>0</v>
      </c>
      <c r="AQ42" s="45" t="n">
        <f aca="false">+Rentabilitätsvorschau!AQ41*(1+VSt)</f>
        <v>0</v>
      </c>
      <c r="AR42" s="45" t="n">
        <f aca="false">+Rentabilitätsvorschau!AR41*(1+VSt)</f>
        <v>0</v>
      </c>
      <c r="AS42" s="45" t="n">
        <f aca="false">+Rentabilitätsvorschau!AS41*(1+VSt)</f>
        <v>0</v>
      </c>
      <c r="AT42" s="45" t="n">
        <f aca="false">+Rentabilitätsvorschau!AT41*(1+VSt)</f>
        <v>0</v>
      </c>
      <c r="AU42" s="45" t="n">
        <f aca="false">+Rentabilitätsvorschau!AU41*(1+VSt)</f>
        <v>0</v>
      </c>
      <c r="AV42" s="45" t="n">
        <f aca="false">+Rentabilitätsvorschau!AV41*(1+VSt)</f>
        <v>0</v>
      </c>
      <c r="AW42" s="45" t="n">
        <f aca="false">+Rentabilitätsvorschau!AW41*(1+VSt)</f>
        <v>0</v>
      </c>
      <c r="AX42" s="45" t="n">
        <f aca="false">+Rentabilitätsvorschau!AX41*(1+VSt)</f>
        <v>0</v>
      </c>
      <c r="AY42" s="45" t="n">
        <f aca="false">+Rentabilitätsvorschau!AY41*(1+VSt)</f>
        <v>0</v>
      </c>
      <c r="AZ42" s="45" t="n">
        <f aca="false">+Rentabilitätsvorschau!AZ41*(1+VSt)</f>
        <v>0</v>
      </c>
      <c r="BA42" s="45" t="n">
        <f aca="false">+Rentabilitätsvorschau!BA41*(1+VSt)</f>
        <v>0</v>
      </c>
      <c r="BB42" s="45" t="n">
        <f aca="false">+Rentabilitätsvorschau!BB41*(1+VSt)</f>
        <v>0</v>
      </c>
      <c r="BC42" s="65" t="n">
        <f aca="false">SUM(AQ42:BB42)</f>
        <v>0</v>
      </c>
    </row>
    <row r="43" customFormat="false" ht="12" hidden="false" customHeight="false" outlineLevel="0" collapsed="false">
      <c r="A43" s="62"/>
      <c r="B43" s="61"/>
      <c r="C43" s="62" t="str">
        <f aca="false">+Rentabilitätsvorschau!C42</f>
        <v>Unternehmensberater</v>
      </c>
      <c r="D43" s="45" t="n">
        <f aca="false">+Rentabilitätsvorschau!D42*(1+VSteins)</f>
        <v>200</v>
      </c>
      <c r="E43" s="45" t="n">
        <f aca="false">+Rentabilitätsvorschau!E42*(1+VSteins)</f>
        <v>200</v>
      </c>
      <c r="F43" s="45" t="n">
        <f aca="false">+Rentabilitätsvorschau!F42*(1+VSteins)</f>
        <v>200</v>
      </c>
      <c r="G43" s="45" t="n">
        <f aca="false">+Rentabilitätsvorschau!G42*(1+VSteins)</f>
        <v>200</v>
      </c>
      <c r="H43" s="45" t="n">
        <f aca="false">+Rentabilitätsvorschau!H42*(1+VSteins)</f>
        <v>200</v>
      </c>
      <c r="I43" s="45" t="n">
        <f aca="false">+Rentabilitätsvorschau!I42*(1+VSteins)</f>
        <v>200</v>
      </c>
      <c r="J43" s="45" t="n">
        <f aca="false">+Rentabilitätsvorschau!J42*(1+VSteins)</f>
        <v>200</v>
      </c>
      <c r="K43" s="45" t="n">
        <f aca="false">+Rentabilitätsvorschau!K42*(1+VSteins)</f>
        <v>200</v>
      </c>
      <c r="L43" s="45" t="n">
        <f aca="false">+Rentabilitätsvorschau!L42*(1+VSteins)</f>
        <v>200</v>
      </c>
      <c r="M43" s="45" t="n">
        <f aca="false">+Rentabilitätsvorschau!N42*(1+VSteins)</f>
        <v>200</v>
      </c>
      <c r="N43" s="45" t="n">
        <f aca="false">+Rentabilitätsvorschau!N42*(1+VSteins)</f>
        <v>200</v>
      </c>
      <c r="O43" s="45" t="n">
        <f aca="false">+Rentabilitätsvorschau!O42*(1+VSteins)</f>
        <v>200</v>
      </c>
      <c r="P43" s="65" t="n">
        <f aca="false">SUM(D43:O43)</f>
        <v>2400</v>
      </c>
      <c r="Q43" s="45" t="n">
        <f aca="false">+Rentabilitätsvorschau!Q42*(1+VSt)</f>
        <v>0</v>
      </c>
      <c r="R43" s="45" t="n">
        <f aca="false">+Rentabilitätsvorschau!R42*(1+VSt)</f>
        <v>0</v>
      </c>
      <c r="S43" s="45" t="n">
        <f aca="false">+Rentabilitätsvorschau!S42*(1+VSt)</f>
        <v>0</v>
      </c>
      <c r="T43" s="45" t="n">
        <f aca="false">+Rentabilitätsvorschau!T42*(1+VSt)</f>
        <v>0</v>
      </c>
      <c r="U43" s="45" t="n">
        <f aca="false">+Rentabilitätsvorschau!U42*(1+VSt)</f>
        <v>0</v>
      </c>
      <c r="V43" s="45" t="n">
        <f aca="false">+Rentabilitätsvorschau!V42*(1+VSt)</f>
        <v>0</v>
      </c>
      <c r="W43" s="45" t="n">
        <f aca="false">+Rentabilitätsvorschau!W42*(1+VSt)</f>
        <v>0</v>
      </c>
      <c r="X43" s="45" t="n">
        <f aca="false">+Rentabilitätsvorschau!X42*(1+VSt)</f>
        <v>0</v>
      </c>
      <c r="Y43" s="45" t="n">
        <f aca="false">+Rentabilitätsvorschau!Y42*(1+VSt)</f>
        <v>0</v>
      </c>
      <c r="Z43" s="45" t="n">
        <f aca="false">+Rentabilitätsvorschau!Z42*(1+VSt)</f>
        <v>0</v>
      </c>
      <c r="AA43" s="45" t="n">
        <f aca="false">+Rentabilitätsvorschau!AA42*(1+VSt)</f>
        <v>0</v>
      </c>
      <c r="AB43" s="45" t="n">
        <f aca="false">+Rentabilitätsvorschau!AB42*(1+VSt)</f>
        <v>0</v>
      </c>
      <c r="AC43" s="65" t="n">
        <f aca="false">SUM(Q43:AB43)</f>
        <v>0</v>
      </c>
      <c r="AD43" s="45" t="n">
        <f aca="false">+Rentabilitätsvorschau!AD42*(1+VSt)</f>
        <v>0</v>
      </c>
      <c r="AE43" s="45" t="n">
        <f aca="false">+Rentabilitätsvorschau!AE42*(1+VSt)</f>
        <v>0</v>
      </c>
      <c r="AF43" s="45" t="n">
        <f aca="false">+Rentabilitätsvorschau!AF42*(1+VSt)</f>
        <v>0</v>
      </c>
      <c r="AG43" s="45" t="n">
        <f aca="false">+Rentabilitätsvorschau!AG42*(1+VSt)</f>
        <v>0</v>
      </c>
      <c r="AH43" s="45" t="n">
        <f aca="false">+Rentabilitätsvorschau!AH42*(1+VSt)</f>
        <v>0</v>
      </c>
      <c r="AI43" s="45" t="n">
        <f aca="false">+Rentabilitätsvorschau!AI42*(1+VSt)</f>
        <v>0</v>
      </c>
      <c r="AJ43" s="45" t="n">
        <f aca="false">+Rentabilitätsvorschau!AJ42*(1+VSt)</f>
        <v>0</v>
      </c>
      <c r="AK43" s="45" t="n">
        <f aca="false">+Rentabilitätsvorschau!AK42*(1+VSt)</f>
        <v>0</v>
      </c>
      <c r="AL43" s="45" t="n">
        <f aca="false">+Rentabilitätsvorschau!AL42*(1+VSt)</f>
        <v>0</v>
      </c>
      <c r="AM43" s="45" t="n">
        <f aca="false">+Rentabilitätsvorschau!AM42*(1+VSt)</f>
        <v>0</v>
      </c>
      <c r="AN43" s="45" t="n">
        <f aca="false">+Rentabilitätsvorschau!AN42*(1+VSt)</f>
        <v>0</v>
      </c>
      <c r="AO43" s="45" t="n">
        <f aca="false">+Rentabilitätsvorschau!AO42*(1+VSt)</f>
        <v>0</v>
      </c>
      <c r="AP43" s="65" t="n">
        <f aca="false">SUM(AD43:AO43)</f>
        <v>0</v>
      </c>
      <c r="AQ43" s="45" t="n">
        <f aca="false">+Rentabilitätsvorschau!AQ42*(1+VSt)</f>
        <v>0</v>
      </c>
      <c r="AR43" s="45" t="n">
        <f aca="false">+Rentabilitätsvorschau!AR42*(1+VSt)</f>
        <v>0</v>
      </c>
      <c r="AS43" s="45" t="n">
        <f aca="false">+Rentabilitätsvorschau!AS42*(1+VSt)</f>
        <v>0</v>
      </c>
      <c r="AT43" s="45" t="n">
        <f aca="false">+Rentabilitätsvorschau!AT42*(1+VSt)</f>
        <v>0</v>
      </c>
      <c r="AU43" s="45" t="n">
        <f aca="false">+Rentabilitätsvorschau!AU42*(1+VSt)</f>
        <v>0</v>
      </c>
      <c r="AV43" s="45" t="n">
        <f aca="false">+Rentabilitätsvorschau!AV42*(1+VSt)</f>
        <v>0</v>
      </c>
      <c r="AW43" s="45" t="n">
        <f aca="false">+Rentabilitätsvorschau!AW42*(1+VSt)</f>
        <v>0</v>
      </c>
      <c r="AX43" s="45" t="n">
        <f aca="false">+Rentabilitätsvorschau!AX42*(1+VSt)</f>
        <v>0</v>
      </c>
      <c r="AY43" s="45" t="n">
        <f aca="false">+Rentabilitätsvorschau!AY42*(1+VSt)</f>
        <v>0</v>
      </c>
      <c r="AZ43" s="45" t="n">
        <f aca="false">+Rentabilitätsvorschau!AZ42*(1+VSt)</f>
        <v>0</v>
      </c>
      <c r="BA43" s="45" t="n">
        <f aca="false">+Rentabilitätsvorschau!BA42*(1+VSt)</f>
        <v>0</v>
      </c>
      <c r="BB43" s="45" t="n">
        <f aca="false">+Rentabilitätsvorschau!BB42*(1+VSt)</f>
        <v>0</v>
      </c>
      <c r="BC43" s="65" t="n">
        <f aca="false">SUM(AQ43:BB43)</f>
        <v>0</v>
      </c>
    </row>
    <row r="44" customFormat="false" ht="12" hidden="false" customHeight="false" outlineLevel="0" collapsed="false">
      <c r="A44" s="62"/>
      <c r="B44" s="61"/>
      <c r="C44" s="62" t="str">
        <f aca="false">+Rentabilitätsvorschau!C43</f>
        <v>Rechtsanwalt</v>
      </c>
      <c r="D44" s="45" t="n">
        <f aca="false">+Rentabilitätsvorschau!D43*(1+VSteins)</f>
        <v>300</v>
      </c>
      <c r="E44" s="45" t="n">
        <f aca="false">+Rentabilitätsvorschau!E43*(1+VSteins)</f>
        <v>300</v>
      </c>
      <c r="F44" s="45" t="n">
        <f aca="false">+Rentabilitätsvorschau!F43*(1+VSteins)</f>
        <v>300</v>
      </c>
      <c r="G44" s="45" t="n">
        <f aca="false">+Rentabilitätsvorschau!G43*(1+VSteins)</f>
        <v>300</v>
      </c>
      <c r="H44" s="45" t="n">
        <f aca="false">+Rentabilitätsvorschau!H43*(1+VSteins)</f>
        <v>300</v>
      </c>
      <c r="I44" s="45" t="n">
        <f aca="false">+Rentabilitätsvorschau!I43*(1+VSteins)</f>
        <v>300</v>
      </c>
      <c r="J44" s="45" t="n">
        <f aca="false">+Rentabilitätsvorschau!J43*(1+VSteins)</f>
        <v>300</v>
      </c>
      <c r="K44" s="45" t="n">
        <f aca="false">+Rentabilitätsvorschau!K43*(1+VSteins)</f>
        <v>300</v>
      </c>
      <c r="L44" s="45" t="n">
        <f aca="false">+Rentabilitätsvorschau!L43*(1+VSteins)</f>
        <v>300</v>
      </c>
      <c r="M44" s="45" t="n">
        <f aca="false">+Rentabilitätsvorschau!M43*(1+VSteins)</f>
        <v>300</v>
      </c>
      <c r="N44" s="45" t="n">
        <f aca="false">+Rentabilitätsvorschau!N43*(1+VSteins)</f>
        <v>300</v>
      </c>
      <c r="O44" s="45" t="n">
        <f aca="false">+Rentabilitätsvorschau!O43*(1+VSteins)</f>
        <v>300</v>
      </c>
      <c r="P44" s="65" t="n">
        <f aca="false">SUM(D44:O44)</f>
        <v>3600</v>
      </c>
      <c r="Q44" s="45" t="n">
        <f aca="false">+Rentabilitätsvorschau!Q43*(1+VSt)</f>
        <v>0</v>
      </c>
      <c r="R44" s="45" t="n">
        <f aca="false">+Rentabilitätsvorschau!R43*(1+VSt)</f>
        <v>0</v>
      </c>
      <c r="S44" s="45" t="n">
        <f aca="false">+Rentabilitätsvorschau!S43*(1+VSt)</f>
        <v>0</v>
      </c>
      <c r="T44" s="45" t="n">
        <f aca="false">+Rentabilitätsvorschau!T43*(1+VSt)</f>
        <v>0</v>
      </c>
      <c r="U44" s="45" t="n">
        <f aca="false">+Rentabilitätsvorschau!U43*(1+VSt)</f>
        <v>0</v>
      </c>
      <c r="V44" s="45" t="n">
        <f aca="false">+Rentabilitätsvorschau!V43*(1+VSt)</f>
        <v>0</v>
      </c>
      <c r="W44" s="45" t="n">
        <f aca="false">+Rentabilitätsvorschau!W43*(1+VSt)</f>
        <v>0</v>
      </c>
      <c r="X44" s="45" t="n">
        <f aca="false">+Rentabilitätsvorschau!X43*(1+VSt)</f>
        <v>0</v>
      </c>
      <c r="Y44" s="45" t="n">
        <f aca="false">+Rentabilitätsvorschau!Y43*(1+VSt)</f>
        <v>0</v>
      </c>
      <c r="Z44" s="45" t="n">
        <f aca="false">+Rentabilitätsvorschau!Z43*(1+VSt)</f>
        <v>0</v>
      </c>
      <c r="AA44" s="45" t="n">
        <f aca="false">+Rentabilitätsvorschau!AA43*(1+VSt)</f>
        <v>0</v>
      </c>
      <c r="AB44" s="45" t="n">
        <f aca="false">+Rentabilitätsvorschau!AB43*(1+VSt)</f>
        <v>0</v>
      </c>
      <c r="AC44" s="65" t="n">
        <f aca="false">SUM(Q44:AB44)</f>
        <v>0</v>
      </c>
      <c r="AD44" s="45" t="n">
        <f aca="false">+Rentabilitätsvorschau!AD43*(1+VSt)</f>
        <v>0</v>
      </c>
      <c r="AE44" s="45" t="n">
        <f aca="false">+Rentabilitätsvorschau!AE43*(1+VSt)</f>
        <v>0</v>
      </c>
      <c r="AF44" s="45" t="n">
        <f aca="false">+Rentabilitätsvorschau!AF43*(1+VSt)</f>
        <v>0</v>
      </c>
      <c r="AG44" s="45" t="n">
        <f aca="false">+Rentabilitätsvorschau!AG43*(1+VSt)</f>
        <v>0</v>
      </c>
      <c r="AH44" s="45" t="n">
        <f aca="false">+Rentabilitätsvorschau!AH43*(1+VSt)</f>
        <v>0</v>
      </c>
      <c r="AI44" s="45" t="n">
        <f aca="false">+Rentabilitätsvorschau!AI43*(1+VSt)</f>
        <v>0</v>
      </c>
      <c r="AJ44" s="45" t="n">
        <f aca="false">+Rentabilitätsvorschau!AJ43*(1+VSt)</f>
        <v>0</v>
      </c>
      <c r="AK44" s="45" t="n">
        <f aca="false">+Rentabilitätsvorschau!AK43*(1+VSt)</f>
        <v>0</v>
      </c>
      <c r="AL44" s="45" t="n">
        <f aca="false">+Rentabilitätsvorschau!AL43*(1+VSt)</f>
        <v>0</v>
      </c>
      <c r="AM44" s="45" t="n">
        <f aca="false">+Rentabilitätsvorschau!AM43*(1+VSt)</f>
        <v>0</v>
      </c>
      <c r="AN44" s="45" t="n">
        <f aca="false">+Rentabilitätsvorschau!AN43*(1+VSt)</f>
        <v>0</v>
      </c>
      <c r="AO44" s="45" t="n">
        <f aca="false">+Rentabilitätsvorschau!AO43*(1+VSt)</f>
        <v>0</v>
      </c>
      <c r="AP44" s="65" t="n">
        <f aca="false">SUM(AD44:AO44)</f>
        <v>0</v>
      </c>
      <c r="AQ44" s="45" t="n">
        <f aca="false">+Rentabilitätsvorschau!AQ43*(1+VSt)</f>
        <v>0</v>
      </c>
      <c r="AR44" s="45" t="n">
        <f aca="false">+Rentabilitätsvorschau!AR43*(1+VSt)</f>
        <v>0</v>
      </c>
      <c r="AS44" s="45" t="n">
        <f aca="false">+Rentabilitätsvorschau!AS43*(1+VSt)</f>
        <v>0</v>
      </c>
      <c r="AT44" s="45" t="n">
        <f aca="false">+Rentabilitätsvorschau!AT43*(1+VSt)</f>
        <v>0</v>
      </c>
      <c r="AU44" s="45" t="n">
        <f aca="false">+Rentabilitätsvorschau!AU43*(1+VSt)</f>
        <v>0</v>
      </c>
      <c r="AV44" s="45" t="n">
        <f aca="false">+Rentabilitätsvorschau!AV43*(1+VSt)</f>
        <v>0</v>
      </c>
      <c r="AW44" s="45" t="n">
        <f aca="false">+Rentabilitätsvorschau!AW43*(1+VSt)</f>
        <v>0</v>
      </c>
      <c r="AX44" s="45" t="n">
        <f aca="false">+Rentabilitätsvorschau!AX43*(1+VSt)</f>
        <v>0</v>
      </c>
      <c r="AY44" s="45" t="n">
        <f aca="false">+Rentabilitätsvorschau!AY43*(1+VSt)</f>
        <v>0</v>
      </c>
      <c r="AZ44" s="45" t="n">
        <f aca="false">+Rentabilitätsvorschau!AZ43*(1+VSt)</f>
        <v>0</v>
      </c>
      <c r="BA44" s="45" t="n">
        <f aca="false">+Rentabilitätsvorschau!BA43*(1+VSt)</f>
        <v>0</v>
      </c>
      <c r="BB44" s="45" t="n">
        <f aca="false">+Rentabilitätsvorschau!BB43*(1+VSt)</f>
        <v>0</v>
      </c>
      <c r="BC44" s="65" t="n">
        <f aca="false">SUM(AQ44:BB44)</f>
        <v>0</v>
      </c>
    </row>
    <row r="45" customFormat="false" ht="12" hidden="false" customHeight="false" outlineLevel="0" collapsed="false">
      <c r="A45" s="62"/>
      <c r="B45" s="62" t="str">
        <f aca="false">+Rentabilitätsvorschau!B44</f>
        <v>Kosten des Geldverkehrs</v>
      </c>
      <c r="C45" s="61"/>
      <c r="D45" s="45" t="n">
        <f aca="false">+Rentabilitätsvorschau!D44</f>
        <v>10</v>
      </c>
      <c r="E45" s="45" t="n">
        <f aca="false">+Rentabilitätsvorschau!E44</f>
        <v>10</v>
      </c>
      <c r="F45" s="45" t="n">
        <f aca="false">+Rentabilitätsvorschau!F44</f>
        <v>10</v>
      </c>
      <c r="G45" s="45" t="n">
        <f aca="false">+Rentabilitätsvorschau!G44</f>
        <v>10</v>
      </c>
      <c r="H45" s="45" t="n">
        <f aca="false">+Rentabilitätsvorschau!H44</f>
        <v>10</v>
      </c>
      <c r="I45" s="45" t="n">
        <f aca="false">+Rentabilitätsvorschau!I44</f>
        <v>10</v>
      </c>
      <c r="J45" s="45" t="n">
        <f aca="false">+Rentabilitätsvorschau!J44</f>
        <v>10</v>
      </c>
      <c r="K45" s="45" t="n">
        <f aca="false">+Rentabilitätsvorschau!K44</f>
        <v>10</v>
      </c>
      <c r="L45" s="45" t="n">
        <f aca="false">+Rentabilitätsvorschau!L44</f>
        <v>10</v>
      </c>
      <c r="M45" s="45" t="n">
        <f aca="false">+Rentabilitätsvorschau!M44</f>
        <v>10</v>
      </c>
      <c r="N45" s="45" t="n">
        <f aca="false">+Rentabilitätsvorschau!N44</f>
        <v>10</v>
      </c>
      <c r="O45" s="45" t="n">
        <f aca="false">+Rentabilitätsvorschau!O44</f>
        <v>10</v>
      </c>
      <c r="P45" s="65" t="n">
        <f aca="false">SUM(D45:O45)</f>
        <v>120</v>
      </c>
      <c r="Q45" s="45" t="n">
        <f aca="false">+Rentabilitätsvorschau!Q44</f>
        <v>0</v>
      </c>
      <c r="R45" s="45" t="n">
        <f aca="false">+Rentabilitätsvorschau!R44</f>
        <v>0</v>
      </c>
      <c r="S45" s="45" t="n">
        <f aca="false">+Rentabilitätsvorschau!S44</f>
        <v>0</v>
      </c>
      <c r="T45" s="45" t="n">
        <f aca="false">+Rentabilitätsvorschau!T44</f>
        <v>0</v>
      </c>
      <c r="U45" s="45" t="n">
        <f aca="false">+Rentabilitätsvorschau!U44</f>
        <v>0</v>
      </c>
      <c r="V45" s="45" t="n">
        <f aca="false">+Rentabilitätsvorschau!V44</f>
        <v>0</v>
      </c>
      <c r="W45" s="45" t="n">
        <f aca="false">+Rentabilitätsvorschau!W44</f>
        <v>0</v>
      </c>
      <c r="X45" s="45" t="n">
        <f aca="false">+Rentabilitätsvorschau!X44</f>
        <v>0</v>
      </c>
      <c r="Y45" s="45" t="n">
        <f aca="false">+Rentabilitätsvorschau!Y44</f>
        <v>0</v>
      </c>
      <c r="Z45" s="45" t="n">
        <f aca="false">+Rentabilitätsvorschau!Z44</f>
        <v>0</v>
      </c>
      <c r="AA45" s="45" t="n">
        <f aca="false">+Rentabilitätsvorschau!AA44</f>
        <v>0</v>
      </c>
      <c r="AB45" s="45" t="n">
        <f aca="false">+Rentabilitätsvorschau!AB44</f>
        <v>0</v>
      </c>
      <c r="AC45" s="65" t="n">
        <f aca="false">SUM(Q45:AB45)</f>
        <v>0</v>
      </c>
      <c r="AD45" s="45" t="n">
        <f aca="false">+Rentabilitätsvorschau!AD44</f>
        <v>0</v>
      </c>
      <c r="AE45" s="45" t="n">
        <f aca="false">+Rentabilitätsvorschau!AE44</f>
        <v>0</v>
      </c>
      <c r="AF45" s="45" t="n">
        <f aca="false">+Rentabilitätsvorschau!AF44</f>
        <v>0</v>
      </c>
      <c r="AG45" s="45" t="n">
        <f aca="false">+Rentabilitätsvorschau!AG44</f>
        <v>0</v>
      </c>
      <c r="AH45" s="45" t="n">
        <f aca="false">+Rentabilitätsvorschau!AH44</f>
        <v>0</v>
      </c>
      <c r="AI45" s="45" t="n">
        <f aca="false">+Rentabilitätsvorschau!AI44</f>
        <v>0</v>
      </c>
      <c r="AJ45" s="45" t="n">
        <f aca="false">+Rentabilitätsvorschau!AJ44</f>
        <v>0</v>
      </c>
      <c r="AK45" s="45" t="n">
        <f aca="false">+Rentabilitätsvorschau!AK44</f>
        <v>0</v>
      </c>
      <c r="AL45" s="45" t="n">
        <f aca="false">+Rentabilitätsvorschau!AL44</f>
        <v>0</v>
      </c>
      <c r="AM45" s="45" t="n">
        <f aca="false">+Rentabilitätsvorschau!AM44</f>
        <v>0</v>
      </c>
      <c r="AN45" s="45" t="n">
        <f aca="false">+Rentabilitätsvorschau!AN44</f>
        <v>0</v>
      </c>
      <c r="AO45" s="45" t="n">
        <f aca="false">+Rentabilitätsvorschau!AO44</f>
        <v>0</v>
      </c>
      <c r="AP45" s="65" t="n">
        <f aca="false">SUM(AD45:AO45)</f>
        <v>0</v>
      </c>
      <c r="AQ45" s="45" t="n">
        <f aca="false">+Rentabilitätsvorschau!AQ44</f>
        <v>0</v>
      </c>
      <c r="AR45" s="45" t="n">
        <f aca="false">+Rentabilitätsvorschau!AR44</f>
        <v>0</v>
      </c>
      <c r="AS45" s="45" t="n">
        <f aca="false">+Rentabilitätsvorschau!AS44</f>
        <v>0</v>
      </c>
      <c r="AT45" s="45" t="n">
        <f aca="false">+Rentabilitätsvorschau!AT44</f>
        <v>0</v>
      </c>
      <c r="AU45" s="45" t="n">
        <f aca="false">+Rentabilitätsvorschau!AU44</f>
        <v>0</v>
      </c>
      <c r="AV45" s="45" t="n">
        <f aca="false">+Rentabilitätsvorschau!AV44</f>
        <v>0</v>
      </c>
      <c r="AW45" s="45" t="n">
        <f aca="false">+Rentabilitätsvorschau!AW44</f>
        <v>0</v>
      </c>
      <c r="AX45" s="45" t="n">
        <f aca="false">+Rentabilitätsvorschau!AX44</f>
        <v>0</v>
      </c>
      <c r="AY45" s="45" t="n">
        <f aca="false">+Rentabilitätsvorschau!AY44</f>
        <v>0</v>
      </c>
      <c r="AZ45" s="45" t="n">
        <f aca="false">+Rentabilitätsvorschau!AZ44</f>
        <v>0</v>
      </c>
      <c r="BA45" s="45" t="n">
        <f aca="false">+Rentabilitätsvorschau!BA44</f>
        <v>0</v>
      </c>
      <c r="BB45" s="45" t="n">
        <f aca="false">+Rentabilitätsvorschau!BB44</f>
        <v>0</v>
      </c>
      <c r="BC45" s="65" t="n">
        <f aca="false">SUM(AQ45:BB45)</f>
        <v>0</v>
      </c>
    </row>
    <row r="46" customFormat="false" ht="12" hidden="false" customHeight="false" outlineLevel="0" collapsed="false">
      <c r="A46" s="62"/>
      <c r="B46" s="62" t="str">
        <f aca="false">+Rentabilitätsvorschau!B45</f>
        <v>Andere betriebliche Aufwendungen</v>
      </c>
      <c r="C46" s="61"/>
      <c r="D46" s="45" t="n">
        <f aca="false">+Rentabilitätsvorschau!D45*(1+VSteins)</f>
        <v>0</v>
      </c>
      <c r="E46" s="45" t="n">
        <f aca="false">+Rentabilitätsvorschau!E45*(1+VSteins)</f>
        <v>0</v>
      </c>
      <c r="F46" s="45" t="n">
        <f aca="false">+Rentabilitätsvorschau!F45*(1+VSteins)</f>
        <v>0</v>
      </c>
      <c r="G46" s="45" t="n">
        <f aca="false">+Rentabilitätsvorschau!G45*(1+VSteins)</f>
        <v>0</v>
      </c>
      <c r="H46" s="45" t="n">
        <f aca="false">+Rentabilitätsvorschau!H45*(1+VSteins)</f>
        <v>0</v>
      </c>
      <c r="I46" s="45" t="n">
        <f aca="false">+Rentabilitätsvorschau!I45*(1+VSteins)</f>
        <v>0</v>
      </c>
      <c r="J46" s="45" t="n">
        <f aca="false">+Rentabilitätsvorschau!J45*(1+VSteins)</f>
        <v>0</v>
      </c>
      <c r="K46" s="45" t="n">
        <f aca="false">+Rentabilitätsvorschau!K45*(1+VSteins)</f>
        <v>0</v>
      </c>
      <c r="L46" s="45" t="n">
        <f aca="false">+Rentabilitätsvorschau!L45*(1+VSteins)</f>
        <v>0</v>
      </c>
      <c r="M46" s="45" t="n">
        <f aca="false">+Rentabilitätsvorschau!M45*(1+VSteins)</f>
        <v>0</v>
      </c>
      <c r="N46" s="45" t="n">
        <f aca="false">+Rentabilitätsvorschau!N45*(1+VSteins)</f>
        <v>0</v>
      </c>
      <c r="O46" s="45" t="n">
        <f aca="false">+Rentabilitätsvorschau!O45*(1+VSteins)</f>
        <v>0</v>
      </c>
      <c r="P46" s="65" t="n">
        <f aca="false">SUM(D46:O46)</f>
        <v>0</v>
      </c>
      <c r="Q46" s="45" t="n">
        <f aca="false">+Rentabilitätsvorschau!Q45*(1+VSt)</f>
        <v>0</v>
      </c>
      <c r="R46" s="45" t="n">
        <f aca="false">+Rentabilitätsvorschau!R45*(1+VSt)</f>
        <v>0</v>
      </c>
      <c r="S46" s="45" t="n">
        <f aca="false">+Rentabilitätsvorschau!S45*(1+VSt)</f>
        <v>0</v>
      </c>
      <c r="T46" s="45" t="n">
        <f aca="false">+Rentabilitätsvorschau!T45*(1+VSt)</f>
        <v>0</v>
      </c>
      <c r="U46" s="45" t="n">
        <f aca="false">+Rentabilitätsvorschau!U45*(1+VSt)</f>
        <v>0</v>
      </c>
      <c r="V46" s="45" t="n">
        <f aca="false">+Rentabilitätsvorschau!V45*(1+VSt)</f>
        <v>0</v>
      </c>
      <c r="W46" s="45" t="n">
        <f aca="false">+Rentabilitätsvorschau!W45*(1+VSt)</f>
        <v>0</v>
      </c>
      <c r="X46" s="45" t="n">
        <f aca="false">+Rentabilitätsvorschau!X45*(1+VSt)</f>
        <v>0</v>
      </c>
      <c r="Y46" s="45" t="n">
        <f aca="false">+Rentabilitätsvorschau!Y45*(1+VSt)</f>
        <v>0</v>
      </c>
      <c r="Z46" s="45" t="n">
        <f aca="false">+Rentabilitätsvorschau!Z45*(1+VSt)</f>
        <v>0</v>
      </c>
      <c r="AA46" s="45" t="n">
        <f aca="false">+Rentabilitätsvorschau!AA45*(1+VSt)</f>
        <v>0</v>
      </c>
      <c r="AB46" s="45" t="n">
        <f aca="false">+Rentabilitätsvorschau!AB45*(1+VSt)</f>
        <v>0</v>
      </c>
      <c r="AC46" s="65" t="n">
        <f aca="false">SUM(Q46:AB46)</f>
        <v>0</v>
      </c>
      <c r="AD46" s="45" t="n">
        <f aca="false">+Rentabilitätsvorschau!AD45*(1+VSt)</f>
        <v>0</v>
      </c>
      <c r="AE46" s="45" t="n">
        <f aca="false">+Rentabilitätsvorschau!AE45*(1+VSt)</f>
        <v>0</v>
      </c>
      <c r="AF46" s="45" t="n">
        <f aca="false">+Rentabilitätsvorschau!AF45*(1+VSt)</f>
        <v>0</v>
      </c>
      <c r="AG46" s="45" t="n">
        <f aca="false">+Rentabilitätsvorschau!AG45*(1+VSt)</f>
        <v>0</v>
      </c>
      <c r="AH46" s="45" t="n">
        <f aca="false">+Rentabilitätsvorschau!AH45*(1+VSt)</f>
        <v>0</v>
      </c>
      <c r="AI46" s="45" t="n">
        <f aca="false">+Rentabilitätsvorschau!AI45*(1+VSt)</f>
        <v>0</v>
      </c>
      <c r="AJ46" s="45" t="n">
        <f aca="false">+Rentabilitätsvorschau!AJ45*(1+VSt)</f>
        <v>0</v>
      </c>
      <c r="AK46" s="45" t="n">
        <f aca="false">+Rentabilitätsvorschau!AK45*(1+VSt)</f>
        <v>0</v>
      </c>
      <c r="AL46" s="45" t="n">
        <f aca="false">+Rentabilitätsvorschau!AL45*(1+VSt)</f>
        <v>0</v>
      </c>
      <c r="AM46" s="45" t="n">
        <f aca="false">+Rentabilitätsvorschau!AM45*(1+VSt)</f>
        <v>0</v>
      </c>
      <c r="AN46" s="45" t="n">
        <f aca="false">+Rentabilitätsvorschau!AN45*(1+VSt)</f>
        <v>0</v>
      </c>
      <c r="AO46" s="45" t="n">
        <f aca="false">+Rentabilitätsvorschau!AO45*(1+VSt)</f>
        <v>0</v>
      </c>
      <c r="AP46" s="65" t="n">
        <f aca="false">SUM(AD46:AO46)</f>
        <v>0</v>
      </c>
      <c r="AQ46" s="45" t="n">
        <f aca="false">+Rentabilitätsvorschau!AQ45*(1+VSt)</f>
        <v>0</v>
      </c>
      <c r="AR46" s="45" t="n">
        <f aca="false">+Rentabilitätsvorschau!AR45*(1+VSt)</f>
        <v>0</v>
      </c>
      <c r="AS46" s="45" t="n">
        <f aca="false">+Rentabilitätsvorschau!AS45*(1+VSt)</f>
        <v>0</v>
      </c>
      <c r="AT46" s="45" t="n">
        <f aca="false">+Rentabilitätsvorschau!AT45*(1+VSt)</f>
        <v>0</v>
      </c>
      <c r="AU46" s="45" t="n">
        <f aca="false">+Rentabilitätsvorschau!AU45*(1+VSt)</f>
        <v>0</v>
      </c>
      <c r="AV46" s="45" t="n">
        <f aca="false">+Rentabilitätsvorschau!AV45*(1+VSt)</f>
        <v>0</v>
      </c>
      <c r="AW46" s="45" t="n">
        <f aca="false">+Rentabilitätsvorschau!AW45*(1+VSt)</f>
        <v>0</v>
      </c>
      <c r="AX46" s="45" t="n">
        <f aca="false">+Rentabilitätsvorschau!AX45*(1+VSt)</f>
        <v>0</v>
      </c>
      <c r="AY46" s="45" t="n">
        <f aca="false">+Rentabilitätsvorschau!AY45*(1+VSt)</f>
        <v>0</v>
      </c>
      <c r="AZ46" s="45" t="n">
        <f aca="false">+Rentabilitätsvorschau!AZ45*(1+VSt)</f>
        <v>0</v>
      </c>
      <c r="BA46" s="45" t="n">
        <f aca="false">+Rentabilitätsvorschau!BA45*(1+VSt)</f>
        <v>0</v>
      </c>
      <c r="BB46" s="45" t="n">
        <f aca="false">+Rentabilitätsvorschau!BB45*(1+VSt)</f>
        <v>0</v>
      </c>
      <c r="BC46" s="65" t="n">
        <f aca="false">SUM(AQ46:BB46)</f>
        <v>0</v>
      </c>
    </row>
    <row r="47" s="61" customFormat="true" ht="12" hidden="false" customHeight="false" outlineLevel="0" collapsed="false">
      <c r="A47" s="67" t="str">
        <f aca="false">+Rentabilitätsvorschau!A46</f>
        <v>Summe betrieblicher Aufwendungen</v>
      </c>
      <c r="B47" s="67"/>
      <c r="C47" s="67"/>
      <c r="D47" s="68" t="n">
        <f aca="false">SUM(D14:D46)</f>
        <v>120060</v>
      </c>
      <c r="E47" s="68" t="n">
        <f aca="false">SUM(E14:E46)</f>
        <v>73260</v>
      </c>
      <c r="F47" s="68" t="n">
        <f aca="false">SUM(F14:F46)</f>
        <v>73260</v>
      </c>
      <c r="G47" s="68" t="n">
        <f aca="false">SUM(G14:G46)</f>
        <v>73260</v>
      </c>
      <c r="H47" s="68" t="n">
        <f aca="false">SUM(H14:H46)</f>
        <v>73260</v>
      </c>
      <c r="I47" s="68" t="n">
        <f aca="false">SUM(I14:I46)</f>
        <v>73260</v>
      </c>
      <c r="J47" s="68" t="n">
        <f aca="false">SUM(J14:J46)</f>
        <v>73260</v>
      </c>
      <c r="K47" s="68" t="n">
        <f aca="false">SUM(K14:K46)</f>
        <v>73260</v>
      </c>
      <c r="L47" s="68" t="n">
        <f aca="false">SUM(L14:L46)</f>
        <v>73260</v>
      </c>
      <c r="M47" s="68" t="n">
        <f aca="false">SUM(M14:M46)</f>
        <v>73260</v>
      </c>
      <c r="N47" s="68" t="n">
        <f aca="false">SUM(N14:N46)</f>
        <v>73260</v>
      </c>
      <c r="O47" s="68" t="n">
        <f aca="false">SUM(O14:O46)</f>
        <v>73260</v>
      </c>
      <c r="P47" s="68" t="n">
        <f aca="false">SUM(P14:P46)</f>
        <v>925920</v>
      </c>
      <c r="Q47" s="68" t="n">
        <f aca="false">SUM(Q14:Q46)</f>
        <v>0</v>
      </c>
      <c r="R47" s="68" t="n">
        <f aca="false">SUM(R14:R46)</f>
        <v>0</v>
      </c>
      <c r="S47" s="68" t="n">
        <f aca="false">SUM(S14:S46)</f>
        <v>0</v>
      </c>
      <c r="T47" s="68" t="n">
        <f aca="false">SUM(T14:T46)</f>
        <v>0</v>
      </c>
      <c r="U47" s="68" t="n">
        <f aca="false">SUM(U14:U46)</f>
        <v>0</v>
      </c>
      <c r="V47" s="68" t="n">
        <f aca="false">SUM(V14:V46)</f>
        <v>0</v>
      </c>
      <c r="W47" s="68" t="n">
        <f aca="false">SUM(W14:W46)</f>
        <v>0</v>
      </c>
      <c r="X47" s="68" t="n">
        <f aca="false">SUM(X14:X46)</f>
        <v>0</v>
      </c>
      <c r="Y47" s="68" t="n">
        <f aca="false">SUM(Y14:Y46)</f>
        <v>0</v>
      </c>
      <c r="Z47" s="68" t="n">
        <f aca="false">SUM(Z14:Z46)</f>
        <v>0</v>
      </c>
      <c r="AA47" s="68" t="n">
        <f aca="false">SUM(AA14:AA46)</f>
        <v>0</v>
      </c>
      <c r="AB47" s="68" t="n">
        <f aca="false">SUM(AB14:AB46)</f>
        <v>0</v>
      </c>
      <c r="AC47" s="68" t="n">
        <f aca="false">SUM(AC14:AC46)</f>
        <v>0</v>
      </c>
      <c r="AD47" s="68" t="n">
        <f aca="false">SUM(AD14:AD46)</f>
        <v>0</v>
      </c>
      <c r="AE47" s="68" t="n">
        <f aca="false">SUM(AE14:AE46)</f>
        <v>0</v>
      </c>
      <c r="AF47" s="68" t="n">
        <f aca="false">SUM(AF14:AF46)</f>
        <v>0</v>
      </c>
      <c r="AG47" s="68" t="n">
        <f aca="false">SUM(AG14:AG46)</f>
        <v>0</v>
      </c>
      <c r="AH47" s="68" t="n">
        <f aca="false">SUM(AH14:AH46)</f>
        <v>0</v>
      </c>
      <c r="AI47" s="68" t="n">
        <f aca="false">SUM(AI14:AI46)</f>
        <v>0</v>
      </c>
      <c r="AJ47" s="68" t="n">
        <f aca="false">SUM(AJ14:AJ46)</f>
        <v>0</v>
      </c>
      <c r="AK47" s="68" t="n">
        <f aca="false">SUM(AK14:AK46)</f>
        <v>0</v>
      </c>
      <c r="AL47" s="68" t="n">
        <f aca="false">SUM(AL14:AL46)</f>
        <v>0</v>
      </c>
      <c r="AM47" s="68" t="n">
        <f aca="false">SUM(AM14:AM46)</f>
        <v>0</v>
      </c>
      <c r="AN47" s="68" t="n">
        <f aca="false">SUM(AN14:AN46)</f>
        <v>0</v>
      </c>
      <c r="AO47" s="68" t="n">
        <f aca="false">SUM(AO14:AO46)</f>
        <v>0</v>
      </c>
      <c r="AP47" s="68" t="n">
        <f aca="false">SUM(AP14:AP46)</f>
        <v>0</v>
      </c>
      <c r="AQ47" s="68" t="n">
        <f aca="false">SUM(AQ14:AQ46)</f>
        <v>0</v>
      </c>
      <c r="AR47" s="68" t="n">
        <f aca="false">SUM(AR14:AR46)</f>
        <v>0</v>
      </c>
      <c r="AS47" s="68" t="n">
        <f aca="false">SUM(AS14:AS46)</f>
        <v>0</v>
      </c>
      <c r="AT47" s="68" t="n">
        <f aca="false">SUM(AT14:AT46)</f>
        <v>0</v>
      </c>
      <c r="AU47" s="68" t="n">
        <f aca="false">SUM(AU14:AU46)</f>
        <v>0</v>
      </c>
      <c r="AV47" s="68" t="n">
        <f aca="false">SUM(AV14:AV46)</f>
        <v>0</v>
      </c>
      <c r="AW47" s="68" t="n">
        <f aca="false">SUM(AW14:AW46)</f>
        <v>0</v>
      </c>
      <c r="AX47" s="68" t="n">
        <f aca="false">SUM(AX14:AX46)</f>
        <v>0</v>
      </c>
      <c r="AY47" s="68" t="n">
        <f aca="false">SUM(AY14:AY46)</f>
        <v>0</v>
      </c>
      <c r="AZ47" s="68" t="n">
        <f aca="false">SUM(AZ14:AZ46)</f>
        <v>0</v>
      </c>
      <c r="BA47" s="68" t="n">
        <f aca="false">SUM(BA14:BA46)</f>
        <v>0</v>
      </c>
      <c r="BB47" s="68" t="n">
        <f aca="false">SUM(BB14:BB46)</f>
        <v>0</v>
      </c>
      <c r="BC47" s="68" t="n">
        <f aca="false">SUM(BC14:BC46)</f>
        <v>0</v>
      </c>
    </row>
    <row r="48" customFormat="false" ht="12" hidden="false" customHeight="false" outlineLevel="0" collapsed="false">
      <c r="A48" s="67" t="str">
        <f aca="false">+Rentabilitätsvorschau!A47</f>
        <v>Betriebsergebnis</v>
      </c>
      <c r="B48" s="67"/>
      <c r="C48" s="67"/>
      <c r="D48" s="68" t="n">
        <f aca="false">+D13-D47</f>
        <v>-120060</v>
      </c>
      <c r="E48" s="68" t="n">
        <f aca="false">+E13-E47</f>
        <v>-73260</v>
      </c>
      <c r="F48" s="68" t="n">
        <f aca="false">+F13-F47</f>
        <v>-73260</v>
      </c>
      <c r="G48" s="68" t="n">
        <f aca="false">+G13-G47</f>
        <v>-73260</v>
      </c>
      <c r="H48" s="68" t="n">
        <f aca="false">+H13-H47</f>
        <v>-48268</v>
      </c>
      <c r="I48" s="68" t="n">
        <f aca="false">+I13-I47</f>
        <v>-54771.2</v>
      </c>
      <c r="J48" s="68" t="n">
        <f aca="false">+J13-J47</f>
        <v>-47825.68</v>
      </c>
      <c r="K48" s="68" t="n">
        <f aca="false">+K13-K47</f>
        <v>-38236.952</v>
      </c>
      <c r="L48" s="68" t="n">
        <f aca="false">+L13-L47</f>
        <v>-24988.2328</v>
      </c>
      <c r="M48" s="68" t="n">
        <f aca="false">+M13-M47</f>
        <v>-6668.17592000001</v>
      </c>
      <c r="N48" s="68" t="n">
        <f aca="false">+N13-N47</f>
        <v>18683.308712</v>
      </c>
      <c r="O48" s="68" t="n">
        <f aca="false">+O13-O47</f>
        <v>53789.8136968</v>
      </c>
      <c r="P48" s="68" t="n">
        <f aca="false">+P13-P47</f>
        <v>-488125.1183112</v>
      </c>
      <c r="Q48" s="68" t="n">
        <f aca="false">+Q13-Q47</f>
        <v>165164.75780584</v>
      </c>
      <c r="R48" s="68" t="n">
        <f aca="false">+R13-R47</f>
        <v>376103.758011592</v>
      </c>
      <c r="S48" s="68" t="n">
        <f aca="false">+S13-S47</f>
        <v>247061.65277507</v>
      </c>
      <c r="T48" s="68" t="n">
        <f aca="false">+T13-T47</f>
        <v>530986.59333079</v>
      </c>
      <c r="U48" s="68" t="n">
        <f aca="false">+U13-U47</f>
        <v>390847.368898028</v>
      </c>
      <c r="V48" s="68" t="n">
        <f aca="false">+V13-V47</f>
        <v>770349.957707596</v>
      </c>
      <c r="W48" s="68" t="n">
        <f aca="false">+W13-W47</f>
        <v>594039.181858275</v>
      </c>
      <c r="X48" s="68" t="n">
        <f aca="false">+X13-X47</f>
        <v>1128578.82799797</v>
      </c>
      <c r="Y48" s="68" t="n">
        <f aca="false">+Y13-Y47</f>
        <v>938038.484287275</v>
      </c>
      <c r="Z48" s="68" t="n">
        <f aca="false">+Z13-Z47</f>
        <v>1683360.73863033</v>
      </c>
      <c r="AA48" s="68" t="n">
        <f aca="false">+AA13-AA47</f>
        <v>1501410.55547632</v>
      </c>
      <c r="AB48" s="68" t="n">
        <f aca="false">+AB13-AB47</f>
        <v>2556074.36439315</v>
      </c>
      <c r="AC48" s="68" t="n">
        <f aca="false">+AC13-AC47</f>
        <v>10882016.2411722</v>
      </c>
      <c r="AD48" s="68" t="n">
        <f aca="false">+AD13-AD47</f>
        <v>2174159.92102028</v>
      </c>
      <c r="AE48" s="68" t="n">
        <f aca="false">+AE13-AE47</f>
        <v>2391575.9131223</v>
      </c>
      <c r="AF48" s="68" t="n">
        <f aca="false">+AF13-AF47</f>
        <v>2630733.50443453</v>
      </c>
      <c r="AG48" s="68" t="n">
        <f aca="false">+AG13-AG47</f>
        <v>2893806.85487799</v>
      </c>
      <c r="AH48" s="68" t="n">
        <f aca="false">+AH13-AH47</f>
        <v>3183187.54036579</v>
      </c>
      <c r="AI48" s="68" t="n">
        <f aca="false">+AI13-AI47</f>
        <v>3501756.29440237</v>
      </c>
      <c r="AJ48" s="68" t="n">
        <f aca="false">+AJ13-AJ47</f>
        <v>3851956.9238426</v>
      </c>
      <c r="AK48" s="68" t="n">
        <f aca="false">+AK13-AK47</f>
        <v>4237172.61622686</v>
      </c>
      <c r="AL48" s="68" t="n">
        <f aca="false">+AL13-AL47</f>
        <v>4660904.87784955</v>
      </c>
      <c r="AM48" s="68" t="n">
        <f aca="false">+AM13-AM47</f>
        <v>5127005.3656345</v>
      </c>
      <c r="AN48" s="68" t="n">
        <f aca="false">+AN13-AN47</f>
        <v>5639710.90219796</v>
      </c>
      <c r="AO48" s="68" t="n">
        <f aca="false">+AO13-AO47</f>
        <v>6203681.99241775</v>
      </c>
      <c r="AP48" s="68" t="n">
        <f aca="false">+AP13-AP47</f>
        <v>46495652.7063925</v>
      </c>
      <c r="AQ48" s="68" t="n">
        <f aca="false">+AQ13-AQ47</f>
        <v>0</v>
      </c>
      <c r="AR48" s="68" t="n">
        <f aca="false">+AR13-AR47</f>
        <v>0</v>
      </c>
      <c r="AS48" s="68" t="n">
        <f aca="false">+AS13-AS47</f>
        <v>0</v>
      </c>
      <c r="AT48" s="68" t="n">
        <f aca="false">+AT13-AT47</f>
        <v>0</v>
      </c>
      <c r="AU48" s="68" t="n">
        <f aca="false">+AU13-AU47</f>
        <v>0</v>
      </c>
      <c r="AV48" s="68" t="n">
        <f aca="false">+AV13-AV47</f>
        <v>0</v>
      </c>
      <c r="AW48" s="68" t="n">
        <f aca="false">+AW13-AW47</f>
        <v>0</v>
      </c>
      <c r="AX48" s="68" t="n">
        <f aca="false">+AX13-AX47</f>
        <v>0</v>
      </c>
      <c r="AY48" s="68" t="n">
        <f aca="false">+AY13-AY47</f>
        <v>0</v>
      </c>
      <c r="AZ48" s="68" t="n">
        <f aca="false">+AZ13-AZ47</f>
        <v>0</v>
      </c>
      <c r="BA48" s="68" t="n">
        <f aca="false">+BA13-BA47</f>
        <v>0</v>
      </c>
      <c r="BB48" s="68" t="n">
        <f aca="false">+BB13-BB47</f>
        <v>0</v>
      </c>
      <c r="BC48" s="68" t="n">
        <f aca="false">+BC13-BC47</f>
        <v>0</v>
      </c>
    </row>
    <row r="49" customFormat="false" ht="12" hidden="false" customHeight="false" outlineLevel="0" collapsed="false">
      <c r="A49" s="62" t="s">
        <v>88</v>
      </c>
      <c r="B49" s="61"/>
      <c r="C49" s="61"/>
      <c r="D49" s="45" t="n">
        <f aca="false">+Rentabilitätsvorschau!D48</f>
        <v>0</v>
      </c>
      <c r="E49" s="45" t="n">
        <f aca="false">+Rentabilitätsvorschau!E48</f>
        <v>0</v>
      </c>
      <c r="F49" s="45" t="n">
        <f aca="false">+Rentabilitätsvorschau!F48</f>
        <v>0</v>
      </c>
      <c r="G49" s="45" t="n">
        <f aca="false">+Rentabilitätsvorschau!G48</f>
        <v>0</v>
      </c>
      <c r="H49" s="45" t="n">
        <f aca="false">+Rentabilitätsvorschau!H48</f>
        <v>0</v>
      </c>
      <c r="I49" s="45" t="n">
        <f aca="false">+Rentabilitätsvorschau!I48</f>
        <v>0</v>
      </c>
      <c r="J49" s="45" t="n">
        <f aca="false">+Rentabilitätsvorschau!J48</f>
        <v>0</v>
      </c>
      <c r="K49" s="45" t="n">
        <f aca="false">+Rentabilitätsvorschau!K48</f>
        <v>0</v>
      </c>
      <c r="L49" s="45" t="n">
        <f aca="false">+Rentabilitätsvorschau!L48</f>
        <v>0</v>
      </c>
      <c r="M49" s="45" t="n">
        <f aca="false">+Rentabilitätsvorschau!M48</f>
        <v>0</v>
      </c>
      <c r="N49" s="45" t="n">
        <f aca="false">+Rentabilitätsvorschau!N48</f>
        <v>0</v>
      </c>
      <c r="O49" s="45" t="n">
        <f aca="false">+Rentabilitätsvorschau!O48</f>
        <v>0</v>
      </c>
      <c r="P49" s="65" t="n">
        <f aca="false">SUM(D49:O49)</f>
        <v>0</v>
      </c>
      <c r="Q49" s="45" t="n">
        <f aca="false">+Rentabilitätsvorschau!Q48</f>
        <v>0</v>
      </c>
      <c r="R49" s="45" t="n">
        <f aca="false">+Rentabilitätsvorschau!R48</f>
        <v>0</v>
      </c>
      <c r="S49" s="45" t="n">
        <f aca="false">+Rentabilitätsvorschau!S48</f>
        <v>0</v>
      </c>
      <c r="T49" s="45" t="n">
        <f aca="false">+Rentabilitätsvorschau!T48</f>
        <v>0</v>
      </c>
      <c r="U49" s="45" t="n">
        <f aca="false">+Rentabilitätsvorschau!U48</f>
        <v>0</v>
      </c>
      <c r="V49" s="45" t="n">
        <f aca="false">+Rentabilitätsvorschau!V48</f>
        <v>0</v>
      </c>
      <c r="W49" s="45" t="n">
        <f aca="false">+Rentabilitätsvorschau!W48</f>
        <v>0</v>
      </c>
      <c r="X49" s="45" t="n">
        <f aca="false">+Rentabilitätsvorschau!X48</f>
        <v>0</v>
      </c>
      <c r="Y49" s="45" t="n">
        <f aca="false">+Rentabilitätsvorschau!Y48</f>
        <v>0</v>
      </c>
      <c r="Z49" s="45" t="n">
        <f aca="false">+Rentabilitätsvorschau!Z48</f>
        <v>0</v>
      </c>
      <c r="AA49" s="45" t="n">
        <f aca="false">+Rentabilitätsvorschau!AA48</f>
        <v>0</v>
      </c>
      <c r="AB49" s="45" t="n">
        <f aca="false">+Rentabilitätsvorschau!AB48</f>
        <v>0</v>
      </c>
      <c r="AC49" s="65" t="n">
        <f aca="false">SUM(Q49:AB49)</f>
        <v>0</v>
      </c>
      <c r="AD49" s="45" t="n">
        <f aca="false">+Rentabilitätsvorschau!AD48</f>
        <v>0</v>
      </c>
      <c r="AE49" s="45" t="n">
        <f aca="false">+Rentabilitätsvorschau!AE48</f>
        <v>0</v>
      </c>
      <c r="AF49" s="45" t="n">
        <f aca="false">+Rentabilitätsvorschau!AF48</f>
        <v>0</v>
      </c>
      <c r="AG49" s="45" t="n">
        <f aca="false">+Rentabilitätsvorschau!AG48</f>
        <v>0</v>
      </c>
      <c r="AH49" s="45" t="n">
        <f aca="false">+Rentabilitätsvorschau!AH48</f>
        <v>0</v>
      </c>
      <c r="AI49" s="45" t="n">
        <f aca="false">+Rentabilitätsvorschau!AI48</f>
        <v>0</v>
      </c>
      <c r="AJ49" s="45" t="n">
        <f aca="false">+Rentabilitätsvorschau!AJ48</f>
        <v>0</v>
      </c>
      <c r="AK49" s="45" t="n">
        <f aca="false">+Rentabilitätsvorschau!AK48</f>
        <v>0</v>
      </c>
      <c r="AL49" s="45" t="n">
        <f aca="false">+Rentabilitätsvorschau!AL48</f>
        <v>0</v>
      </c>
      <c r="AM49" s="45" t="n">
        <f aca="false">+Rentabilitätsvorschau!AM48</f>
        <v>0</v>
      </c>
      <c r="AN49" s="45" t="n">
        <f aca="false">+Rentabilitätsvorschau!AN48</f>
        <v>0</v>
      </c>
      <c r="AO49" s="45" t="n">
        <f aca="false">+Rentabilitätsvorschau!AO48</f>
        <v>0</v>
      </c>
      <c r="AP49" s="65" t="n">
        <f aca="false">SUM(AD49:AO49)</f>
        <v>0</v>
      </c>
      <c r="AQ49" s="45" t="n">
        <f aca="false">+Rentabilitätsvorschau!AQ48</f>
        <v>0</v>
      </c>
      <c r="AR49" s="45" t="n">
        <f aca="false">+Rentabilitätsvorschau!AR48</f>
        <v>0</v>
      </c>
      <c r="AS49" s="45" t="n">
        <f aca="false">+Rentabilitätsvorschau!AS48</f>
        <v>0</v>
      </c>
      <c r="AT49" s="45" t="n">
        <f aca="false">+Rentabilitätsvorschau!AT48</f>
        <v>0</v>
      </c>
      <c r="AU49" s="45" t="n">
        <f aca="false">+Rentabilitätsvorschau!AU48</f>
        <v>0</v>
      </c>
      <c r="AV49" s="45" t="n">
        <f aca="false">+Rentabilitätsvorschau!AV48</f>
        <v>0</v>
      </c>
      <c r="AW49" s="45" t="n">
        <f aca="false">+Rentabilitätsvorschau!AW48</f>
        <v>0</v>
      </c>
      <c r="AX49" s="45" t="n">
        <f aca="false">+Rentabilitätsvorschau!AX48</f>
        <v>0</v>
      </c>
      <c r="AY49" s="45" t="n">
        <f aca="false">+Rentabilitätsvorschau!AY48</f>
        <v>0</v>
      </c>
      <c r="AZ49" s="45" t="n">
        <f aca="false">+Rentabilitätsvorschau!AZ48</f>
        <v>0</v>
      </c>
      <c r="BA49" s="45" t="n">
        <f aca="false">+Rentabilitätsvorschau!BA48</f>
        <v>0</v>
      </c>
      <c r="BB49" s="45" t="n">
        <f aca="false">+Rentabilitätsvorschau!BB48</f>
        <v>0</v>
      </c>
      <c r="BC49" s="65" t="n">
        <f aca="false">SUM(AQ49:BB49)</f>
        <v>0</v>
      </c>
    </row>
    <row r="50" customFormat="false" ht="12" hidden="false" customHeight="false" outlineLevel="0" collapsed="false">
      <c r="A50" s="67" t="str">
        <f aca="false">+Rentabilitätsvorschau!A49</f>
        <v>Gewinn/Verlust vor Steuern</v>
      </c>
      <c r="B50" s="67"/>
      <c r="C50" s="67"/>
      <c r="D50" s="68" t="n">
        <f aca="false">+D48-D49</f>
        <v>-120060</v>
      </c>
      <c r="E50" s="68" t="n">
        <f aca="false">+E48-E49</f>
        <v>-73260</v>
      </c>
      <c r="F50" s="68" t="n">
        <f aca="false">+F48-F49</f>
        <v>-73260</v>
      </c>
      <c r="G50" s="68" t="n">
        <f aca="false">+G48-G49</f>
        <v>-73260</v>
      </c>
      <c r="H50" s="68" t="n">
        <f aca="false">+H48-H49</f>
        <v>-48268</v>
      </c>
      <c r="I50" s="68" t="n">
        <f aca="false">+I48-I49</f>
        <v>-54771.2</v>
      </c>
      <c r="J50" s="68" t="n">
        <f aca="false">+J48-J49</f>
        <v>-47825.68</v>
      </c>
      <c r="K50" s="68" t="n">
        <f aca="false">+K48-K49</f>
        <v>-38236.952</v>
      </c>
      <c r="L50" s="68" t="n">
        <f aca="false">+L48-L49</f>
        <v>-24988.2328</v>
      </c>
      <c r="M50" s="68" t="n">
        <f aca="false">+M48-M49</f>
        <v>-6668.17592000001</v>
      </c>
      <c r="N50" s="68" t="n">
        <f aca="false">+N48-N49</f>
        <v>18683.308712</v>
      </c>
      <c r="O50" s="68" t="n">
        <f aca="false">+O48-O49</f>
        <v>53789.8136968</v>
      </c>
      <c r="P50" s="68" t="n">
        <f aca="false">+P48-P49</f>
        <v>-488125.1183112</v>
      </c>
      <c r="Q50" s="68" t="n">
        <f aca="false">+Q48-Q49</f>
        <v>165164.75780584</v>
      </c>
      <c r="R50" s="68" t="n">
        <f aca="false">+R48-R49</f>
        <v>376103.758011592</v>
      </c>
      <c r="S50" s="68" t="n">
        <f aca="false">+S48-S49</f>
        <v>247061.65277507</v>
      </c>
      <c r="T50" s="68" t="n">
        <f aca="false">+T48-T49</f>
        <v>530986.59333079</v>
      </c>
      <c r="U50" s="68" t="n">
        <f aca="false">+U48-U49</f>
        <v>390847.368898028</v>
      </c>
      <c r="V50" s="68" t="n">
        <f aca="false">+V48-V49</f>
        <v>770349.957707596</v>
      </c>
      <c r="W50" s="68" t="n">
        <f aca="false">+W48-W49</f>
        <v>594039.181858275</v>
      </c>
      <c r="X50" s="68" t="n">
        <f aca="false">+X48-X49</f>
        <v>1128578.82799797</v>
      </c>
      <c r="Y50" s="68" t="n">
        <f aca="false">+Y48-Y49</f>
        <v>938038.484287275</v>
      </c>
      <c r="Z50" s="68" t="n">
        <f aca="false">+Z48-Z49</f>
        <v>1683360.73863033</v>
      </c>
      <c r="AA50" s="68" t="n">
        <f aca="false">+AA48-AA49</f>
        <v>1501410.55547632</v>
      </c>
      <c r="AB50" s="68" t="n">
        <f aca="false">+AB48-AB49</f>
        <v>2556074.36439315</v>
      </c>
      <c r="AC50" s="68" t="n">
        <f aca="false">+AC48-AC49</f>
        <v>10882016.2411722</v>
      </c>
      <c r="AD50" s="68" t="n">
        <f aca="false">+AD48-AD49</f>
        <v>2174159.92102028</v>
      </c>
      <c r="AE50" s="68" t="n">
        <f aca="false">+AE48-AE49</f>
        <v>2391575.9131223</v>
      </c>
      <c r="AF50" s="68" t="n">
        <f aca="false">+AF48-AF49</f>
        <v>2630733.50443453</v>
      </c>
      <c r="AG50" s="68" t="n">
        <f aca="false">+AG48-AG49</f>
        <v>2893806.85487799</v>
      </c>
      <c r="AH50" s="68" t="n">
        <f aca="false">+AH48-AH49</f>
        <v>3183187.54036579</v>
      </c>
      <c r="AI50" s="68" t="n">
        <f aca="false">+AI48-AI49</f>
        <v>3501756.29440237</v>
      </c>
      <c r="AJ50" s="68" t="n">
        <f aca="false">+AJ48-AJ49</f>
        <v>3851956.9238426</v>
      </c>
      <c r="AK50" s="68" t="n">
        <f aca="false">+AK48-AK49</f>
        <v>4237172.61622686</v>
      </c>
      <c r="AL50" s="68" t="n">
        <f aca="false">+AL48-AL49</f>
        <v>4660904.87784955</v>
      </c>
      <c r="AM50" s="68" t="n">
        <f aca="false">+AM48-AM49</f>
        <v>5127005.3656345</v>
      </c>
      <c r="AN50" s="68" t="n">
        <f aca="false">+AN48-AN49</f>
        <v>5639710.90219796</v>
      </c>
      <c r="AO50" s="68" t="n">
        <f aca="false">+AO48-AO49</f>
        <v>6203681.99241775</v>
      </c>
      <c r="AP50" s="68" t="n">
        <f aca="false">+AP48-AP49</f>
        <v>46495652.7063925</v>
      </c>
      <c r="AQ50" s="68" t="n">
        <f aca="false">+AQ48-AQ49</f>
        <v>0</v>
      </c>
      <c r="AR50" s="68" t="n">
        <f aca="false">+AR48-AR49</f>
        <v>0</v>
      </c>
      <c r="AS50" s="68" t="n">
        <f aca="false">+AS48-AS49</f>
        <v>0</v>
      </c>
      <c r="AT50" s="68" t="n">
        <f aca="false">+AT48-AT49</f>
        <v>0</v>
      </c>
      <c r="AU50" s="68" t="n">
        <f aca="false">+AU48-AU49</f>
        <v>0</v>
      </c>
      <c r="AV50" s="68" t="n">
        <f aca="false">+AV48-AV49</f>
        <v>0</v>
      </c>
      <c r="AW50" s="68" t="n">
        <f aca="false">+AW48-AW49</f>
        <v>0</v>
      </c>
      <c r="AX50" s="68" t="n">
        <f aca="false">+AX48-AX49</f>
        <v>0</v>
      </c>
      <c r="AY50" s="68" t="n">
        <f aca="false">+AY48-AY49</f>
        <v>0</v>
      </c>
      <c r="AZ50" s="68" t="n">
        <f aca="false">+AZ48-AZ49</f>
        <v>0</v>
      </c>
      <c r="BA50" s="68" t="n">
        <f aca="false">+BA48-BA49</f>
        <v>0</v>
      </c>
      <c r="BB50" s="68" t="n">
        <f aca="false">+BB48-BB49</f>
        <v>0</v>
      </c>
      <c r="BC50" s="68" t="n">
        <f aca="false">+BC48-BC49</f>
        <v>0</v>
      </c>
    </row>
    <row r="51" customFormat="false" ht="12" hidden="false" customHeight="false" outlineLevel="0" collapsed="false">
      <c r="A51" s="62" t="str">
        <f aca="false">+Rentabilitätsvorschau!A50</f>
        <v>Sonstige Steuern (betrieblich)</v>
      </c>
      <c r="B51" s="61"/>
      <c r="C51" s="61"/>
      <c r="D51" s="45" t="n">
        <f aca="false">+Rentabilitätsvorschau!D50</f>
        <v>0</v>
      </c>
      <c r="E51" s="45" t="n">
        <f aca="false">+Rentabilitätsvorschau!E50</f>
        <v>0</v>
      </c>
      <c r="F51" s="45" t="n">
        <f aca="false">+Rentabilitätsvorschau!F50</f>
        <v>0</v>
      </c>
      <c r="G51" s="45" t="n">
        <f aca="false">+Rentabilitätsvorschau!G50</f>
        <v>0</v>
      </c>
      <c r="H51" s="45" t="n">
        <f aca="false">+Rentabilitätsvorschau!H50</f>
        <v>0</v>
      </c>
      <c r="I51" s="45" t="n">
        <f aca="false">+Rentabilitätsvorschau!I50</f>
        <v>0</v>
      </c>
      <c r="J51" s="45" t="n">
        <f aca="false">+Rentabilitätsvorschau!J50</f>
        <v>0</v>
      </c>
      <c r="K51" s="45" t="n">
        <f aca="false">+Rentabilitätsvorschau!K50</f>
        <v>0</v>
      </c>
      <c r="L51" s="45" t="n">
        <f aca="false">+Rentabilitätsvorschau!L50</f>
        <v>0</v>
      </c>
      <c r="M51" s="45" t="n">
        <f aca="false">+Rentabilitätsvorschau!M50</f>
        <v>0</v>
      </c>
      <c r="N51" s="45" t="n">
        <f aca="false">+Rentabilitätsvorschau!N50</f>
        <v>0</v>
      </c>
      <c r="O51" s="45" t="n">
        <f aca="false">+Rentabilitätsvorschau!O50</f>
        <v>0</v>
      </c>
      <c r="P51" s="65" t="n">
        <f aca="false">SUM(D51:O51)</f>
        <v>0</v>
      </c>
      <c r="Q51" s="45" t="n">
        <f aca="false">+Rentabilitätsvorschau!Q50</f>
        <v>0</v>
      </c>
      <c r="R51" s="45" t="n">
        <f aca="false">+Rentabilitätsvorschau!R50</f>
        <v>0</v>
      </c>
      <c r="S51" s="45" t="n">
        <f aca="false">+Rentabilitätsvorschau!S50</f>
        <v>0</v>
      </c>
      <c r="T51" s="45" t="n">
        <f aca="false">+Rentabilitätsvorschau!T50</f>
        <v>0</v>
      </c>
      <c r="U51" s="45" t="n">
        <f aca="false">+Rentabilitätsvorschau!U50</f>
        <v>0</v>
      </c>
      <c r="V51" s="45" t="n">
        <f aca="false">+Rentabilitätsvorschau!V50</f>
        <v>0</v>
      </c>
      <c r="W51" s="45" t="n">
        <f aca="false">+Rentabilitätsvorschau!W50</f>
        <v>0</v>
      </c>
      <c r="X51" s="45" t="n">
        <f aca="false">+Rentabilitätsvorschau!X50</f>
        <v>0</v>
      </c>
      <c r="Y51" s="45" t="n">
        <f aca="false">+Rentabilitätsvorschau!Y50</f>
        <v>0</v>
      </c>
      <c r="Z51" s="45" t="n">
        <f aca="false">+Rentabilitätsvorschau!Z50</f>
        <v>0</v>
      </c>
      <c r="AA51" s="45" t="n">
        <f aca="false">+Rentabilitätsvorschau!AA50</f>
        <v>0</v>
      </c>
      <c r="AB51" s="45" t="n">
        <f aca="false">+Rentabilitätsvorschau!AB50</f>
        <v>0</v>
      </c>
      <c r="AC51" s="65" t="n">
        <f aca="false">SUM(Q51:AB51)</f>
        <v>0</v>
      </c>
      <c r="AD51" s="45" t="n">
        <f aca="false">+Rentabilitätsvorschau!AD50</f>
        <v>0</v>
      </c>
      <c r="AE51" s="45" t="n">
        <f aca="false">+Rentabilitätsvorschau!AE50</f>
        <v>0</v>
      </c>
      <c r="AF51" s="45" t="n">
        <f aca="false">+Rentabilitätsvorschau!AF50</f>
        <v>0</v>
      </c>
      <c r="AG51" s="45" t="n">
        <f aca="false">+Rentabilitätsvorschau!AG50</f>
        <v>0</v>
      </c>
      <c r="AH51" s="45" t="n">
        <f aca="false">+Rentabilitätsvorschau!AH50</f>
        <v>0</v>
      </c>
      <c r="AI51" s="45" t="n">
        <f aca="false">+Rentabilitätsvorschau!AI50</f>
        <v>0</v>
      </c>
      <c r="AJ51" s="45" t="n">
        <f aca="false">+Rentabilitätsvorschau!AJ50</f>
        <v>0</v>
      </c>
      <c r="AK51" s="45" t="n">
        <f aca="false">+Rentabilitätsvorschau!AK50</f>
        <v>0</v>
      </c>
      <c r="AL51" s="45" t="n">
        <f aca="false">+Rentabilitätsvorschau!AL50</f>
        <v>0</v>
      </c>
      <c r="AM51" s="45" t="n">
        <f aca="false">+Rentabilitätsvorschau!AM50</f>
        <v>0</v>
      </c>
      <c r="AN51" s="45" t="n">
        <f aca="false">+Rentabilitätsvorschau!AN50</f>
        <v>0</v>
      </c>
      <c r="AO51" s="45" t="n">
        <f aca="false">+Rentabilitätsvorschau!AO50</f>
        <v>0</v>
      </c>
      <c r="AP51" s="65" t="n">
        <f aca="false">SUM(AD51:AO51)</f>
        <v>0</v>
      </c>
      <c r="AQ51" s="45" t="n">
        <f aca="false">+Rentabilitätsvorschau!AQ50</f>
        <v>0</v>
      </c>
      <c r="AR51" s="45" t="n">
        <f aca="false">+Rentabilitätsvorschau!AR50</f>
        <v>0</v>
      </c>
      <c r="AS51" s="45" t="n">
        <f aca="false">+Rentabilitätsvorschau!AS50</f>
        <v>0</v>
      </c>
      <c r="AT51" s="45" t="n">
        <f aca="false">+Rentabilitätsvorschau!AT50</f>
        <v>0</v>
      </c>
      <c r="AU51" s="45" t="n">
        <f aca="false">+Rentabilitätsvorschau!AU50</f>
        <v>0</v>
      </c>
      <c r="AV51" s="45" t="n">
        <f aca="false">+Rentabilitätsvorschau!AV50</f>
        <v>0</v>
      </c>
      <c r="AW51" s="45" t="n">
        <f aca="false">+Rentabilitätsvorschau!AW50</f>
        <v>0</v>
      </c>
      <c r="AX51" s="45" t="n">
        <f aca="false">+Rentabilitätsvorschau!AX50</f>
        <v>0</v>
      </c>
      <c r="AY51" s="45" t="n">
        <f aca="false">+Rentabilitätsvorschau!AY50</f>
        <v>0</v>
      </c>
      <c r="AZ51" s="45" t="n">
        <f aca="false">+Rentabilitätsvorschau!AZ50</f>
        <v>0</v>
      </c>
      <c r="BA51" s="45" t="n">
        <f aca="false">+Rentabilitätsvorschau!BA50</f>
        <v>0</v>
      </c>
      <c r="BB51" s="45" t="n">
        <f aca="false">+Rentabilitätsvorschau!BB50</f>
        <v>0</v>
      </c>
      <c r="BC51" s="65" t="n">
        <f aca="false">SUM(AQ51:BB51)</f>
        <v>0</v>
      </c>
    </row>
    <row r="52" customFormat="false" ht="12" hidden="false" customHeight="false" outlineLevel="0" collapsed="false">
      <c r="A52" s="67" t="s">
        <v>89</v>
      </c>
      <c r="B52" s="67"/>
      <c r="C52" s="67"/>
      <c r="D52" s="68" t="n">
        <f aca="false">+D50-D51</f>
        <v>-120060</v>
      </c>
      <c r="E52" s="68" t="n">
        <f aca="false">+E50-E51</f>
        <v>-73260</v>
      </c>
      <c r="F52" s="68" t="n">
        <f aca="false">+F50-F51</f>
        <v>-73260</v>
      </c>
      <c r="G52" s="68" t="n">
        <f aca="false">+G50-G51</f>
        <v>-73260</v>
      </c>
      <c r="H52" s="68" t="n">
        <f aca="false">+H50-H51</f>
        <v>-48268</v>
      </c>
      <c r="I52" s="68" t="n">
        <f aca="false">+I50-I51</f>
        <v>-54771.2</v>
      </c>
      <c r="J52" s="68" t="n">
        <f aca="false">+J50-J51</f>
        <v>-47825.68</v>
      </c>
      <c r="K52" s="68" t="n">
        <f aca="false">+K50-K51</f>
        <v>-38236.952</v>
      </c>
      <c r="L52" s="68" t="n">
        <f aca="false">+L50-L51</f>
        <v>-24988.2328</v>
      </c>
      <c r="M52" s="68" t="n">
        <f aca="false">+M50-M51</f>
        <v>-6668.17592000001</v>
      </c>
      <c r="N52" s="68" t="n">
        <f aca="false">+N50-N51</f>
        <v>18683.308712</v>
      </c>
      <c r="O52" s="68" t="n">
        <f aca="false">+O50-O51</f>
        <v>53789.8136968</v>
      </c>
      <c r="P52" s="68" t="n">
        <f aca="false">+P50-P51</f>
        <v>-488125.1183112</v>
      </c>
      <c r="Q52" s="68" t="n">
        <f aca="false">+Q50-Q51</f>
        <v>165164.75780584</v>
      </c>
      <c r="R52" s="68" t="n">
        <f aca="false">+R50-R51</f>
        <v>376103.758011592</v>
      </c>
      <c r="S52" s="68" t="n">
        <f aca="false">+S50-S51</f>
        <v>247061.65277507</v>
      </c>
      <c r="T52" s="68" t="n">
        <f aca="false">+T50-T51</f>
        <v>530986.59333079</v>
      </c>
      <c r="U52" s="68" t="n">
        <f aca="false">+U50-U51</f>
        <v>390847.368898028</v>
      </c>
      <c r="V52" s="68" t="n">
        <f aca="false">+V50-V51</f>
        <v>770349.957707596</v>
      </c>
      <c r="W52" s="68" t="n">
        <f aca="false">+W50-W51</f>
        <v>594039.181858275</v>
      </c>
      <c r="X52" s="68" t="n">
        <f aca="false">+X50-X51</f>
        <v>1128578.82799797</v>
      </c>
      <c r="Y52" s="68" t="n">
        <f aca="false">+Y50-Y51</f>
        <v>938038.484287275</v>
      </c>
      <c r="Z52" s="68" t="n">
        <f aca="false">+Z50-Z51</f>
        <v>1683360.73863033</v>
      </c>
      <c r="AA52" s="68" t="n">
        <f aca="false">+AA50-AA51</f>
        <v>1501410.55547632</v>
      </c>
      <c r="AB52" s="68" t="n">
        <f aca="false">+AB50-AB51</f>
        <v>2556074.36439315</v>
      </c>
      <c r="AC52" s="68" t="n">
        <f aca="false">+AC50-AC51</f>
        <v>10882016.2411722</v>
      </c>
      <c r="AD52" s="68" t="n">
        <f aca="false">+AD50-AD51</f>
        <v>2174159.92102028</v>
      </c>
      <c r="AE52" s="68" t="n">
        <f aca="false">+AE50-AE51</f>
        <v>2391575.9131223</v>
      </c>
      <c r="AF52" s="68" t="n">
        <f aca="false">+AF50-AF51</f>
        <v>2630733.50443453</v>
      </c>
      <c r="AG52" s="68" t="n">
        <f aca="false">+AG50-AG51</f>
        <v>2893806.85487799</v>
      </c>
      <c r="AH52" s="68" t="n">
        <f aca="false">+AH50-AH51</f>
        <v>3183187.54036579</v>
      </c>
      <c r="AI52" s="68" t="n">
        <f aca="false">+AI50-AI51</f>
        <v>3501756.29440237</v>
      </c>
      <c r="AJ52" s="68" t="n">
        <f aca="false">+AJ50-AJ51</f>
        <v>3851956.9238426</v>
      </c>
      <c r="AK52" s="68" t="n">
        <f aca="false">+AK50-AK51</f>
        <v>4237172.61622686</v>
      </c>
      <c r="AL52" s="68" t="n">
        <f aca="false">+AL50-AL51</f>
        <v>4660904.87784955</v>
      </c>
      <c r="AM52" s="68" t="n">
        <f aca="false">+AM50-AM51</f>
        <v>5127005.3656345</v>
      </c>
      <c r="AN52" s="68" t="n">
        <f aca="false">+AN50-AN51</f>
        <v>5639710.90219796</v>
      </c>
      <c r="AO52" s="68" t="n">
        <f aca="false">+AO50-AO51</f>
        <v>6203681.99241775</v>
      </c>
      <c r="AP52" s="68" t="n">
        <f aca="false">+AP50-AP51</f>
        <v>46495652.7063925</v>
      </c>
      <c r="AQ52" s="68" t="n">
        <f aca="false">+AQ50-AQ51</f>
        <v>0</v>
      </c>
      <c r="AR52" s="68" t="n">
        <f aca="false">+AR50-AR51</f>
        <v>0</v>
      </c>
      <c r="AS52" s="68" t="n">
        <f aca="false">+AS50-AS51</f>
        <v>0</v>
      </c>
      <c r="AT52" s="68" t="n">
        <f aca="false">+AT50-AT51</f>
        <v>0</v>
      </c>
      <c r="AU52" s="68" t="n">
        <f aca="false">+AU50-AU51</f>
        <v>0</v>
      </c>
      <c r="AV52" s="68" t="n">
        <f aca="false">+AV50-AV51</f>
        <v>0</v>
      </c>
      <c r="AW52" s="68" t="n">
        <f aca="false">+AW50-AW51</f>
        <v>0</v>
      </c>
      <c r="AX52" s="68" t="n">
        <f aca="false">+AX50-AX51</f>
        <v>0</v>
      </c>
      <c r="AY52" s="68" t="n">
        <f aca="false">+AY50-AY51</f>
        <v>0</v>
      </c>
      <c r="AZ52" s="68" t="n">
        <f aca="false">+AZ50-AZ51</f>
        <v>0</v>
      </c>
      <c r="BA52" s="68" t="n">
        <f aca="false">+BA50-BA51</f>
        <v>0</v>
      </c>
      <c r="BB52" s="68" t="n">
        <f aca="false">+BB50-BB51</f>
        <v>0</v>
      </c>
      <c r="BC52" s="68" t="n">
        <f aca="false">+BC50-BC51</f>
        <v>0</v>
      </c>
    </row>
    <row r="53" customFormat="false" ht="21.75" hidden="false" customHeight="true" outlineLevel="0" collapsed="false">
      <c r="A53" s="11" t="s">
        <v>90</v>
      </c>
      <c r="D53" s="69" t="s">
        <v>87</v>
      </c>
      <c r="E53" s="45" t="n">
        <f aca="false">IF('Infos vor dem Start'!$A17="x",(D4+D6-D7+D8)/(1+USteins)*USteins+D5/(1+UStermeins)*UStermeins-SUM(D10:D12)/(1+VStWEeins)*VStWEeins-(SUM(D18:D20)+SUM(D23:D33)+D36+SUM(D39:D44)+D46)/(1+VSteins)*VSteins-D38/(1+VStermeins)*VStermeins-(IF(Monat&lt;=1,(D54)/(1+VSteins)*VSteins+D55/(1+VStWEeins)*VStWEeins,0)),0)</f>
        <v>0</v>
      </c>
      <c r="F53" s="45" t="n">
        <f aca="false">IF('Infos vor dem Start'!$A17="x",(E4+E6-E7+E8)/(1+USteins)*USteins+E5/(1+UStermeins)*UStermeins-SUM(E10:E12)/(1+VStWEeins)*VStWEeins-(SUM(E18:E20)+SUM(E23:E33)+E36+SUM(E39:E44)+E46)/(1+VSteins)*VSteins-E38/(1+VStermeins)*VStermeins-(IF(Monat&lt;=2,(E54)/(1+VSteins)*VSteins+E55/(1+VStWEeins)*VStWEeins,0)),0)</f>
        <v>0</v>
      </c>
      <c r="G53" s="45" t="n">
        <f aca="false">IF('Infos vor dem Start'!$A17="x",(F4+F6-F7+F8)/(1+USteins)*USteins+F5/(1+UStermeins)*UStermeins-SUM(F10:F12)/(1+VStWEeins)*VStWEeins-(SUM(F18:F20)+SUM(F23:F33)+F36+SUM(F39:F44)+F46)/(1+VSteins)*VSteins-F38/(1+VStermeins)*VStermeins-(IF(Monat&lt;=3,(F54)/(1+VSteins)*VSteins+F55/(1+VStWEeins)*VStWEeins,0)),0)</f>
        <v>0</v>
      </c>
      <c r="H53" s="45" t="n">
        <f aca="false">IF('Infos vor dem Start'!$A17="x",(G4+G6-G7+G8)/(1+USteins)*USteins+G5/(1+UStermeins)*UStermeins-SUM(G10:G12)/(1+VStWEeins)*VStWEeins-(SUM(G18:G20)+SUM(G23:G33)+G36+SUM(G39:G44)+G46)/(1+VSteins)*VSteins-G38/(1+VStermeins)*VStermeins-(IF(Monat&lt;=4,(G54)/(1+VSteins)*VSteins+G55/(1+VStWEeins)*VStWEeins,0)),0)</f>
        <v>0</v>
      </c>
      <c r="I53" s="45" t="n">
        <f aca="false">IF('Infos vor dem Start'!$A17="x",(H4+H6-H7+H8)/(1+USteins)*USteins+H5/(1+UStermeins)*UStermeins-SUM(H10:H12)/(1+VStWEeins)*VStWEeins-(SUM(H18:H20)+SUM(H23:H33)+H36+SUM(H39:H44)+H46)/(1+VSteins)*VSteins-H38/(1+VStermeins)*VStermeins-(IF(Monat&lt;=5,(H54)/(1+VSteins)*VSteins+H55/(1+VStWEeins)*VStWEeins,0)),0)</f>
        <v>0</v>
      </c>
      <c r="J53" s="45" t="n">
        <f aca="false">IF('Infos vor dem Start'!$A17="x",(I4+I6-I7+I8)/(1+USteins)*USteins+I5/(1+UStermeins)*UStermeins-SUM(I10:I12)/(1+VStWEeins)*VStWEeins-(SUM(I18:I20)+SUM(I23:I33)+I36+SUM(I39:I44)+I46)/(1+VSteins)*VSteins-I38/(1+VStermeins)*VStermeins-(IF(Monat&lt;=6,(I54)/(1+VSteins)*VSteins+I55/(1+VStWEeins)*VStWEeins,0)),0)</f>
        <v>0</v>
      </c>
      <c r="K53" s="45" t="n">
        <f aca="false">IF('Infos vor dem Start'!$A17="x",(J4+J6-J7+J8)/(1+USteins)*USteins+J5/(1+UStermeins)*UStermeins-SUM(J10:J12)/(1+VStWEeins)*VStWEeins-(SUM(J18:J20)+SUM(J23:J33)+J36+SUM(J39:J44)+J46)/(1+VSteins)*VSteins-J38/(1+VStermeins)*VStermeins-(IF(Monat&lt;=7,(J54)/(1+VSteins)*VSteins+J55/(1+VStWEeins)*VStWEeins,0)),0)</f>
        <v>0</v>
      </c>
      <c r="L53" s="45" t="n">
        <f aca="false">IF('Infos vor dem Start'!$A17="x",(K4+K6-K7+K8)/(1+USteins)*USteins+K5/(1+UStermeins)*UStermeins-SUM(K10:K12)/(1+VStWEeins)*VStWEeins-(SUM(K18:K20)+SUM(K23:K33)+K36+SUM(K39:K44)+K46)/(1+VSteins)*VSteins-K38/(1+VStermeins)*VStermeins-(IF(Monat&lt;=8,(K54)/(1+VSteins)*VSteins+K55/(1+VStWEeins)*VStWEeins,0)),0)</f>
        <v>0</v>
      </c>
      <c r="M53" s="45" t="n">
        <f aca="false">IF('Infos vor dem Start'!$A17="x",(L4+L6-L7+L8)/(1+USteins)*USteins+L5/(1+UStermeins)*UStermeins-SUM(L10:L12)/(1+VStWEeins)*VStWEeins-(SUM(L18:L20)+SUM(L23:L33)+L36+SUM(L39:L44)+L46)/(1+VSteins)*VSteins-L38/(1+VStermeins)*VStermeins-(IF(Monat&lt;=9,(L54)/(1+VSteins)*VSteins+L55/(1+VStWEeins)*VStWEeins,0)),0)</f>
        <v>0</v>
      </c>
      <c r="N53" s="45" t="n">
        <f aca="false">IF('Infos vor dem Start'!$A17="x",(M4+M6-M7+M8)/(1+USteins)*USteins+M5/(1+UStermeins)*UStermeins-SUM(M10:M12)/(1+VStWEeins)*VStWEeins-(SUM(M18:M20)+SUM(M23:M33)+M36+SUM(M39:M44)+M46)/(1+VSteins)*VSteins-M38/(1+VStermeins)*VStermeins-(IF(Monat&lt;=10,(M54)/(1+VSteins)*VSteins+M55/(1+VStWEeins)*VStWEeins,0)),0)</f>
        <v>0</v>
      </c>
      <c r="O53" s="45" t="n">
        <f aca="false">IF('Infos vor dem Start'!$A17="x",(N4+N6-N7+N8)/(1+USteins)*USteins+N5/(1+UStermeins)*UStermeins-SUM(N10:N12)/(1+VStWEeins)*VStWEeins-(SUM(N18:N20)+SUM(N23:N33)+N36+SUM(N39:N44)+N46)/(1+VSteins)*VSteins-N38/(1+VStermeins)*VStermeins-(IF(Monat&lt;=11,(N54)/(1+VSteins)*VSteins+N55/(1+VStWEeins)*VStWEeins,0)),0)</f>
        <v>0</v>
      </c>
      <c r="P53" s="65" t="n">
        <f aca="false">SUM(D53:O53)</f>
        <v>0</v>
      </c>
      <c r="Q53" s="45" t="n">
        <f aca="false">IF('Infos vor dem Start'!$A17="x",(O4+O6-O7+O8)/(1+USteins)*USteins+O5/(1+UStermeins)*UStermeins-SUM(O10:O12)/(1+VStWEeins)*VStWEeins-(SUM(O18:O20)+SUM(O23:O33)+O36+SUM(O39:O44)+O46)/(1+VSteins)*VSteins-O38/(1+VStermeins)*VStermeins-(IF(Monat=12,(O54)/(1+VSteins)*VSteins+O55/(1+VStWEeins)*VStWEeins,0)),0)</f>
        <v>0</v>
      </c>
      <c r="R53" s="45" t="n">
        <f aca="false">IF('Infos vor dem Start'!$A17="x",(Q4+Q6-Q7+Q8)/(1+USt)*USt+Q5/(1+USterm)*USterm-SUM(Q10:Q12)/(1+VStWE)*VStWE-(SUM(Q18:Q20)+SUM(Q23:Q33)+Q36+SUM(Q39:Q44)+Q46)/(1+VSt)*VSt-Q38/(1+VSterm)*VSterm,0)</f>
        <v>0</v>
      </c>
      <c r="S53" s="45" t="n">
        <f aca="false">IF('Infos vor dem Start'!$A17="x",(R4+R6-R7+R8)/(1+USt)*USt+R5/(1+USterm)*USterm-SUM(R10:R12)/(1+VStWE)*VStWE-(SUM(R18:R20)+SUM(R23:R33)+R36+SUM(R39:R44)+R46)/(1+VSt)*VSt-R38/(1+VSterm)*VSterm,0)</f>
        <v>0</v>
      </c>
      <c r="T53" s="45" t="n">
        <f aca="false">IF('Infos vor dem Start'!$A17="x",(S4+S6-S7+S8)/(1+USt)*USt+S5/(1+USterm)*USterm-SUM(S10:S12)/(1+VStWE)*VStWE-(SUM(S18:S20)+SUM(S23:S33)+S36+SUM(S39:S44)+S46)/(1+VSt)*VSt-S38/(1+VSterm)*VSterm,0)</f>
        <v>0</v>
      </c>
      <c r="U53" s="45" t="n">
        <f aca="false">IF('Infos vor dem Start'!$A17="x",(T4+T6-T7+T8)/(1+USt)*USt+T5/(1+USterm)*USterm-SUM(T10:T12)/(1+VStWE)*VStWE-(SUM(T18:T20)+SUM(T23:T33)+T36+SUM(T39:T44)+T46)/(1+VSt)*VSt-T38/(1+VSterm)*VSterm,0)</f>
        <v>0</v>
      </c>
      <c r="V53" s="45" t="n">
        <f aca="false">IF('Infos vor dem Start'!$A17="x",(U4+U6-U7+U8)/(1+USt)*USt+U5/(1+USterm)*USterm-SUM(U10:U12)/(1+VStWE)*VStWE-(SUM(U18:U20)+SUM(U23:U33)+U36+SUM(U39:U44)+U46)/(1+VSt)*VSt-U38/(1+VSterm)*VSterm,0)</f>
        <v>0</v>
      </c>
      <c r="W53" s="45" t="n">
        <f aca="false">IF('Infos vor dem Start'!$A17="x",(V4+V6-V7+V8)/(1+USt)*USt+V5/(1+USterm)*USterm-SUM(V10:V12)/(1+VStWE)*VStWE-(SUM(V18:V20)+SUM(V23:V33)+V36+SUM(V39:V44)+V46)/(1+VSt)*VSt-V38/(1+VSterm)*VSterm,0)</f>
        <v>0</v>
      </c>
      <c r="X53" s="45" t="n">
        <f aca="false">IF('Infos vor dem Start'!$A17="x",(W4+W6-W7+W8)/(1+USt)*USt+W5/(1+USterm)*USterm-SUM(W10:W12)/(1+VStWE)*VStWE-(SUM(W18:W20)+SUM(W23:W33)+W36+SUM(W39:W44)+W46)/(1+VSt)*VSt-W38/(1+VSterm)*VSterm,0)</f>
        <v>0</v>
      </c>
      <c r="Y53" s="45" t="n">
        <f aca="false">IF('Infos vor dem Start'!$A17="x",(X4+X6-X7+X8)/(1+USt)*USt+X5/(1+USterm)*USterm-SUM(X10:X12)/(1+VStWE)*VStWE-(SUM(X18:X20)+SUM(X23:X33)+X36+SUM(X39:X44)+X46)/(1+VSt)*VSt-X38/(1+VSterm)*VSterm,0)</f>
        <v>0</v>
      </c>
      <c r="Z53" s="45" t="n">
        <f aca="false">IF('Infos vor dem Start'!$A17="x",(Y4+Y6-Y7+Y8)/(1+USt)*USt+Y5/(1+USterm)*USterm-SUM(Y10:Y12)/(1+VStWE)*VStWE-(SUM(Y18:Y20)+SUM(Y23:Y33)+Y36+SUM(Y39:Y44)+Y46)/(1+VSt)*VSt-Y38/(1+VSterm)*VSterm,0)</f>
        <v>0</v>
      </c>
      <c r="AA53" s="45" t="n">
        <f aca="false">IF('Infos vor dem Start'!$A17="x",(Z4+Z6-Z7+Z8)/(1+USt)*USt+Z5/(1+USterm)*USterm-SUM(Z10:Z12)/(1+VStWE)*VStWE-(SUM(Z18:Z20)+SUM(Z23:Z33)+Z36+SUM(Z39:Z44)+Z46)/(1+VSt)*VSt-Z38/(1+VSterm)*VSterm,0)</f>
        <v>0</v>
      </c>
      <c r="AB53" s="45" t="n">
        <f aca="false">IF('Infos vor dem Start'!$A17="x",(AA4+AA6-AA7+AA8)/(1+USt)*USt+AA5/(1+USterm)*USterm-SUM(AA10:AA12)/(1+VStWE)*VStWE-(SUM(AA18:AA20)+SUM(AA23:AA33)+AA36+SUM(AA39:AA44)+AA46)/(1+VSt)*VSt-AA38/(1+VSterm)*VSterm,0)</f>
        <v>0</v>
      </c>
      <c r="AC53" s="65" t="n">
        <f aca="false">SUM(Q53:AB53)</f>
        <v>0</v>
      </c>
      <c r="AD53" s="45" t="n">
        <f aca="false">IF('Infos vor dem Start'!$A17="x",(AB4+AB6-AB7+AB8)/(1+USt)*USt+AB5/(1+USterm)*USterm-SUM(AB10:AB12)/(1+VStWE)*VStWE-(SUM(AB18:AB20)+SUM(AB23:AB33)+AB36+SUM(AB39:AB44)+AB46)/(1+VSt)*VSt-AB38/(1+VSterm)*VSterm-(IF(Monat=1,(AB54)/(1+VSt)*VSt+AB55*(1+VStWE)*VStWE,0)),0)</f>
        <v>0</v>
      </c>
      <c r="AE53" s="45" t="n">
        <f aca="false">IF('Infos vor dem Start'!$A17="x",(AD4+AD6-AD7+AD8)/(1+USt)*USt+AD5/(1+USterm)*USterm-SUM(AD10:AD12)/(1+VStWE)*VStWE-(SUM(AD18:AD20)+SUM(AD23:AD33)+AD36+SUM(AD39:AD44)+AD46)/(1+VSt)*VSt-AD38/(1+VSterm)*VSterm,0)</f>
        <v>0</v>
      </c>
      <c r="AF53" s="45" t="n">
        <f aca="false">IF('Infos vor dem Start'!$A17="x",(AE4+AE6-AE7+AE8)/(1+USt)*USt+AE5/(1+USterm)*USterm-SUM(AE10:AE12)/(1+VStWE)*VStWE-(SUM(AE18:AE20)+SUM(AE23:AE33)+AE36+SUM(AE39:AE44)+AE46)/(1+VSt)*VSt-AE38/(1+VSterm)*VSterm,0)</f>
        <v>0</v>
      </c>
      <c r="AG53" s="45" t="n">
        <f aca="false">IF('Infos vor dem Start'!$A17="x",(AF4+AF6-AF7+AF8)/(1+USt)*USt+AF5/(1+USterm)*USterm-SUM(AF10:AF12)/(1+VStWE)*VStWE-(SUM(AF18:AF20)+SUM(AF23:AF33)+AF36+SUM(AF39:AF44)+AF46)/(1+VSt)*VSt-AF38/(1+VSterm)*VSterm,0)</f>
        <v>0</v>
      </c>
      <c r="AH53" s="45" t="n">
        <f aca="false">IF('Infos vor dem Start'!$A17="x",(AG4+AG6-AG7+AG8)/(1+USt)*USt+AG5/(1+USterm)*USterm-SUM(AG10:AG12)/(1+VStWE)*VStWE-(SUM(AG18:AG20)+SUM(AG23:AG33)+AG36+SUM(AG39:AG44)+AG46)/(1+VSt)*VSt-AG38/(1+VSterm)*VSterm,0)</f>
        <v>0</v>
      </c>
      <c r="AI53" s="45" t="n">
        <f aca="false">IF('Infos vor dem Start'!$A17="x",(AH4+AH6-AH7+AH8)/(1+USt)*USt+AH5/(1+USterm)*USterm-SUM(AH10:AH12)/(1+VStWE)*VStWE-(SUM(AH18:AH20)+SUM(AH23:AH33)+AH36+SUM(AH39:AH44)+AH46)/(1+VSt)*VSt-AH38/(1+VSterm)*VSterm,0)</f>
        <v>0</v>
      </c>
      <c r="AJ53" s="45" t="n">
        <f aca="false">IF('Infos vor dem Start'!$A17="x",(AI4+AI6-AI7+AI8)/(1+USt)*USt+AI5/(1+USterm)*USterm-SUM(AI10:AI12)/(1+VStWE)*VStWE-(SUM(AI18:AI20)+SUM(AI23:AI33)+AI36+SUM(AI39:AI44)+AI46)/(1+VSt)*VSt-AI38/(1+VSterm)*VSterm,0)</f>
        <v>0</v>
      </c>
      <c r="AK53" s="45" t="n">
        <f aca="false">IF('Infos vor dem Start'!$A17="x",(AJ4+AJ6-AJ7+AJ8)/(1+USt)*USt+AJ5/(1+USterm)*USterm-SUM(AJ10:AJ12)/(1+VStWE)*VStWE-(SUM(AJ18:AJ20)+SUM(AJ23:AJ33)+AJ36+SUM(AJ39:AJ44)+AJ46)/(1+VSt)*VSt-AJ38/(1+VSterm)*VSterm,0)</f>
        <v>0</v>
      </c>
      <c r="AL53" s="45" t="n">
        <f aca="false">IF('Infos vor dem Start'!$A17="x",(AK4+AK6-AK7+AK8)/(1+USt)*USt+AK5/(1+USterm)*USterm-SUM(AK10:AK12)/(1+VStWE)*VStWE-(SUM(AK18:AK20)+SUM(AK23:AK33)+AK36+SUM(AK39:AK44)+AK46)/(1+VSt)*VSt-AK38/(1+VSterm)*VSterm,0)</f>
        <v>0</v>
      </c>
      <c r="AM53" s="45" t="n">
        <f aca="false">IF('Infos vor dem Start'!$A17="x",(AL4+AL6-AL7+AL8)/(1+USt)*USt+AL5/(1+USterm)*USterm-SUM(AL10:AL12)/(1+VStWE)*VStWE-(SUM(AL18:AL20)+SUM(AL23:AL33)+AL36+SUM(AL39:AL44)+AL46)/(1+VSt)*VSt-AL38/(1+VSterm)*VSterm,0)</f>
        <v>0</v>
      </c>
      <c r="AN53" s="45" t="n">
        <f aca="false">IF('Infos vor dem Start'!$A17="x",(AM4+AM6-AM7+AM8)/(1+USt)*USt+AM5/(1+USterm)*USterm-SUM(AM10:AM12)/(1+VStWE)*VStWE-(SUM(AM18:AM20)+SUM(AM23:AM33)+AM36+SUM(AM39:AM44)+AM46)/(1+VSt)*VSt-AM38/(1+VSterm)*VSterm,0)</f>
        <v>0</v>
      </c>
      <c r="AO53" s="45" t="n">
        <f aca="false">IF('Infos vor dem Start'!$A17="x",(AN4+AN6-AN7+AN8)/(1+USt)*USt+AN5/(1+USterm)*USterm-SUM(AN10:AN12)/(1+VStWE)*VStWE-(SUM(AN18:AN20)+SUM(AN23:AN33)+AN36+SUM(AN39:AN44)+AN46)/(1+VSt)*VSt-AN38/(1+VSterm)*VSterm,0)</f>
        <v>0</v>
      </c>
      <c r="AP53" s="65" t="n">
        <f aca="false">SUM(AD53:AO53)</f>
        <v>0</v>
      </c>
      <c r="AQ53" s="45" t="n">
        <f aca="false">IF('Infos vor dem Start'!$A17="x",(AO4+AO6-AO7+AO8)/(1+USt)*USt+AO5/(1+USterm)*USterm-SUM(AO10:AO12)/(1+VStWE)*VStWE-(SUM(AO18:AO20)+SUM(AO23:AO33)+AO36+SUM(AO39:AO44)+AO46)/(1+VSt)*VSt-AO38/(1+VSterm)*VSterm-(IF(Monat=1,(AO54)/(1+VSt)*VSt+AO55*(1+VStWE)*VStWE,0)),0)</f>
        <v>0</v>
      </c>
      <c r="AR53" s="45" t="n">
        <f aca="false">IF('Infos vor dem Start'!$A17="x",(AQ4+AQ6-AQ7+AQ8)/(1+USt)*USt+AQ5/(1+USterm)*USterm-SUM(AQ10:AQ12)/(1+VStWE)*VStWE-(SUM(AQ18:AQ20)+SUM(AQ23:AQ33)+AQ36+SUM(AQ39:AQ44)+AQ46)/(1+VSt)*VSt-AQ38/(1+VSterm)*VSterm,0)</f>
        <v>0</v>
      </c>
      <c r="AS53" s="45" t="n">
        <f aca="false">IF('Infos vor dem Start'!$A17="x",(AR4+AR6-AR7+AR8)/(1+USt)*USt+AR5/(1+USterm)*USterm-SUM(AR10:AR12)/(1+VStWE)*VStWE-(SUM(AR18:AR20)+SUM(AR23:AR33)+AR36+SUM(AR39:AR44)+AR46)/(1+VSt)*VSt-AR38/(1+VSterm)*VSterm,0)</f>
        <v>0</v>
      </c>
      <c r="AT53" s="45" t="n">
        <f aca="false">IF('Infos vor dem Start'!$A17="x",(AS4+AS6-AS7+AS8)/(1+USt)*USt+AS5/(1+USterm)*USterm-SUM(AS10:AS12)/(1+VStWE)*VStWE-(SUM(AS18:AS20)+SUM(AS23:AS33)+AS36+SUM(AS39:AS44)+AS46)/(1+VSt)*VSt-AS38/(1+VSterm)*VSterm,0)</f>
        <v>0</v>
      </c>
      <c r="AU53" s="45" t="n">
        <f aca="false">IF('Infos vor dem Start'!$A17="x",(AT4+AT6-AT7+AT8)/(1+USt)*USt+AT5/(1+USterm)*USterm-SUM(AT10:AT12)/(1+VStWE)*VStWE-(SUM(AT18:AT20)+SUM(AT23:AT33)+AT36+SUM(AT39:AT44)+AT46)/(1+VSt)*VSt-AT38/(1+VSterm)*VSterm,0)</f>
        <v>0</v>
      </c>
      <c r="AV53" s="45" t="n">
        <f aca="false">IF('Infos vor dem Start'!$A17="x",(AU4+AU6-AU7+AU8)/(1+USt)*USt+AU5/(1+USterm)*USterm-SUM(AU10:AU12)/(1+VStWE)*VStWE-(SUM(AU18:AU20)+SUM(AU23:AU33)+AU36+SUM(AU39:AU44)+AU46)/(1+VSt)*VSt-AU38/(1+VSterm)*VSterm,0)</f>
        <v>0</v>
      </c>
      <c r="AW53" s="45" t="n">
        <f aca="false">IF('Infos vor dem Start'!$A17="x",(AV4+AV6-AV7+AV8)/(1+USt)*USt+AV5/(1+USterm)*USterm-SUM(AV10:AV12)/(1+VStWE)*VStWE-(SUM(AV18:AV20)+SUM(AV23:AV33)+AV36+SUM(AV39:AV44)+AV46)/(1+VSt)*VSt-AV38/(1+VSterm)*VSterm,0)</f>
        <v>0</v>
      </c>
      <c r="AX53" s="45" t="n">
        <f aca="false">IF('Infos vor dem Start'!$A17="x",(AW4+AW6-AW7+AW8)/(1+USt)*USt+AW5/(1+USterm)*USterm-SUM(AW10:AW12)/(1+VStWE)*VStWE-(SUM(AW18:AW20)+SUM(AW23:AW33)+AW36+SUM(AW39:AW44)+AW46)/(1+VSt)*VSt-AW38/(1+VSterm)*VSterm,0)</f>
        <v>0</v>
      </c>
      <c r="AY53" s="45" t="n">
        <f aca="false">IF('Infos vor dem Start'!$A17="x",(AX4+AX6-AX7+AX8)/(1+USt)*USt+AX5/(1+USterm)*USterm-SUM(AX10:AX12)/(1+VStWE)*VStWE-(SUM(AX18:AX20)+SUM(AX23:AX33)+AX36+SUM(AX39:AX44)+AX46)/(1+VSt)*VSt-AX38/(1+VSterm)*VSterm,0)</f>
        <v>0</v>
      </c>
      <c r="AZ53" s="45" t="n">
        <f aca="false">IF('Infos vor dem Start'!$A17="x",(AY4+AY6-AY7+AY8)/(1+USt)*USt+AY5/(1+USterm)*USterm-SUM(AY10:AY12)/(1+VStWE)*VStWE-(SUM(AY18:AY20)+SUM(AY23:AY33)+AY36+SUM(AY39:AY44)+AY46)/(1+VSt)*VSt-AY38/(1+VSterm)*VSterm,0)</f>
        <v>0</v>
      </c>
      <c r="BA53" s="45" t="n">
        <f aca="false">IF('Infos vor dem Start'!$A17="x",(AZ4+AZ6-AZ7+AZ8)/(1+USt)*USt+AZ5/(1+USterm)*USterm-SUM(AZ10:AZ12)/(1+VStWE)*VStWE-(SUM(AZ18:AZ20)+SUM(AZ23:AZ33)+AZ36+SUM(AZ39:AZ44)+AZ46)/(1+VSt)*VSt-AZ38/(1+VSterm)*VSterm,0)</f>
        <v>0</v>
      </c>
      <c r="BB53" s="45" t="n">
        <f aca="false">IF('Infos vor dem Start'!$A17="x",(BA4+BA6-BA7+BA8)/(1+USt)*USt+BA5/(1+USterm)*USterm-SUM(BA10:BA12)/(1+VStWE)*VStWE-(SUM(BA18:BA20)+SUM(BA23:BA33)+BA36+SUM(BA39:BA44)+BA46)/(1+VSt)*VSt-BA38/(1+VSterm)*VSterm,0)</f>
        <v>0</v>
      </c>
      <c r="BC53" s="65" t="n">
        <f aca="false">SUM(AQ53:BB53)</f>
        <v>0</v>
      </c>
    </row>
    <row r="54" customFormat="false" ht="12" hidden="false" customHeight="false" outlineLevel="0" collapsed="false">
      <c r="A54" s="18" t="s">
        <v>91</v>
      </c>
      <c r="D54" s="71" t="n">
        <f aca="false">IF(Monat&lt;=1,(Investitionsplan!$C13+Investitionsplan!$C35)*(1+VSteins),0)</f>
        <v>51491.3</v>
      </c>
      <c r="E54" s="71" t="n">
        <f aca="false">IF(Monat=2,(Investitionsplan!$C13+Investitionsplan!$C35)*(1+VSteins),0)</f>
        <v>0</v>
      </c>
      <c r="F54" s="71" t="n">
        <f aca="false">IF(Monat=3,(Investitionsplan!$C13+Investitionsplan!$C35)*(1+VSteins),0)</f>
        <v>0</v>
      </c>
      <c r="G54" s="71" t="n">
        <f aca="false">IF(Monat=4,(Investitionsplan!$C13+Investitionsplan!$C35)*(1+VSteins),0)</f>
        <v>0</v>
      </c>
      <c r="H54" s="71" t="n">
        <f aca="false">IF(Monat=5,(Investitionsplan!$C13+Investitionsplan!$C35)*(1+VSteins),0)</f>
        <v>0</v>
      </c>
      <c r="I54" s="71" t="n">
        <f aca="false">IF(Monat=6,(Investitionsplan!$C13+Investitionsplan!$C35)*(1+VSteins),0)</f>
        <v>0</v>
      </c>
      <c r="J54" s="71" t="n">
        <f aca="false">IF(Monat=7,(Investitionsplan!$C13+Investitionsplan!$C35)*(1+VSteins),0)</f>
        <v>0</v>
      </c>
      <c r="K54" s="71" t="n">
        <f aca="false">IF(Monat=8,(Investitionsplan!$C13+Investitionsplan!$C35)*(1+VSteins),0)</f>
        <v>0</v>
      </c>
      <c r="L54" s="71" t="n">
        <f aca="false">IF(Monat=9,(Investitionsplan!$C13+Investitionsplan!$C35)*(1+VSteins),0)</f>
        <v>0</v>
      </c>
      <c r="M54" s="71" t="n">
        <f aca="false">IF(Monat=10,(Investitionsplan!$C13+Investitionsplan!$C35)*(1+VSteins),0)</f>
        <v>0</v>
      </c>
      <c r="N54" s="71" t="n">
        <f aca="false">IF(Monat=11,(Investitionsplan!$C13+Investitionsplan!$C35)*(1+VSteins),0)</f>
        <v>0</v>
      </c>
      <c r="O54" s="71" t="n">
        <f aca="false">IF(Monat=12,(Investitionsplan!$C13+Investitionsplan!$C35)*(1+VSteins),0)</f>
        <v>0</v>
      </c>
      <c r="P54" s="65" t="n">
        <f aca="false">SUM(D54:O54)</f>
        <v>51491.3</v>
      </c>
      <c r="Q54" s="71" t="n">
        <f aca="false">(+Investitionsplan!E13+Investitionsplan!E35)*(1+VSt)</f>
        <v>0</v>
      </c>
      <c r="R54" s="72"/>
      <c r="S54" s="72"/>
      <c r="T54" s="72"/>
      <c r="U54" s="72"/>
      <c r="V54" s="72"/>
      <c r="W54" s="72"/>
      <c r="X54" s="72"/>
      <c r="Y54" s="72"/>
      <c r="Z54" s="72"/>
      <c r="AA54" s="72"/>
      <c r="AB54" s="72"/>
      <c r="AC54" s="65" t="n">
        <f aca="false">SUM(Q54:AB54)</f>
        <v>0</v>
      </c>
      <c r="AD54" s="71" t="n">
        <f aca="false">(+Investitionsplan!G13+Investitionsplan!G35)*(1+VSt)</f>
        <v>0</v>
      </c>
      <c r="AE54" s="72"/>
      <c r="AF54" s="72"/>
      <c r="AG54" s="72"/>
      <c r="AH54" s="72"/>
      <c r="AI54" s="72"/>
      <c r="AJ54" s="72"/>
      <c r="AK54" s="72"/>
      <c r="AL54" s="72"/>
      <c r="AM54" s="72"/>
      <c r="AN54" s="72"/>
      <c r="AO54" s="72"/>
      <c r="AP54" s="65" t="n">
        <f aca="false">SUM(AD54:AO54)</f>
        <v>0</v>
      </c>
      <c r="AQ54" s="71" t="n">
        <f aca="false">(+Investitionsplan!I13+Investitionsplan!I35)*(1+VSt)</f>
        <v>0</v>
      </c>
      <c r="AR54" s="72"/>
      <c r="AS54" s="72"/>
      <c r="AT54" s="72"/>
      <c r="AU54" s="72"/>
      <c r="AV54" s="72"/>
      <c r="AW54" s="72"/>
      <c r="AX54" s="72"/>
      <c r="AY54" s="72"/>
      <c r="AZ54" s="72"/>
      <c r="BA54" s="72"/>
      <c r="BB54" s="72"/>
      <c r="BC54" s="65" t="n">
        <f aca="false">SUM(AQ54:BB54)</f>
        <v>0</v>
      </c>
    </row>
    <row r="55" customFormat="false" ht="12" hidden="false" customHeight="false" outlineLevel="0" collapsed="false">
      <c r="A55" s="62" t="s">
        <v>92</v>
      </c>
      <c r="B55" s="61"/>
      <c r="C55" s="61"/>
      <c r="D55" s="71" t="n">
        <f aca="false">IF(Monat&lt;=1,Investitionsplan!$C47*(1+VStWEeins),0)</f>
        <v>0</v>
      </c>
      <c r="E55" s="71" t="n">
        <f aca="false">IF(Monat=2,Investitionsplan!$C47*(1+VStWEeins),0)</f>
        <v>0</v>
      </c>
      <c r="F55" s="71" t="n">
        <f aca="false">IF(Monat=3,Investitionsplan!$C47*(1+VStWEeins),0)</f>
        <v>0</v>
      </c>
      <c r="G55" s="71" t="n">
        <f aca="false">IF(Monat=4,Investitionsplan!$C47*(1+VStWEeins),0)</f>
        <v>0</v>
      </c>
      <c r="H55" s="71" t="n">
        <f aca="false">IF(Monat=5,Investitionsplan!$C47*(1+VStWEeins),0)</f>
        <v>0</v>
      </c>
      <c r="I55" s="71" t="n">
        <f aca="false">IF(Monat=6,Investitionsplan!$C47*(1+VStWEeins),0)</f>
        <v>0</v>
      </c>
      <c r="J55" s="71" t="n">
        <f aca="false">IF(Monat=7,Investitionsplan!$C47*(1+VStWEeins),0)</f>
        <v>0</v>
      </c>
      <c r="K55" s="71" t="n">
        <f aca="false">IF(Monat=8,Investitionsplan!$C47*(1+VStWEeins),0)</f>
        <v>0</v>
      </c>
      <c r="L55" s="71" t="n">
        <f aca="false">IF(Monat=9,Investitionsplan!$C47*(1+VStWEeins),0)</f>
        <v>0</v>
      </c>
      <c r="M55" s="71" t="n">
        <f aca="false">IF(Monat=10,Investitionsplan!$C47*(1+VStWEeins),0)</f>
        <v>0</v>
      </c>
      <c r="N55" s="71" t="n">
        <f aca="false">IF(Monat=11,Investitionsplan!$C47*(1+VStWEeins),0)</f>
        <v>0</v>
      </c>
      <c r="O55" s="71" t="n">
        <f aca="false">IF(Monat=12,Investitionsplan!$C47*(1+VStWEeins),0)</f>
        <v>0</v>
      </c>
      <c r="P55" s="65" t="n">
        <f aca="false">SUM(D55:O55)</f>
        <v>0</v>
      </c>
      <c r="Q55" s="45" t="n">
        <f aca="false">+Investitionsplan!E47*(1+VStWE)</f>
        <v>0</v>
      </c>
      <c r="R55" s="45"/>
      <c r="S55" s="45"/>
      <c r="T55" s="45"/>
      <c r="U55" s="45"/>
      <c r="V55" s="45"/>
      <c r="W55" s="45"/>
      <c r="X55" s="45"/>
      <c r="Y55" s="45"/>
      <c r="Z55" s="45"/>
      <c r="AA55" s="45"/>
      <c r="AB55" s="45"/>
      <c r="AC55" s="65" t="n">
        <f aca="false">SUM(Q55:AB55)</f>
        <v>0</v>
      </c>
      <c r="AD55" s="45" t="n">
        <f aca="false">+Investitionsplan!G47*(1+VStWE)</f>
        <v>0</v>
      </c>
      <c r="AE55" s="45"/>
      <c r="AF55" s="45"/>
      <c r="AG55" s="45"/>
      <c r="AH55" s="45"/>
      <c r="AI55" s="45"/>
      <c r="AJ55" s="45"/>
      <c r="AK55" s="45"/>
      <c r="AL55" s="45"/>
      <c r="AM55" s="45"/>
      <c r="AN55" s="45"/>
      <c r="AO55" s="45"/>
      <c r="AP55" s="65" t="n">
        <f aca="false">SUM(AD55:AO55)</f>
        <v>0</v>
      </c>
      <c r="AQ55" s="45" t="n">
        <f aca="false">+Investitionsplan!I47*(1+VStWE)</f>
        <v>0</v>
      </c>
      <c r="AR55" s="45"/>
      <c r="AS55" s="45"/>
      <c r="AT55" s="45"/>
      <c r="AU55" s="45"/>
      <c r="AV55" s="45"/>
      <c r="AW55" s="45"/>
      <c r="AX55" s="45"/>
      <c r="AY55" s="45"/>
      <c r="AZ55" s="45"/>
      <c r="BA55" s="45"/>
      <c r="BB55" s="45"/>
      <c r="BC55" s="65" t="n">
        <f aca="false">SUM(AQ55:BB55)</f>
        <v>0</v>
      </c>
    </row>
    <row r="56" customFormat="false" ht="12" hidden="false" customHeight="false" outlineLevel="0" collapsed="false">
      <c r="A56" s="18" t="s">
        <v>93</v>
      </c>
      <c r="D56" s="73"/>
      <c r="E56" s="73"/>
      <c r="F56" s="73"/>
      <c r="G56" s="73"/>
      <c r="H56" s="73"/>
      <c r="I56" s="73"/>
      <c r="J56" s="73"/>
      <c r="K56" s="73"/>
      <c r="L56" s="73"/>
      <c r="M56" s="73"/>
      <c r="N56" s="73"/>
      <c r="O56" s="73"/>
      <c r="P56" s="65" t="n">
        <f aca="false">SUM(D56:O56)</f>
        <v>0</v>
      </c>
      <c r="Q56" s="73"/>
      <c r="R56" s="73"/>
      <c r="S56" s="73"/>
      <c r="T56" s="73"/>
      <c r="U56" s="73"/>
      <c r="V56" s="73"/>
      <c r="W56" s="73"/>
      <c r="X56" s="73"/>
      <c r="Y56" s="73"/>
      <c r="Z56" s="73"/>
      <c r="AA56" s="73"/>
      <c r="AB56" s="73"/>
      <c r="AC56" s="65" t="n">
        <f aca="false">SUM(Q56:AB56)</f>
        <v>0</v>
      </c>
      <c r="AD56" s="73"/>
      <c r="AE56" s="73"/>
      <c r="AF56" s="73"/>
      <c r="AG56" s="73"/>
      <c r="AH56" s="73"/>
      <c r="AI56" s="73"/>
      <c r="AJ56" s="73"/>
      <c r="AK56" s="73"/>
      <c r="AL56" s="73"/>
      <c r="AM56" s="73"/>
      <c r="AN56" s="73"/>
      <c r="AO56" s="73"/>
      <c r="AP56" s="65" t="n">
        <f aca="false">SUM(AD56:AO56)</f>
        <v>0</v>
      </c>
      <c r="AQ56" s="73"/>
      <c r="AR56" s="73"/>
      <c r="AS56" s="73"/>
      <c r="AT56" s="73"/>
      <c r="AU56" s="73"/>
      <c r="AV56" s="73"/>
      <c r="AW56" s="73"/>
      <c r="AX56" s="73"/>
      <c r="AY56" s="73"/>
      <c r="AZ56" s="73"/>
      <c r="BA56" s="73"/>
      <c r="BB56" s="73"/>
      <c r="BC56" s="65" t="n">
        <f aca="false">SUM(AQ56:BB56)</f>
        <v>0</v>
      </c>
    </row>
    <row r="57" s="31" customFormat="true" ht="12" hidden="false" customHeight="false" outlineLevel="0" collapsed="false">
      <c r="A57" s="31" t="s">
        <v>94</v>
      </c>
      <c r="D57" s="73"/>
      <c r="E57" s="73"/>
      <c r="F57" s="73"/>
      <c r="G57" s="73"/>
      <c r="H57" s="73"/>
      <c r="I57" s="73"/>
      <c r="J57" s="73"/>
      <c r="K57" s="73"/>
      <c r="L57" s="73"/>
      <c r="M57" s="73"/>
      <c r="N57" s="73"/>
      <c r="O57" s="73"/>
      <c r="P57" s="74" t="n">
        <f aca="false">SUM(D57:O57)</f>
        <v>0</v>
      </c>
      <c r="Q57" s="73"/>
      <c r="R57" s="73"/>
      <c r="S57" s="73"/>
      <c r="T57" s="73"/>
      <c r="U57" s="73"/>
      <c r="V57" s="73"/>
      <c r="W57" s="73"/>
      <c r="X57" s="73"/>
      <c r="Y57" s="73"/>
      <c r="Z57" s="73"/>
      <c r="AA57" s="73"/>
      <c r="AB57" s="73"/>
      <c r="AC57" s="74" t="n">
        <f aca="false">SUM(Q57:AB57)</f>
        <v>0</v>
      </c>
      <c r="AD57" s="73"/>
      <c r="AE57" s="73"/>
      <c r="AF57" s="73"/>
      <c r="AG57" s="73"/>
      <c r="AH57" s="73"/>
      <c r="AI57" s="73"/>
      <c r="AJ57" s="73"/>
      <c r="AK57" s="73"/>
      <c r="AL57" s="73"/>
      <c r="AM57" s="73"/>
      <c r="AN57" s="73"/>
      <c r="AO57" s="73"/>
      <c r="AP57" s="74" t="n">
        <f aca="false">SUM(AD57:AO57)</f>
        <v>0</v>
      </c>
      <c r="AQ57" s="73"/>
      <c r="AR57" s="73"/>
      <c r="AS57" s="73"/>
      <c r="AT57" s="73"/>
      <c r="AU57" s="73"/>
      <c r="AV57" s="73"/>
      <c r="AW57" s="73"/>
      <c r="AX57" s="73"/>
      <c r="AY57" s="73"/>
      <c r="AZ57" s="73"/>
      <c r="BA57" s="73"/>
      <c r="BB57" s="73"/>
      <c r="BC57" s="74" t="n">
        <f aca="false">SUM(AQ57:BB57)</f>
        <v>0</v>
      </c>
    </row>
    <row r="58" customFormat="false" ht="12.8" hidden="false" customHeight="false" outlineLevel="0" collapsed="false">
      <c r="A58" s="11" t="s">
        <v>95</v>
      </c>
      <c r="D58" s="73"/>
      <c r="E58" s="73"/>
      <c r="F58" s="73"/>
      <c r="G58" s="73"/>
      <c r="H58" s="73"/>
      <c r="I58" s="73"/>
      <c r="J58" s="73"/>
      <c r="K58" s="73"/>
      <c r="L58" s="73"/>
      <c r="M58" s="73"/>
      <c r="N58" s="73"/>
      <c r="O58" s="73"/>
      <c r="P58" s="43" t="n">
        <f aca="false">SUM(D58:O58)</f>
        <v>0</v>
      </c>
      <c r="Q58" s="73"/>
      <c r="R58" s="73"/>
      <c r="S58" s="73"/>
      <c r="T58" s="73"/>
      <c r="U58" s="73"/>
      <c r="V58" s="73"/>
      <c r="W58" s="73"/>
      <c r="X58" s="73"/>
      <c r="Y58" s="73"/>
      <c r="Z58" s="73"/>
      <c r="AA58" s="73"/>
      <c r="AB58" s="73"/>
      <c r="AC58" s="43" t="n">
        <f aca="false">SUM(Q58:AB58)</f>
        <v>0</v>
      </c>
      <c r="AD58" s="73"/>
      <c r="AE58" s="73"/>
      <c r="AF58" s="73"/>
      <c r="AG58" s="73"/>
      <c r="AH58" s="73"/>
      <c r="AI58" s="73"/>
      <c r="AJ58" s="73"/>
      <c r="AK58" s="73"/>
      <c r="AL58" s="73"/>
      <c r="AM58" s="73"/>
      <c r="AN58" s="73"/>
      <c r="AO58" s="73"/>
      <c r="AP58" s="43" t="n">
        <f aca="false">SUM(AD58:AO58)</f>
        <v>0</v>
      </c>
      <c r="AQ58" s="73"/>
      <c r="AR58" s="73"/>
      <c r="AS58" s="73"/>
      <c r="AT58" s="73"/>
      <c r="AU58" s="73"/>
      <c r="AV58" s="73"/>
      <c r="AW58" s="73"/>
      <c r="AX58" s="73"/>
      <c r="AY58" s="73"/>
      <c r="AZ58" s="73"/>
      <c r="BA58" s="73"/>
      <c r="BB58" s="73"/>
      <c r="BC58" s="43" t="n">
        <f aca="false">SUM(AQ58:BB58)</f>
        <v>0</v>
      </c>
    </row>
    <row r="59" customFormat="false" ht="12" hidden="false" customHeight="false" outlineLevel="0" collapsed="false">
      <c r="A59" s="11" t="s">
        <v>96</v>
      </c>
      <c r="D59" s="73"/>
      <c r="E59" s="73"/>
      <c r="F59" s="73"/>
      <c r="G59" s="73"/>
      <c r="H59" s="73"/>
      <c r="I59" s="73"/>
      <c r="J59" s="73"/>
      <c r="K59" s="73"/>
      <c r="L59" s="73"/>
      <c r="M59" s="73"/>
      <c r="N59" s="73"/>
      <c r="O59" s="73"/>
      <c r="P59" s="43" t="n">
        <f aca="false">SUM(D59:O59)</f>
        <v>0</v>
      </c>
      <c r="Q59" s="73"/>
      <c r="R59" s="73"/>
      <c r="S59" s="73"/>
      <c r="T59" s="73"/>
      <c r="U59" s="73"/>
      <c r="V59" s="73"/>
      <c r="W59" s="73"/>
      <c r="X59" s="73"/>
      <c r="Y59" s="73"/>
      <c r="Z59" s="73"/>
      <c r="AA59" s="73"/>
      <c r="AB59" s="73"/>
      <c r="AC59" s="43" t="n">
        <f aca="false">SUM(Q59:AB59)</f>
        <v>0</v>
      </c>
      <c r="AD59" s="73"/>
      <c r="AE59" s="73"/>
      <c r="AF59" s="73"/>
      <c r="AG59" s="73"/>
      <c r="AH59" s="73"/>
      <c r="AI59" s="73"/>
      <c r="AJ59" s="73"/>
      <c r="AK59" s="73"/>
      <c r="AL59" s="73"/>
      <c r="AM59" s="73"/>
      <c r="AN59" s="73"/>
      <c r="AO59" s="73"/>
      <c r="AP59" s="43" t="n">
        <f aca="false">SUM(AD59:AO59)</f>
        <v>0</v>
      </c>
      <c r="AQ59" s="73"/>
      <c r="AR59" s="73"/>
      <c r="AS59" s="73"/>
      <c r="AT59" s="73"/>
      <c r="AU59" s="73"/>
      <c r="AV59" s="73"/>
      <c r="AW59" s="73"/>
      <c r="AX59" s="73"/>
      <c r="AY59" s="73"/>
      <c r="AZ59" s="73"/>
      <c r="BA59" s="73"/>
      <c r="BB59" s="73"/>
      <c r="BC59" s="43" t="n">
        <f aca="false">SUM(AQ59:BB59)</f>
        <v>0</v>
      </c>
    </row>
    <row r="60" customFormat="false" ht="12" hidden="false" customHeight="false" outlineLevel="0" collapsed="false">
      <c r="A60" s="60" t="str">
        <f aca="false">IF(kapges=0,"Gründungszusschuss/Einstiegsgeld","nicht belegt")</f>
        <v>nicht belegt</v>
      </c>
      <c r="D60" s="73"/>
      <c r="E60" s="73"/>
      <c r="F60" s="73"/>
      <c r="G60" s="73"/>
      <c r="H60" s="73"/>
      <c r="I60" s="73"/>
      <c r="J60" s="73"/>
      <c r="K60" s="73"/>
      <c r="L60" s="73"/>
      <c r="M60" s="73"/>
      <c r="N60" s="73"/>
      <c r="O60" s="73"/>
      <c r="P60" s="65" t="n">
        <f aca="false">SUM(D60:O60)</f>
        <v>0</v>
      </c>
      <c r="Q60" s="73"/>
      <c r="R60" s="73"/>
      <c r="S60" s="73"/>
      <c r="T60" s="73"/>
      <c r="U60" s="73"/>
      <c r="V60" s="73"/>
      <c r="W60" s="73"/>
      <c r="X60" s="73"/>
      <c r="Y60" s="73"/>
      <c r="Z60" s="73"/>
      <c r="AA60" s="73"/>
      <c r="AB60" s="73"/>
      <c r="AC60" s="65" t="n">
        <f aca="false">SUM(Q60:AB60)</f>
        <v>0</v>
      </c>
      <c r="AD60" s="73"/>
      <c r="AE60" s="73"/>
      <c r="AF60" s="45"/>
      <c r="AG60" s="45"/>
      <c r="AH60" s="45"/>
      <c r="AI60" s="45"/>
      <c r="AJ60" s="45"/>
      <c r="AK60" s="45"/>
      <c r="AL60" s="45"/>
      <c r="AM60" s="45"/>
      <c r="AN60" s="45"/>
      <c r="AO60" s="45"/>
      <c r="AP60" s="65" t="n">
        <f aca="false">SUM(AD60:AO60)</f>
        <v>0</v>
      </c>
      <c r="AQ60" s="45"/>
      <c r="AR60" s="45"/>
      <c r="AS60" s="45"/>
      <c r="AT60" s="45"/>
      <c r="AU60" s="45"/>
      <c r="AV60" s="45"/>
      <c r="AW60" s="45"/>
      <c r="AX60" s="45"/>
      <c r="AY60" s="45"/>
      <c r="AZ60" s="45"/>
      <c r="BA60" s="45"/>
      <c r="BB60" s="45"/>
      <c r="BC60" s="65" t="n">
        <f aca="false">SUM(AQ60:BB60)</f>
        <v>0</v>
      </c>
    </row>
    <row r="61" customFormat="false" ht="12" hidden="false" customHeight="false" outlineLevel="0" collapsed="false">
      <c r="A61" s="18" t="s">
        <v>97</v>
      </c>
      <c r="D61" s="71" t="n">
        <f aca="false">IF(kapges="x",0,IF(Monat&lt;=1,+'Priv. Finanzbed. Summe'!$C$29,0))</f>
        <v>0</v>
      </c>
      <c r="E61" s="71" t="n">
        <f aca="false">IF(kapges="x",0,IF(Monat&lt;=2,+'Priv. Finanzbed. Summe'!$C$29,0))</f>
        <v>0</v>
      </c>
      <c r="F61" s="71" t="n">
        <f aca="false">IF(kapges="x",0,IF(Monat&lt;=3,+'Priv. Finanzbed. Summe'!$C$29,0))</f>
        <v>0</v>
      </c>
      <c r="G61" s="71" t="n">
        <f aca="false">IF(kapges="x",0,IF(Monat&lt;=4,+'Priv. Finanzbed. Summe'!$C$29,0))</f>
        <v>0</v>
      </c>
      <c r="H61" s="71" t="n">
        <f aca="false">IF(kapges="x",0,IF(Monat&lt;=5,+'Priv. Finanzbed. Summe'!$C$29,0))</f>
        <v>0</v>
      </c>
      <c r="I61" s="71" t="n">
        <f aca="false">IF(kapges="x",0,IF(Monat&lt;=6,+'Priv. Finanzbed. Summe'!$C$29,0))</f>
        <v>0</v>
      </c>
      <c r="J61" s="71" t="n">
        <f aca="false">IF(kapges="x",0,IF(Monat&lt;=7,+'Priv. Finanzbed. Summe'!$C$29,0))</f>
        <v>0</v>
      </c>
      <c r="K61" s="71" t="n">
        <f aca="false">IF(kapges="x",0,IF(Monat&lt;=8,+'Priv. Finanzbed. Summe'!$C$29,0))</f>
        <v>0</v>
      </c>
      <c r="L61" s="71" t="n">
        <f aca="false">IF(kapges="x",0,IF(Monat&lt;=9,+'Priv. Finanzbed. Summe'!$C$29,0))</f>
        <v>0</v>
      </c>
      <c r="M61" s="71" t="n">
        <f aca="false">IF(kapges="x",0,IF(Monat&lt;=10,+'Priv. Finanzbed. Summe'!$C$29,0))</f>
        <v>0</v>
      </c>
      <c r="N61" s="71" t="n">
        <f aca="false">IF(kapges="x",0,IF(Monat&lt;=11,+'Priv. Finanzbed. Summe'!$C$29,0))</f>
        <v>0</v>
      </c>
      <c r="O61" s="71" t="n">
        <f aca="false">IF(kapges="x",0,IF(Monat&lt;=12,+'Priv. Finanzbed. Summe'!$C$29,0))</f>
        <v>0</v>
      </c>
      <c r="P61" s="65" t="n">
        <f aca="false">SUM(D61:O61)</f>
        <v>0</v>
      </c>
      <c r="Q61" s="71" t="n">
        <f aca="false">IF(kapges="x",0,+'Priv. Finanzbed. Summe'!$D$29)</f>
        <v>0</v>
      </c>
      <c r="R61" s="71" t="n">
        <f aca="false">+Q61</f>
        <v>0</v>
      </c>
      <c r="S61" s="71" t="n">
        <f aca="false">+R61</f>
        <v>0</v>
      </c>
      <c r="T61" s="71" t="n">
        <f aca="false">+S61</f>
        <v>0</v>
      </c>
      <c r="U61" s="71" t="n">
        <f aca="false">+T61</f>
        <v>0</v>
      </c>
      <c r="V61" s="71" t="n">
        <f aca="false">+U61</f>
        <v>0</v>
      </c>
      <c r="W61" s="71" t="n">
        <f aca="false">+V61</f>
        <v>0</v>
      </c>
      <c r="X61" s="71" t="n">
        <f aca="false">+W61</f>
        <v>0</v>
      </c>
      <c r="Y61" s="71" t="n">
        <f aca="false">+X61</f>
        <v>0</v>
      </c>
      <c r="Z61" s="71" t="n">
        <f aca="false">+Y61</f>
        <v>0</v>
      </c>
      <c r="AA61" s="71" t="n">
        <f aca="false">+Z61</f>
        <v>0</v>
      </c>
      <c r="AB61" s="71" t="n">
        <f aca="false">+AA61</f>
        <v>0</v>
      </c>
      <c r="AC61" s="65" t="n">
        <f aca="false">SUM(Q61:AB61)</f>
        <v>0</v>
      </c>
      <c r="AD61" s="71" t="n">
        <f aca="false">IF(kapges="x",0,+'Priv. Finanzbed. Summe'!$E$29)</f>
        <v>0</v>
      </c>
      <c r="AE61" s="71" t="n">
        <f aca="false">+AD61</f>
        <v>0</v>
      </c>
      <c r="AF61" s="71" t="n">
        <f aca="false">+AE61</f>
        <v>0</v>
      </c>
      <c r="AG61" s="71" t="n">
        <f aca="false">+AF61</f>
        <v>0</v>
      </c>
      <c r="AH61" s="71" t="n">
        <f aca="false">+AG61</f>
        <v>0</v>
      </c>
      <c r="AI61" s="71" t="n">
        <f aca="false">+AH61</f>
        <v>0</v>
      </c>
      <c r="AJ61" s="71" t="n">
        <f aca="false">+AI61</f>
        <v>0</v>
      </c>
      <c r="AK61" s="71" t="n">
        <f aca="false">+AJ61</f>
        <v>0</v>
      </c>
      <c r="AL61" s="71" t="n">
        <f aca="false">+AK61</f>
        <v>0</v>
      </c>
      <c r="AM61" s="71" t="n">
        <f aca="false">+AL61</f>
        <v>0</v>
      </c>
      <c r="AN61" s="71" t="n">
        <f aca="false">+AM61</f>
        <v>0</v>
      </c>
      <c r="AO61" s="71" t="n">
        <f aca="false">+AN61</f>
        <v>0</v>
      </c>
      <c r="AP61" s="65" t="n">
        <f aca="false">SUM(AD61:AO61)</f>
        <v>0</v>
      </c>
      <c r="AQ61" s="71" t="n">
        <f aca="false">IF(kapges="x",0,+'Priv. Finanzbed. Summe'!$F$29)</f>
        <v>0</v>
      </c>
      <c r="AR61" s="71" t="n">
        <f aca="false">+AQ61</f>
        <v>0</v>
      </c>
      <c r="AS61" s="71" t="n">
        <f aca="false">+AR61</f>
        <v>0</v>
      </c>
      <c r="AT61" s="71" t="n">
        <f aca="false">+AS61</f>
        <v>0</v>
      </c>
      <c r="AU61" s="71" t="n">
        <f aca="false">+AT61</f>
        <v>0</v>
      </c>
      <c r="AV61" s="71" t="n">
        <f aca="false">+AU61</f>
        <v>0</v>
      </c>
      <c r="AW61" s="71" t="n">
        <f aca="false">+AV61</f>
        <v>0</v>
      </c>
      <c r="AX61" s="71" t="n">
        <f aca="false">+AW61</f>
        <v>0</v>
      </c>
      <c r="AY61" s="71" t="n">
        <f aca="false">+AX61</f>
        <v>0</v>
      </c>
      <c r="AZ61" s="71" t="n">
        <f aca="false">+AY61</f>
        <v>0</v>
      </c>
      <c r="BA61" s="71" t="n">
        <f aca="false">+AZ61</f>
        <v>0</v>
      </c>
      <c r="BB61" s="71" t="n">
        <f aca="false">+BA61</f>
        <v>0</v>
      </c>
      <c r="BC61" s="65" t="n">
        <f aca="false">SUM(AQ61:BB61)</f>
        <v>0</v>
      </c>
    </row>
    <row r="62" customFormat="false" ht="12" hidden="false" customHeight="false" outlineLevel="0" collapsed="false">
      <c r="A62" s="67" t="s">
        <v>98</v>
      </c>
      <c r="B62" s="67"/>
      <c r="C62" s="67"/>
      <c r="D62" s="68" t="n">
        <f aca="false">-D54-D55+D56-D57-D58-D59+D60-D61</f>
        <v>-51491.3</v>
      </c>
      <c r="E62" s="68" t="n">
        <f aca="false">-E53-E54-E55+E56-E57-E58-E59+E60-E61</f>
        <v>0</v>
      </c>
      <c r="F62" s="68" t="n">
        <f aca="false">-F53-F54-F55+F56-F57-F58-F59+F60-F61</f>
        <v>0</v>
      </c>
      <c r="G62" s="68" t="n">
        <f aca="false">-G53-G54-G55+G56-G57-G58-G59+G60-G61</f>
        <v>0</v>
      </c>
      <c r="H62" s="68" t="n">
        <f aca="false">-H53-H54-H55+H56-H57-H58-H59+H60-H61</f>
        <v>0</v>
      </c>
      <c r="I62" s="68" t="n">
        <f aca="false">-I53-I54-I55+I56-I57-I58-I59+I60-I61</f>
        <v>0</v>
      </c>
      <c r="J62" s="68" t="n">
        <f aca="false">-J53-J54-J55+J56-J57-J58-J59+J60-J61</f>
        <v>0</v>
      </c>
      <c r="K62" s="68" t="n">
        <f aca="false">-K53-K54-K55+K56-K57-K58-K59+K60-K61</f>
        <v>0</v>
      </c>
      <c r="L62" s="68" t="n">
        <f aca="false">-L53-L54-L55+L56-L57-L58-L59+L60-L61</f>
        <v>0</v>
      </c>
      <c r="M62" s="68" t="n">
        <f aca="false">-M53-M54-M55+M56-M57-M58-M59+M60-M61</f>
        <v>0</v>
      </c>
      <c r="N62" s="68" t="n">
        <f aca="false">-N53-N54-N55+N56-N57-N58-N59+N60-N61</f>
        <v>0</v>
      </c>
      <c r="O62" s="68" t="n">
        <f aca="false">-O53-O54-O55+O56-O57-O58-O59+O60-O61</f>
        <v>0</v>
      </c>
      <c r="P62" s="68" t="n">
        <f aca="false">-P53-P54-P55+P56-P57-P58-P59+P60-P61</f>
        <v>-51491.3</v>
      </c>
      <c r="Q62" s="68" t="n">
        <f aca="false">-Q53-Q54-Q55+Q56-Q57-Q58-Q59+Q60-Q61</f>
        <v>0</v>
      </c>
      <c r="R62" s="68" t="n">
        <f aca="false">-R53-R54-R55+R56-R57-R58-R59+R60-R61</f>
        <v>0</v>
      </c>
      <c r="S62" s="68" t="n">
        <f aca="false">-S53-S54-S55+S56-S57-S58-S59+S60-S61</f>
        <v>0</v>
      </c>
      <c r="T62" s="68" t="n">
        <f aca="false">-T53-T54-T55+T56-T57-T58-T59+T60-T61</f>
        <v>0</v>
      </c>
      <c r="U62" s="68" t="n">
        <f aca="false">-U53-U54-U55+U56-U57-U58-U59+U60-U61</f>
        <v>0</v>
      </c>
      <c r="V62" s="68" t="n">
        <f aca="false">-V53-V54-V55+V56-V57-V58-V59+V60-V61</f>
        <v>0</v>
      </c>
      <c r="W62" s="68" t="n">
        <f aca="false">-W53-W54-W55+W56-W57-W58-W59+W60-W61</f>
        <v>0</v>
      </c>
      <c r="X62" s="68" t="n">
        <f aca="false">-X53-X54-X55+X56-X57-X58-X59+X60-X61</f>
        <v>0</v>
      </c>
      <c r="Y62" s="68" t="n">
        <f aca="false">-Y53-Y54-Y55+Y56-Y57-Y58-Y59+Y60-Y61</f>
        <v>0</v>
      </c>
      <c r="Z62" s="68" t="n">
        <f aca="false">-Z53-Z54-Z55+Z56-Z57-Z58-Z59+Z60-Z61</f>
        <v>0</v>
      </c>
      <c r="AA62" s="68" t="n">
        <f aca="false">-AA53-AA54-AA55+AA56-AA57-AA58-AA59+AA60-AA61</f>
        <v>0</v>
      </c>
      <c r="AB62" s="68" t="n">
        <f aca="false">-AB53-AB54-AB55+AB56-AB57-AB58-AB59+AB60-AB61</f>
        <v>0</v>
      </c>
      <c r="AC62" s="68" t="n">
        <f aca="false">-AC53-AC54-AC55+AC56-AC57-AC58-AC59+AC60-AC61</f>
        <v>0</v>
      </c>
      <c r="AD62" s="68" t="n">
        <f aca="false">-AD53-AD54-AD55+AD56-AD57-AD58-AD59+AD60-AD61</f>
        <v>0</v>
      </c>
      <c r="AE62" s="68" t="n">
        <f aca="false">-AE53-AE54-AE55+AE56-AE57-AE58-AE59+AE60-AE61</f>
        <v>0</v>
      </c>
      <c r="AF62" s="68" t="n">
        <f aca="false">-AF53-AF54-AF55+AF56-AF57-AF58-AF59+AF60-AF61</f>
        <v>0</v>
      </c>
      <c r="AG62" s="68" t="n">
        <f aca="false">-AG53-AG54-AG55+AG56-AG57-AG58-AG59+AG60-AG61</f>
        <v>0</v>
      </c>
      <c r="AH62" s="68" t="n">
        <f aca="false">-AH53-AH54-AH55+AH56-AH57-AH58-AH59+AH60-AH61</f>
        <v>0</v>
      </c>
      <c r="AI62" s="68" t="n">
        <f aca="false">-AI53-AI54-AI55+AI56-AI57-AI58-AI59+AI60-AI61</f>
        <v>0</v>
      </c>
      <c r="AJ62" s="68" t="n">
        <f aca="false">-AJ53-AJ54-AJ55+AJ56-AJ57-AJ58-AJ59+AJ60-AJ61</f>
        <v>0</v>
      </c>
      <c r="AK62" s="68" t="n">
        <f aca="false">-AK53-AK54-AK55+AK56-AK57-AK58-AK59+AK60-AK61</f>
        <v>0</v>
      </c>
      <c r="AL62" s="68" t="n">
        <f aca="false">-AL53-AL54-AL55+AL56-AL57-AL58-AL59+AL60-AL61</f>
        <v>0</v>
      </c>
      <c r="AM62" s="68" t="n">
        <f aca="false">-AM53-AM54-AM55+AM56-AM57-AM58-AM59+AM60-AM61</f>
        <v>0</v>
      </c>
      <c r="AN62" s="68" t="n">
        <f aca="false">-AN53-AN54-AN55+AN56-AN57-AN58-AN59+AN60-AN61</f>
        <v>0</v>
      </c>
      <c r="AO62" s="68" t="n">
        <f aca="false">-AO53-AO54-AO55+AO56-AO57-AO58-AO59+AO60-AO61</f>
        <v>0</v>
      </c>
      <c r="AP62" s="68" t="n">
        <f aca="false">-AP53-AP54-AP55+AP56-AP57-AP58-AP59+AP60-AP61</f>
        <v>0</v>
      </c>
      <c r="AQ62" s="68" t="n">
        <f aca="false">-AQ53-AQ54-AQ55+AQ56-AQ57-AQ58-AQ59+AQ60-AQ61</f>
        <v>0</v>
      </c>
      <c r="AR62" s="68" t="n">
        <f aca="false">-AR53-AR54-AR55+AR56-AR57-AR58-AR59+AR60-AR61</f>
        <v>0</v>
      </c>
      <c r="AS62" s="68" t="n">
        <f aca="false">-AS53-AS54-AS55+AS56-AS57-AS58-AS59+AS60-AS61</f>
        <v>0</v>
      </c>
      <c r="AT62" s="68" t="n">
        <f aca="false">-AT53-AT54-AT55+AT56-AT57-AT58-AT59+AT60-AT61</f>
        <v>0</v>
      </c>
      <c r="AU62" s="68" t="n">
        <f aca="false">-AU53-AU54-AU55+AU56-AU57-AU58-AU59+AU60-AU61</f>
        <v>0</v>
      </c>
      <c r="AV62" s="68" t="n">
        <f aca="false">-AV53-AV54-AV55+AV56-AV57-AV58-AV59+AV60-AV61</f>
        <v>0</v>
      </c>
      <c r="AW62" s="68" t="n">
        <f aca="false">-AW53-AW54-AW55+AW56-AW57-AW58-AW59+AW60-AW61</f>
        <v>0</v>
      </c>
      <c r="AX62" s="68" t="n">
        <f aca="false">-AX53-AX54-AX55+AX56-AX57-AX58-AX59+AX60-AX61</f>
        <v>0</v>
      </c>
      <c r="AY62" s="68" t="n">
        <f aca="false">-AY53-AY54-AY55+AY56-AY57-AY58-AY59+AY60-AY61</f>
        <v>0</v>
      </c>
      <c r="AZ62" s="68" t="n">
        <f aca="false">-AZ53-AZ54-AZ55+AZ56-AZ57-AZ58-AZ59+AZ60-AZ61</f>
        <v>0</v>
      </c>
      <c r="BA62" s="68" t="n">
        <f aca="false">-BA53-BA54-BA55+BA56-BA57-BA58-BA59+BA60-BA61</f>
        <v>0</v>
      </c>
      <c r="BB62" s="68" t="n">
        <f aca="false">-BB53-BB54-BB55+BB56-BB57-BB58-BB59+BB60-BB61</f>
        <v>0</v>
      </c>
      <c r="BC62" s="68" t="n">
        <f aca="false">-BC53-BC54-BC55+BC56-BC57-BC58-BC59+BC60-BC61</f>
        <v>0</v>
      </c>
    </row>
    <row r="63" customFormat="false" ht="12" hidden="false" customHeight="false" outlineLevel="0" collapsed="false">
      <c r="A63" s="67" t="s">
        <v>99</v>
      </c>
      <c r="B63" s="67"/>
      <c r="C63" s="67"/>
      <c r="D63" s="68" t="n">
        <f aca="false">+D52+D62</f>
        <v>-171551.3</v>
      </c>
      <c r="E63" s="68" t="n">
        <f aca="false">+E52+E62</f>
        <v>-73260</v>
      </c>
      <c r="F63" s="68" t="n">
        <f aca="false">+F52+F62</f>
        <v>-73260</v>
      </c>
      <c r="G63" s="68" t="n">
        <f aca="false">+G52+G62</f>
        <v>-73260</v>
      </c>
      <c r="H63" s="68" t="n">
        <f aca="false">+H52+H62</f>
        <v>-48268</v>
      </c>
      <c r="I63" s="68" t="n">
        <f aca="false">+I52+I62</f>
        <v>-54771.2</v>
      </c>
      <c r="J63" s="68" t="n">
        <f aca="false">+J52+J62</f>
        <v>-47825.68</v>
      </c>
      <c r="K63" s="68" t="n">
        <f aca="false">+K52+K62</f>
        <v>-38236.952</v>
      </c>
      <c r="L63" s="68" t="n">
        <f aca="false">+L52+L62</f>
        <v>-24988.2328</v>
      </c>
      <c r="M63" s="68" t="n">
        <f aca="false">+M52+M62</f>
        <v>-6668.17592000001</v>
      </c>
      <c r="N63" s="68" t="n">
        <f aca="false">+N52+N62</f>
        <v>18683.308712</v>
      </c>
      <c r="O63" s="68" t="n">
        <f aca="false">+O52+O62</f>
        <v>53789.8136968</v>
      </c>
      <c r="P63" s="75" t="n">
        <f aca="false">+P52+P62</f>
        <v>-539616.4183112</v>
      </c>
      <c r="Q63" s="68" t="n">
        <f aca="false">+Q52+Q62</f>
        <v>165164.75780584</v>
      </c>
      <c r="R63" s="68" t="n">
        <f aca="false">+R52+R62</f>
        <v>376103.758011592</v>
      </c>
      <c r="S63" s="68" t="n">
        <f aca="false">+S52+S62</f>
        <v>247061.65277507</v>
      </c>
      <c r="T63" s="68" t="n">
        <f aca="false">+T52+T62</f>
        <v>530986.59333079</v>
      </c>
      <c r="U63" s="68" t="n">
        <f aca="false">+U52+U62</f>
        <v>390847.368898028</v>
      </c>
      <c r="V63" s="68" t="n">
        <f aca="false">+V52+V62</f>
        <v>770349.957707596</v>
      </c>
      <c r="W63" s="68" t="n">
        <f aca="false">+W52+W62</f>
        <v>594039.181858275</v>
      </c>
      <c r="X63" s="68" t="n">
        <f aca="false">+X52+X62</f>
        <v>1128578.82799797</v>
      </c>
      <c r="Y63" s="68" t="n">
        <f aca="false">+Y52+Y62</f>
        <v>938038.484287275</v>
      </c>
      <c r="Z63" s="68" t="n">
        <f aca="false">+Z52+Z62</f>
        <v>1683360.73863033</v>
      </c>
      <c r="AA63" s="68" t="n">
        <f aca="false">+AA52+AA62</f>
        <v>1501410.55547632</v>
      </c>
      <c r="AB63" s="68" t="n">
        <f aca="false">+AB52+AB62</f>
        <v>2556074.36439315</v>
      </c>
      <c r="AC63" s="75" t="n">
        <f aca="false">+AC52+AC62</f>
        <v>10882016.2411722</v>
      </c>
      <c r="AD63" s="68" t="n">
        <f aca="false">+AD52+AD62</f>
        <v>2174159.92102028</v>
      </c>
      <c r="AE63" s="68" t="n">
        <f aca="false">+AE52+AE62</f>
        <v>2391575.9131223</v>
      </c>
      <c r="AF63" s="68" t="n">
        <f aca="false">+AF52+AF62</f>
        <v>2630733.50443453</v>
      </c>
      <c r="AG63" s="68" t="n">
        <f aca="false">+AG52+AG62</f>
        <v>2893806.85487799</v>
      </c>
      <c r="AH63" s="68" t="n">
        <f aca="false">+AH52+AH62</f>
        <v>3183187.54036579</v>
      </c>
      <c r="AI63" s="68" t="n">
        <f aca="false">+AI52+AI62</f>
        <v>3501756.29440237</v>
      </c>
      <c r="AJ63" s="68" t="n">
        <f aca="false">+AJ52+AJ62</f>
        <v>3851956.9238426</v>
      </c>
      <c r="AK63" s="68" t="n">
        <f aca="false">+AK52+AK62</f>
        <v>4237172.61622686</v>
      </c>
      <c r="AL63" s="68" t="n">
        <f aca="false">+AL52+AL62</f>
        <v>4660904.87784955</v>
      </c>
      <c r="AM63" s="68" t="n">
        <f aca="false">+AM52+AM62</f>
        <v>5127005.3656345</v>
      </c>
      <c r="AN63" s="68" t="n">
        <f aca="false">+AN52+AN62</f>
        <v>5639710.90219796</v>
      </c>
      <c r="AO63" s="68" t="n">
        <f aca="false">+AO52+AO62</f>
        <v>6203681.99241775</v>
      </c>
      <c r="AP63" s="75" t="n">
        <f aca="false">+AP52+AP62</f>
        <v>46495652.7063925</v>
      </c>
      <c r="AQ63" s="68" t="n">
        <f aca="false">+AQ52+AQ62</f>
        <v>0</v>
      </c>
      <c r="AR63" s="68" t="n">
        <f aca="false">+AR52+AR62</f>
        <v>0</v>
      </c>
      <c r="AS63" s="68" t="n">
        <f aca="false">+AS52+AS62</f>
        <v>0</v>
      </c>
      <c r="AT63" s="68" t="n">
        <f aca="false">+AT52+AT62</f>
        <v>0</v>
      </c>
      <c r="AU63" s="68" t="n">
        <f aca="false">+AU52+AU62</f>
        <v>0</v>
      </c>
      <c r="AV63" s="68" t="n">
        <f aca="false">+AV52+AV62</f>
        <v>0</v>
      </c>
      <c r="AW63" s="68" t="n">
        <f aca="false">+AW52+AW62</f>
        <v>0</v>
      </c>
      <c r="AX63" s="68" t="n">
        <f aca="false">+AX52+AX62</f>
        <v>0</v>
      </c>
      <c r="AY63" s="68" t="n">
        <f aca="false">+AY52+AY62</f>
        <v>0</v>
      </c>
      <c r="AZ63" s="68" t="n">
        <f aca="false">+AZ52+AZ62</f>
        <v>0</v>
      </c>
      <c r="BA63" s="68" t="n">
        <f aca="false">+BA52+BA62</f>
        <v>0</v>
      </c>
      <c r="BB63" s="68" t="n">
        <f aca="false">+BB52+BB62</f>
        <v>0</v>
      </c>
      <c r="BC63" s="75" t="n">
        <f aca="false">+BC52+BC62</f>
        <v>0</v>
      </c>
    </row>
    <row r="64" customFormat="false" ht="12" hidden="false" customHeight="false" outlineLevel="0" collapsed="false">
      <c r="A64" s="61" t="s">
        <v>100</v>
      </c>
      <c r="B64" s="61"/>
      <c r="C64" s="61"/>
      <c r="D64" s="71" t="n">
        <f aca="false">IF(Monat=1,+Finanzierungsplan!$D16,0)</f>
        <v>50000</v>
      </c>
      <c r="E64" s="71" t="n">
        <f aca="false">IF(Monat=2,+Finanzierungsplan!$D16,0)</f>
        <v>0</v>
      </c>
      <c r="F64" s="71" t="n">
        <f aca="false">IF(Monat=3,+Finanzierungsplan!$D16,0)</f>
        <v>0</v>
      </c>
      <c r="G64" s="71" t="n">
        <f aca="false">IF(Monat=4,+Finanzierungsplan!$D16,0)</f>
        <v>0</v>
      </c>
      <c r="H64" s="71" t="n">
        <f aca="false">IF(Monat=5,+Finanzierungsplan!$D16,0)</f>
        <v>0</v>
      </c>
      <c r="I64" s="71" t="n">
        <f aca="false">IF(Monat=6,+Finanzierungsplan!$D16,0)</f>
        <v>0</v>
      </c>
      <c r="J64" s="71" t="n">
        <f aca="false">IF(Monat=7,+Finanzierungsplan!$D16,0)</f>
        <v>0</v>
      </c>
      <c r="K64" s="71" t="n">
        <f aca="false">IF(Monat=8,+Finanzierungsplan!$D16,0)</f>
        <v>0</v>
      </c>
      <c r="L64" s="71" t="n">
        <f aca="false">IF(Monat=9,+Finanzierungsplan!$D16,0)</f>
        <v>0</v>
      </c>
      <c r="M64" s="71" t="n">
        <f aca="false">IF(Monat=10,+Finanzierungsplan!$D16,0)</f>
        <v>0</v>
      </c>
      <c r="N64" s="71" t="n">
        <f aca="false">IF(Monat=11,+Finanzierungsplan!$D16,0)</f>
        <v>0</v>
      </c>
      <c r="O64" s="71" t="n">
        <f aca="false">IF(Monat=12,+Finanzierungsplan!$D16,0)</f>
        <v>0</v>
      </c>
      <c r="P64" s="64"/>
      <c r="Q64" s="72"/>
      <c r="R64" s="72"/>
      <c r="S64" s="72"/>
      <c r="T64" s="72"/>
      <c r="U64" s="72"/>
      <c r="V64" s="72"/>
      <c r="W64" s="72"/>
      <c r="X64" s="72"/>
      <c r="Y64" s="72"/>
      <c r="Z64" s="72"/>
      <c r="AA64" s="72"/>
      <c r="AB64" s="72"/>
      <c r="AC64" s="64"/>
      <c r="AD64" s="72"/>
      <c r="AE64" s="72"/>
      <c r="AF64" s="72"/>
      <c r="AG64" s="72"/>
      <c r="AH64" s="72"/>
      <c r="AI64" s="72"/>
      <c r="AJ64" s="72"/>
      <c r="AK64" s="72"/>
      <c r="AL64" s="72"/>
      <c r="AM64" s="72"/>
      <c r="AN64" s="72"/>
      <c r="AO64" s="72"/>
      <c r="AP64" s="64"/>
      <c r="AQ64" s="72"/>
      <c r="AR64" s="72"/>
      <c r="AS64" s="72"/>
      <c r="AT64" s="72"/>
      <c r="AU64" s="72"/>
      <c r="AV64" s="72"/>
      <c r="AW64" s="72"/>
      <c r="AX64" s="72"/>
      <c r="AY64" s="72"/>
      <c r="AZ64" s="72"/>
      <c r="BA64" s="72"/>
      <c r="BB64" s="72"/>
      <c r="BC64" s="64"/>
    </row>
    <row r="65" s="45" customFormat="true" ht="12" hidden="false" customHeight="false" outlineLevel="0" collapsed="false">
      <c r="A65" s="76" t="s">
        <v>101</v>
      </c>
      <c r="B65" s="76"/>
      <c r="C65" s="76"/>
      <c r="D65" s="45" t="n">
        <f aca="false">+D63+D64</f>
        <v>-121551.3</v>
      </c>
      <c r="E65" s="45" t="n">
        <f aca="false">+D65+E63+E64</f>
        <v>-194811.3</v>
      </c>
      <c r="F65" s="45" t="n">
        <f aca="false">+E65+F63+F64</f>
        <v>-268071.3</v>
      </c>
      <c r="G65" s="45" t="n">
        <f aca="false">+F65+G63+G64</f>
        <v>-341331.3</v>
      </c>
      <c r="H65" s="45" t="n">
        <f aca="false">+G65+H63+H64</f>
        <v>-389599.3</v>
      </c>
      <c r="I65" s="45" t="n">
        <f aca="false">+H65+I63+I64</f>
        <v>-444370.5</v>
      </c>
      <c r="J65" s="45" t="n">
        <f aca="false">+I65+J63+J64</f>
        <v>-492196.18</v>
      </c>
      <c r="K65" s="45" t="n">
        <f aca="false">+J65+K63+K64</f>
        <v>-530433.132</v>
      </c>
      <c r="L65" s="45" t="n">
        <f aca="false">+K65+L63+L64</f>
        <v>-555421.3648</v>
      </c>
      <c r="M65" s="45" t="n">
        <f aca="false">+L65+M63+M64</f>
        <v>-562089.54072</v>
      </c>
      <c r="N65" s="45" t="n">
        <f aca="false">+M65+N63+N64</f>
        <v>-543406.232008</v>
      </c>
      <c r="O65" s="45" t="n">
        <f aca="false">+N65+O63+O64</f>
        <v>-489616.4183112</v>
      </c>
      <c r="Q65" s="45" t="n">
        <f aca="false">+O65+Q63</f>
        <v>-324451.66050536</v>
      </c>
      <c r="R65" s="45" t="n">
        <f aca="false">+Q65+R63</f>
        <v>51652.097506232</v>
      </c>
      <c r="S65" s="45" t="n">
        <f aca="false">+R65+S63</f>
        <v>298713.750281302</v>
      </c>
      <c r="T65" s="45" t="n">
        <f aca="false">+S65+T63</f>
        <v>829700.343612092</v>
      </c>
      <c r="U65" s="45" t="n">
        <f aca="false">+T65+U63</f>
        <v>1220547.71251012</v>
      </c>
      <c r="V65" s="45" t="n">
        <f aca="false">+U65+V63</f>
        <v>1990897.67021772</v>
      </c>
      <c r="W65" s="45" t="n">
        <f aca="false">+V65+W63</f>
        <v>2584936.85207599</v>
      </c>
      <c r="X65" s="45" t="n">
        <f aca="false">+W65+X63</f>
        <v>3713515.68007396</v>
      </c>
      <c r="Y65" s="45" t="n">
        <f aca="false">+X65+Y63</f>
        <v>4651554.16436124</v>
      </c>
      <c r="Z65" s="45" t="n">
        <f aca="false">+Y65+Z63</f>
        <v>6334914.90299157</v>
      </c>
      <c r="AA65" s="45" t="n">
        <f aca="false">+Z65+AA63</f>
        <v>7836325.45846789</v>
      </c>
      <c r="AB65" s="45" t="n">
        <f aca="false">+AA65+AB63</f>
        <v>10392399.822861</v>
      </c>
      <c r="AD65" s="45" t="n">
        <f aca="false">+AB65+AD63</f>
        <v>12566559.7438813</v>
      </c>
      <c r="AE65" s="45" t="n">
        <f aca="false">+AD65+AE63</f>
        <v>14958135.6570036</v>
      </c>
      <c r="AF65" s="45" t="n">
        <f aca="false">+AE65+AF63</f>
        <v>17588869.1614381</v>
      </c>
      <c r="AG65" s="45" t="n">
        <f aca="false">+AF65+AG63</f>
        <v>20482676.0163161</v>
      </c>
      <c r="AH65" s="45" t="n">
        <f aca="false">+AG65+AH63</f>
        <v>23665863.5566819</v>
      </c>
      <c r="AI65" s="45" t="n">
        <f aca="false">+AH65+AI63</f>
        <v>27167619.8510843</v>
      </c>
      <c r="AJ65" s="45" t="n">
        <f aca="false">+AI65+AJ63</f>
        <v>31019576.7749269</v>
      </c>
      <c r="AK65" s="45" t="n">
        <f aca="false">+AJ65+AK63</f>
        <v>35256749.3911538</v>
      </c>
      <c r="AL65" s="45" t="n">
        <f aca="false">+AK65+AL63</f>
        <v>39917654.2690033</v>
      </c>
      <c r="AM65" s="45" t="n">
        <f aca="false">+AL65+AM63</f>
        <v>45044659.6346378</v>
      </c>
      <c r="AN65" s="45" t="n">
        <f aca="false">+AM65+AN63</f>
        <v>50684370.5368358</v>
      </c>
      <c r="AO65" s="45" t="n">
        <f aca="false">+AN65+AO63</f>
        <v>56888052.5292535</v>
      </c>
      <c r="AQ65" s="45" t="n">
        <f aca="false">+AO65+AQ63</f>
        <v>56888052.5292535</v>
      </c>
      <c r="AR65" s="45" t="n">
        <f aca="false">+AQ65+AR63</f>
        <v>56888052.5292535</v>
      </c>
      <c r="AS65" s="45" t="n">
        <f aca="false">+AR65+AS63</f>
        <v>56888052.5292535</v>
      </c>
      <c r="AT65" s="45" t="n">
        <f aca="false">+AS65+AT63</f>
        <v>56888052.5292535</v>
      </c>
      <c r="AU65" s="45" t="n">
        <f aca="false">+AT65+AU63</f>
        <v>56888052.5292535</v>
      </c>
      <c r="AV65" s="45" t="n">
        <f aca="false">+AU65+AV63</f>
        <v>56888052.5292535</v>
      </c>
      <c r="AW65" s="45" t="n">
        <f aca="false">+AV65+AW63</f>
        <v>56888052.5292535</v>
      </c>
      <c r="AX65" s="45" t="n">
        <f aca="false">+AW65+AX63</f>
        <v>56888052.5292535</v>
      </c>
      <c r="AY65" s="45" t="n">
        <f aca="false">+AX65+AY63</f>
        <v>56888052.5292535</v>
      </c>
      <c r="AZ65" s="45" t="n">
        <f aca="false">+AY65+AZ63</f>
        <v>56888052.5292535</v>
      </c>
      <c r="BA65" s="45" t="n">
        <f aca="false">+AZ65+BA63</f>
        <v>56888052.5292535</v>
      </c>
      <c r="BB65" s="45" t="n">
        <f aca="false">+BA65+BB63</f>
        <v>56888052.5292535</v>
      </c>
    </row>
  </sheetData>
  <sheetProtection algorithmName="SHA-512" hashValue="D1avfeCEp/Lr0QMcEZx/W4uOVAHW1WUcqJikEJ4VJPtEUXq2wX/JeSxVopKoInpSpT7+UDKsqT0ATUldkyPueA==" saltValue="wkooeCwyHBoWeb1xl5whOQ==" spinCount="100000" sheet="true" formatColumns="false"/>
  <printOptions headings="false" gridLines="false" gridLinesSet="true" horizontalCentered="false" verticalCentered="false"/>
  <pageMargins left="0.708333333333333" right="0.708333333333333" top="1.18125" bottom="0.7875" header="0.315277777777778" footer="0.315277777777778"/>
  <pageSetup paperSize="9" scale="54"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colBreaks count="3" manualBreakCount="3">
    <brk id="16" man="true" max="65535" min="0"/>
    <brk id="29" man="true" max="65535" min="0"/>
    <brk id="42" man="true" max="65535" min="0"/>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7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2" topLeftCell="A18" activePane="bottomLeft" state="frozen"/>
      <selection pane="topLeft" activeCell="A1" activeCellId="0" sqref="A1"/>
      <selection pane="bottomLeft" activeCell="A31" activeCellId="0" sqref="A31"/>
    </sheetView>
  </sheetViews>
  <sheetFormatPr defaultColWidth="11.42578125" defaultRowHeight="12" zeroHeight="false" outlineLevelRow="0" outlineLevelCol="0"/>
  <cols>
    <col collapsed="false" customWidth="true" hidden="false" outlineLevel="0" max="1" min="1" style="18" width="26.88"/>
    <col collapsed="false" customWidth="true" hidden="false" outlineLevel="0" max="2" min="2" style="18" width="14.88"/>
    <col collapsed="false" customWidth="true" hidden="false" outlineLevel="0" max="3" min="3" style="18" width="14.69"/>
    <col collapsed="false" customWidth="true" hidden="false" outlineLevel="0" max="4" min="4" style="18" width="15.68"/>
    <col collapsed="false" customWidth="true" hidden="false" outlineLevel="0" max="5" min="5" style="18" width="14.69"/>
    <col collapsed="false" customWidth="true" hidden="false" outlineLevel="0" max="6" min="6" style="18" width="15.68"/>
    <col collapsed="false" customWidth="true" hidden="false" outlineLevel="0" max="7" min="7" style="18" width="14.69"/>
    <col collapsed="false" customWidth="true" hidden="false" outlineLevel="0" max="8" min="8" style="18" width="15.68"/>
    <col collapsed="false" customWidth="true" hidden="false" outlineLevel="0" max="9" min="9" style="18" width="14.69"/>
    <col collapsed="false" customWidth="true" hidden="false" outlineLevel="0" max="10" min="10" style="18" width="15.68"/>
    <col collapsed="false" customWidth="false" hidden="false" outlineLevel="0" max="253" min="11" style="18" width="11.41"/>
    <col collapsed="false" customWidth="true" hidden="false" outlineLevel="0" max="254" min="254" style="18" width="22.01"/>
    <col collapsed="false" customWidth="false" hidden="false" outlineLevel="0" max="255" min="255" style="18" width="11.41"/>
    <col collapsed="false" customWidth="true" hidden="false" outlineLevel="0" max="256" min="256" style="18" width="12.29"/>
    <col collapsed="false" customWidth="true" hidden="false" outlineLevel="0" max="257" min="257" style="18" width="12.41"/>
    <col collapsed="false" customWidth="true" hidden="false" outlineLevel="0" max="258" min="258" style="18" width="17.88"/>
    <col collapsed="false" customWidth="true" hidden="false" outlineLevel="0" max="259" min="259" style="18" width="21.12"/>
    <col collapsed="false" customWidth="true" hidden="false" outlineLevel="0" max="260" min="260" style="18" width="17.88"/>
    <col collapsed="false" customWidth="true" hidden="false" outlineLevel="0" max="261" min="261" style="18" width="12.88"/>
    <col collapsed="false" customWidth="false" hidden="false" outlineLevel="0" max="509" min="262" style="18" width="11.41"/>
    <col collapsed="false" customWidth="true" hidden="false" outlineLevel="0" max="510" min="510" style="18" width="22.01"/>
    <col collapsed="false" customWidth="false" hidden="false" outlineLevel="0" max="511" min="511" style="18" width="11.41"/>
    <col collapsed="false" customWidth="true" hidden="false" outlineLevel="0" max="512" min="512" style="18" width="12.29"/>
    <col collapsed="false" customWidth="true" hidden="false" outlineLevel="0" max="513" min="513" style="18" width="12.41"/>
    <col collapsed="false" customWidth="true" hidden="false" outlineLevel="0" max="514" min="514" style="18" width="17.88"/>
    <col collapsed="false" customWidth="true" hidden="false" outlineLevel="0" max="515" min="515" style="18" width="21.12"/>
    <col collapsed="false" customWidth="true" hidden="false" outlineLevel="0" max="516" min="516" style="18" width="17.88"/>
    <col collapsed="false" customWidth="true" hidden="false" outlineLevel="0" max="517" min="517" style="18" width="12.88"/>
    <col collapsed="false" customWidth="false" hidden="false" outlineLevel="0" max="765" min="518" style="18" width="11.41"/>
    <col collapsed="false" customWidth="true" hidden="false" outlineLevel="0" max="766" min="766" style="18" width="22.01"/>
    <col collapsed="false" customWidth="false" hidden="false" outlineLevel="0" max="767" min="767" style="18" width="11.41"/>
    <col collapsed="false" customWidth="true" hidden="false" outlineLevel="0" max="768" min="768" style="18" width="12.29"/>
    <col collapsed="false" customWidth="true" hidden="false" outlineLevel="0" max="769" min="769" style="18" width="12.41"/>
    <col collapsed="false" customWidth="true" hidden="false" outlineLevel="0" max="770" min="770" style="18" width="17.88"/>
    <col collapsed="false" customWidth="true" hidden="false" outlineLevel="0" max="771" min="771" style="18" width="21.12"/>
    <col collapsed="false" customWidth="true" hidden="false" outlineLevel="0" max="772" min="772" style="18" width="17.88"/>
    <col collapsed="false" customWidth="true" hidden="false" outlineLevel="0" max="773" min="773" style="18" width="12.88"/>
    <col collapsed="false" customWidth="false" hidden="false" outlineLevel="0" max="1021" min="774" style="18" width="11.41"/>
    <col collapsed="false" customWidth="true" hidden="false" outlineLevel="0" max="1022" min="1022" style="18" width="22.01"/>
    <col collapsed="false" customWidth="false" hidden="false" outlineLevel="0" max="1023" min="1023" style="18" width="11.41"/>
    <col collapsed="false" customWidth="true" hidden="false" outlineLevel="0" max="1024" min="1024" style="18" width="12.29"/>
  </cols>
  <sheetData>
    <row r="1" customFormat="false" ht="15.75" hidden="false" customHeight="true" outlineLevel="0" collapsed="false">
      <c r="A1" s="77" t="s">
        <v>102</v>
      </c>
      <c r="B1" s="78" t="s">
        <v>103</v>
      </c>
      <c r="C1" s="79" t="n">
        <f aca="false">+gj</f>
        <v>2024</v>
      </c>
      <c r="D1" s="79"/>
      <c r="E1" s="79" t="n">
        <f aca="false">+gj+1</f>
        <v>2025</v>
      </c>
      <c r="F1" s="79"/>
      <c r="G1" s="79" t="n">
        <f aca="false">+gj+2</f>
        <v>2026</v>
      </c>
      <c r="H1" s="79"/>
      <c r="I1" s="79" t="n">
        <f aca="false">+gj+3</f>
        <v>2027</v>
      </c>
      <c r="J1" s="79"/>
    </row>
    <row r="2" customFormat="false" ht="50.25" hidden="false" customHeight="false" outlineLevel="0" collapsed="false">
      <c r="A2" s="77"/>
      <c r="B2" s="78"/>
      <c r="C2" s="80" t="str">
        <f aca="false">IF('Infos vor dem Start'!A17="x","Anschaffungs-kosten (netto)","Anschaffungs-kosten (brutto)")</f>
        <v>Anschaffungs-kosten (brutto)</v>
      </c>
      <c r="D2" s="80" t="s">
        <v>104</v>
      </c>
      <c r="E2" s="80" t="str">
        <f aca="false">+C2</f>
        <v>Anschaffungs-kosten (brutto)</v>
      </c>
      <c r="F2" s="80" t="s">
        <v>104</v>
      </c>
      <c r="G2" s="80" t="str">
        <f aca="false">+C2</f>
        <v>Anschaffungs-kosten (brutto)</v>
      </c>
      <c r="H2" s="80" t="s">
        <v>104</v>
      </c>
      <c r="I2" s="80" t="str">
        <f aca="false">+C2</f>
        <v>Anschaffungs-kosten (brutto)</v>
      </c>
      <c r="J2" s="80" t="s">
        <v>104</v>
      </c>
    </row>
    <row r="3" customFormat="false" ht="27" hidden="false" customHeight="true" outlineLevel="0" collapsed="false">
      <c r="A3" s="81" t="s">
        <v>105</v>
      </c>
      <c r="B3" s="81"/>
      <c r="C3" s="81"/>
      <c r="D3" s="82"/>
      <c r="E3" s="82"/>
      <c r="F3" s="82"/>
      <c r="H3" s="82"/>
      <c r="J3" s="82"/>
    </row>
    <row r="4" customFormat="false" ht="12.8" hidden="false" customHeight="false" outlineLevel="0" collapsed="false">
      <c r="A4" s="26" t="s">
        <v>106</v>
      </c>
      <c r="B4" s="83" t="n">
        <v>13</v>
      </c>
      <c r="C4" s="84" t="n">
        <f aca="false">1000*1.19 * 18</f>
        <v>21420</v>
      </c>
      <c r="D4" s="36" t="n">
        <f aca="false">ROUND(IF($B4=0,0,C4/$B4/12*(13-Monat)),0)</f>
        <v>1648</v>
      </c>
      <c r="E4" s="84"/>
      <c r="F4" s="36" t="n">
        <f aca="false">ROUND(IF($B4=0,0,E4/$B4),0)</f>
        <v>0</v>
      </c>
      <c r="G4" s="84"/>
      <c r="H4" s="36" t="n">
        <f aca="false">ROUND(IF($B4=0,0,G4/$B4),0)</f>
        <v>0</v>
      </c>
      <c r="I4" s="84"/>
      <c r="J4" s="36" t="n">
        <f aca="false">ROUND(IF($B4=0,0,I4/$B4),0)</f>
        <v>0</v>
      </c>
    </row>
    <row r="5" customFormat="false" ht="12.8" hidden="false" customHeight="false" outlineLevel="0" collapsed="false">
      <c r="A5" s="26" t="s">
        <v>107</v>
      </c>
      <c r="B5" s="83" t="n">
        <v>5</v>
      </c>
      <c r="C5" s="84" t="n">
        <f aca="false">1000*1.19*18</f>
        <v>21420</v>
      </c>
      <c r="D5" s="36" t="n">
        <f aca="false">ROUND(IF($B5=0,0,C5/$B5/12*(13-Monat)),0)</f>
        <v>4284</v>
      </c>
      <c r="E5" s="84"/>
      <c r="F5" s="36" t="n">
        <f aca="false">ROUND(IF($B5=0,0,E5/$B5),0)</f>
        <v>0</v>
      </c>
      <c r="G5" s="84"/>
      <c r="H5" s="36" t="n">
        <f aca="false">ROUND(IF($B5=0,0,G5/$B5),0)</f>
        <v>0</v>
      </c>
      <c r="I5" s="84"/>
      <c r="J5" s="36" t="n">
        <f aca="false">ROUND(IF($B5=0,0,I5/$B5),0)</f>
        <v>0</v>
      </c>
    </row>
    <row r="6" customFormat="false" ht="12.8" hidden="false" customHeight="false" outlineLevel="0" collapsed="false">
      <c r="A6" s="26" t="s">
        <v>108</v>
      </c>
      <c r="B6" s="83" t="n">
        <v>7</v>
      </c>
      <c r="C6" s="84" t="n">
        <f aca="false">2500*1.19</f>
        <v>2975</v>
      </c>
      <c r="D6" s="36" t="n">
        <f aca="false">ROUND(IF($B6=0,0,C6/$B6/12*(13-Monat)),0)</f>
        <v>425</v>
      </c>
      <c r="E6" s="84"/>
      <c r="F6" s="36" t="n">
        <f aca="false">ROUND(IF($B6=0,0,E6/$B6),0)</f>
        <v>0</v>
      </c>
      <c r="G6" s="84"/>
      <c r="H6" s="36" t="n">
        <f aca="false">ROUND(IF($B6=0,0,G6/$B6),0)</f>
        <v>0</v>
      </c>
      <c r="I6" s="84"/>
      <c r="J6" s="36" t="n">
        <f aca="false">ROUND(IF($B6=0,0,I6/$B6),0)</f>
        <v>0</v>
      </c>
    </row>
    <row r="7" customFormat="false" ht="12.8" hidden="false" customHeight="false" outlineLevel="0" collapsed="false">
      <c r="A7" s="26" t="s">
        <v>109</v>
      </c>
      <c r="B7" s="83" t="n">
        <v>13</v>
      </c>
      <c r="C7" s="84" t="n">
        <f aca="false">1000*1.19</f>
        <v>1190</v>
      </c>
      <c r="D7" s="36" t="n">
        <f aca="false">ROUND(IF($B7=0,0,C7/$B7/12*(13-Monat)),0)</f>
        <v>92</v>
      </c>
      <c r="E7" s="84"/>
      <c r="F7" s="36" t="n">
        <f aca="false">ROUND(IF($B7=0,0,E7/$B7),0)</f>
        <v>0</v>
      </c>
      <c r="G7" s="84"/>
      <c r="H7" s="36" t="n">
        <f aca="false">ROUND(IF($B7=0,0,G7/$B7),0)</f>
        <v>0</v>
      </c>
      <c r="I7" s="84"/>
      <c r="J7" s="36" t="n">
        <f aca="false">ROUND(IF($B7=0,0,I7/$B7),0)</f>
        <v>0</v>
      </c>
    </row>
    <row r="8" customFormat="false" ht="12.8" hidden="false" customHeight="false" outlineLevel="0" collapsed="false">
      <c r="A8" s="85" t="s">
        <v>110</v>
      </c>
      <c r="B8" s="86" t="n">
        <v>10</v>
      </c>
      <c r="C8" s="87" t="n">
        <f aca="false">2000*1.19</f>
        <v>2380</v>
      </c>
      <c r="D8" s="36" t="n">
        <f aca="false">ROUND(IF($B8=0,0,C8/$B8/12*(13-Monat)),0)</f>
        <v>238</v>
      </c>
      <c r="E8" s="84"/>
      <c r="F8" s="36" t="n">
        <f aca="false">ROUND(IF($B8=0,0,E8/$B8),0)</f>
        <v>0</v>
      </c>
      <c r="G8" s="84"/>
      <c r="H8" s="36" t="n">
        <f aca="false">ROUND(IF($B8=0,0,G8/$B8),0)</f>
        <v>0</v>
      </c>
      <c r="I8" s="84"/>
      <c r="J8" s="36" t="n">
        <f aca="false">ROUND(IF($B8=0,0,I8/$B8),0)</f>
        <v>0</v>
      </c>
    </row>
    <row r="9" customFormat="false" ht="12.8" hidden="false" customHeight="false" outlineLevel="0" collapsed="false">
      <c r="A9" s="26"/>
      <c r="B9" s="83"/>
      <c r="C9" s="84"/>
      <c r="D9" s="36" t="n">
        <f aca="false">ROUND(IF($B9=0,0,C9/$B9/12*(13-Monat)),0)</f>
        <v>0</v>
      </c>
      <c r="E9" s="84"/>
      <c r="F9" s="36" t="n">
        <f aca="false">ROUND(IF($B9=0,0,E9/$B9),0)</f>
        <v>0</v>
      </c>
      <c r="G9" s="84"/>
      <c r="H9" s="36" t="n">
        <f aca="false">ROUND(IF($B9=0,0,G9/$B9),0)</f>
        <v>0</v>
      </c>
      <c r="I9" s="84"/>
      <c r="J9" s="36" t="n">
        <f aca="false">ROUND(IF($B9=0,0,I9/$B9),0)</f>
        <v>0</v>
      </c>
    </row>
    <row r="10" customFormat="false" ht="12.8" hidden="false" customHeight="false" outlineLevel="0" collapsed="false">
      <c r="A10" s="26"/>
      <c r="B10" s="83"/>
      <c r="C10" s="84"/>
      <c r="D10" s="36" t="n">
        <f aca="false">ROUND(IF($B10=0,0,C10/$B10/12*(13-Monat)),0)</f>
        <v>0</v>
      </c>
      <c r="E10" s="84"/>
      <c r="F10" s="36" t="n">
        <f aca="false">ROUND(IF($B10=0,0,E10/$B10),0)</f>
        <v>0</v>
      </c>
      <c r="G10" s="84"/>
      <c r="H10" s="36" t="n">
        <f aca="false">ROUND(IF($B10=0,0,G10/$B10),0)</f>
        <v>0</v>
      </c>
      <c r="I10" s="84"/>
      <c r="J10" s="36" t="n">
        <f aca="false">ROUND(IF($B10=0,0,I10/$B10),0)</f>
        <v>0</v>
      </c>
    </row>
    <row r="11" customFormat="false" ht="12" hidden="false" customHeight="false" outlineLevel="0" collapsed="false">
      <c r="A11" s="26"/>
      <c r="B11" s="83"/>
      <c r="C11" s="84"/>
      <c r="D11" s="36" t="n">
        <f aca="false">ROUND(IF($B11=0,0,C11/$B11/12*(13-Monat)),0)</f>
        <v>0</v>
      </c>
      <c r="E11" s="84"/>
      <c r="F11" s="36" t="n">
        <f aca="false">ROUND(IF($B11=0,0,E11/$B11),0)</f>
        <v>0</v>
      </c>
      <c r="G11" s="84"/>
      <c r="H11" s="36" t="n">
        <f aca="false">ROUND(IF($B11=0,0,G11/$B11),0)</f>
        <v>0</v>
      </c>
      <c r="I11" s="84"/>
      <c r="J11" s="36" t="n">
        <f aca="false">ROUND(IF($B11=0,0,I11/$B11),0)</f>
        <v>0</v>
      </c>
    </row>
    <row r="12" customFormat="false" ht="12" hidden="false" customHeight="false" outlineLevel="0" collapsed="false">
      <c r="A12" s="26"/>
      <c r="B12" s="83"/>
      <c r="C12" s="84"/>
      <c r="D12" s="36" t="n">
        <f aca="false">ROUND(IF($B12=0,0,C12/$B12/12*(13-Monat)),0)</f>
        <v>0</v>
      </c>
      <c r="E12" s="84"/>
      <c r="F12" s="36" t="n">
        <f aca="false">ROUND(IF($B12=0,0,E12/$B12),0)</f>
        <v>0</v>
      </c>
      <c r="G12" s="84"/>
      <c r="H12" s="36" t="n">
        <f aca="false">ROUND(IF($B12=0,0,G12/$B12),0)</f>
        <v>0</v>
      </c>
      <c r="I12" s="84"/>
      <c r="J12" s="36" t="n">
        <f aca="false">ROUND(IF($B12=0,0,I12/$B12),0)</f>
        <v>0</v>
      </c>
    </row>
    <row r="13" customFormat="false" ht="12" hidden="false" customHeight="false" outlineLevel="0" collapsed="false">
      <c r="A13" s="88"/>
      <c r="B13" s="89"/>
      <c r="C13" s="90" t="n">
        <f aca="false">SUM(C4:C12)</f>
        <v>49385</v>
      </c>
      <c r="D13" s="90" t="n">
        <f aca="false">SUM(D4:D12)</f>
        <v>6687</v>
      </c>
      <c r="E13" s="90" t="n">
        <f aca="false">SUM(E4:E12)</f>
        <v>0</v>
      </c>
      <c r="F13" s="90" t="n">
        <f aca="false">SUM(F4:F12)</f>
        <v>0</v>
      </c>
      <c r="G13" s="90" t="n">
        <f aca="false">SUM(G4:G12)</f>
        <v>0</v>
      </c>
      <c r="H13" s="90" t="n">
        <f aca="false">SUM(H4:H12)</f>
        <v>0</v>
      </c>
      <c r="I13" s="90" t="n">
        <f aca="false">SUM(I4:I12)</f>
        <v>0</v>
      </c>
      <c r="J13" s="90" t="n">
        <f aca="false">SUM(J4:J12)</f>
        <v>0</v>
      </c>
    </row>
    <row r="14" customFormat="false" ht="27" hidden="false" customHeight="true" outlineLevel="0" collapsed="false">
      <c r="A14" s="91" t="s">
        <v>111</v>
      </c>
      <c r="B14" s="89"/>
      <c r="C14" s="92"/>
      <c r="D14" s="36"/>
      <c r="E14" s="92"/>
      <c r="F14" s="36"/>
      <c r="G14" s="92"/>
      <c r="H14" s="36"/>
      <c r="I14" s="92"/>
      <c r="J14" s="36"/>
    </row>
    <row r="15" customFormat="false" ht="12" hidden="false" customHeight="false" outlineLevel="0" collapsed="false">
      <c r="A15" s="26"/>
      <c r="B15" s="83"/>
      <c r="C15" s="84"/>
      <c r="D15" s="36" t="n">
        <f aca="false">ROUND(IF($B15=0,0,C15/$B15),0)</f>
        <v>0</v>
      </c>
      <c r="E15" s="84"/>
      <c r="F15" s="36" t="n">
        <f aca="false">ROUND(IF($B15=0,0,E15/$B15),0)</f>
        <v>0</v>
      </c>
      <c r="G15" s="84"/>
      <c r="H15" s="36" t="n">
        <f aca="false">ROUND(IF($B15=0,0,G15/$B15),0)</f>
        <v>0</v>
      </c>
      <c r="I15" s="84"/>
      <c r="J15" s="36" t="n">
        <f aca="false">ROUND(IF($B15=0,0,I15/$B15),0)</f>
        <v>0</v>
      </c>
    </row>
    <row r="16" customFormat="false" ht="12" hidden="false" customHeight="false" outlineLevel="0" collapsed="false">
      <c r="A16" s="26"/>
      <c r="B16" s="83"/>
      <c r="C16" s="84"/>
      <c r="D16" s="36" t="n">
        <f aca="false">ROUND(IF($B16=0,0,C16/$B16),0)</f>
        <v>0</v>
      </c>
      <c r="E16" s="84"/>
      <c r="F16" s="36" t="n">
        <f aca="false">ROUND(IF($B16=0,0,E16/$B16),0)</f>
        <v>0</v>
      </c>
      <c r="G16" s="84"/>
      <c r="H16" s="36" t="n">
        <f aca="false">ROUND(IF($B16=0,0,G16/$B16),0)</f>
        <v>0</v>
      </c>
      <c r="I16" s="84"/>
      <c r="J16" s="36" t="n">
        <f aca="false">ROUND(IF($B16=0,0,I16/$B16),0)</f>
        <v>0</v>
      </c>
    </row>
    <row r="17" customFormat="false" ht="12" hidden="false" customHeight="false" outlineLevel="0" collapsed="false">
      <c r="A17" s="26"/>
      <c r="B17" s="83"/>
      <c r="C17" s="84"/>
      <c r="D17" s="36" t="n">
        <f aca="false">ROUND(IF($B17=0,0,C17/$B17),0)</f>
        <v>0</v>
      </c>
      <c r="E17" s="84"/>
      <c r="F17" s="36" t="n">
        <f aca="false">ROUND(IF($B17=0,0,E17/$B17),0)</f>
        <v>0</v>
      </c>
      <c r="G17" s="84"/>
      <c r="H17" s="36" t="n">
        <f aca="false">ROUND(IF($B17=0,0,G17/$B17),0)</f>
        <v>0</v>
      </c>
      <c r="I17" s="84"/>
      <c r="J17" s="36" t="n">
        <f aca="false">ROUND(IF($B17=0,0,I17/$B17),0)</f>
        <v>0</v>
      </c>
    </row>
    <row r="18" customFormat="false" ht="12" hidden="false" customHeight="false" outlineLevel="0" collapsed="false">
      <c r="A18" s="26"/>
      <c r="B18" s="83"/>
      <c r="C18" s="84"/>
      <c r="D18" s="36" t="n">
        <f aca="false">ROUND(IF($B18=0,0,C18/$B18),0)</f>
        <v>0</v>
      </c>
      <c r="E18" s="84"/>
      <c r="F18" s="36" t="n">
        <f aca="false">ROUND(IF($B18=0,0,E18/$B18),0)</f>
        <v>0</v>
      </c>
      <c r="G18" s="84"/>
      <c r="H18" s="36" t="n">
        <f aca="false">ROUND(IF($B18=0,0,G18/$B18),0)</f>
        <v>0</v>
      </c>
      <c r="I18" s="84"/>
      <c r="J18" s="36" t="n">
        <f aca="false">ROUND(IF($B18=0,0,I18/$B18),0)</f>
        <v>0</v>
      </c>
    </row>
    <row r="19" customFormat="false" ht="12" hidden="false" customHeight="false" outlineLevel="0" collapsed="false">
      <c r="A19" s="26"/>
      <c r="B19" s="83"/>
      <c r="C19" s="84"/>
      <c r="D19" s="36" t="n">
        <f aca="false">ROUND(IF($B19=0,0,C19/$B19),0)</f>
        <v>0</v>
      </c>
      <c r="E19" s="84"/>
      <c r="F19" s="36" t="n">
        <f aca="false">ROUND(IF($B19=0,0,E19/$B19),0)</f>
        <v>0</v>
      </c>
      <c r="G19" s="84"/>
      <c r="H19" s="36" t="n">
        <f aca="false">ROUND(IF($B19=0,0,G19/$B19),0)</f>
        <v>0</v>
      </c>
      <c r="I19" s="84"/>
      <c r="J19" s="36" t="n">
        <f aca="false">ROUND(IF($B19=0,0,I19/$B19),0)</f>
        <v>0</v>
      </c>
    </row>
    <row r="20" customFormat="false" ht="12" hidden="false" customHeight="false" outlineLevel="0" collapsed="false">
      <c r="A20" s="26"/>
      <c r="B20" s="83"/>
      <c r="C20" s="84"/>
      <c r="D20" s="36" t="n">
        <f aca="false">ROUND(IF($B20=0,0,C20/$B20),0)</f>
        <v>0</v>
      </c>
      <c r="E20" s="84"/>
      <c r="F20" s="36" t="n">
        <f aca="false">ROUND(IF($B20=0,0,E20/$B20),0)</f>
        <v>0</v>
      </c>
      <c r="G20" s="84"/>
      <c r="H20" s="36" t="n">
        <f aca="false">ROUND(IF($B20=0,0,G20/$B20),0)</f>
        <v>0</v>
      </c>
      <c r="I20" s="84"/>
      <c r="J20" s="36" t="n">
        <f aca="false">ROUND(IF($B20=0,0,I20/$B20),0)</f>
        <v>0</v>
      </c>
    </row>
    <row r="21" customFormat="false" ht="12" hidden="false" customHeight="false" outlineLevel="0" collapsed="false">
      <c r="A21" s="26"/>
      <c r="B21" s="83"/>
      <c r="C21" s="84"/>
      <c r="D21" s="36" t="n">
        <f aca="false">ROUND(IF($B21=0,0,C21/$B21),0)</f>
        <v>0</v>
      </c>
      <c r="E21" s="84"/>
      <c r="F21" s="36" t="n">
        <f aca="false">ROUND(IF($B21=0,0,E21/$B21),0)</f>
        <v>0</v>
      </c>
      <c r="G21" s="84"/>
      <c r="H21" s="36" t="n">
        <f aca="false">ROUND(IF($B21=0,0,G21/$B21),0)</f>
        <v>0</v>
      </c>
      <c r="I21" s="84"/>
      <c r="J21" s="36" t="n">
        <f aca="false">ROUND(IF($B21=0,0,I21/$B21),0)</f>
        <v>0</v>
      </c>
    </row>
    <row r="22" customFormat="false" ht="12" hidden="false" customHeight="false" outlineLevel="0" collapsed="false">
      <c r="A22" s="88"/>
      <c r="B22" s="89"/>
      <c r="C22" s="90" t="n">
        <f aca="false">SUM(C15:C21)</f>
        <v>0</v>
      </c>
      <c r="D22" s="90" t="n">
        <f aca="false">SUM(D15:D21)</f>
        <v>0</v>
      </c>
      <c r="E22" s="90" t="n">
        <f aca="false">SUM(E15:E21)</f>
        <v>0</v>
      </c>
      <c r="F22" s="90" t="n">
        <f aca="false">SUM(F15:F21)</f>
        <v>0</v>
      </c>
      <c r="G22" s="90" t="n">
        <f aca="false">SUM(G15:G21)</f>
        <v>0</v>
      </c>
      <c r="H22" s="90" t="n">
        <f aca="false">SUM(H15:H21)</f>
        <v>0</v>
      </c>
      <c r="I22" s="90" t="n">
        <f aca="false">SUM(I15:I21)</f>
        <v>0</v>
      </c>
      <c r="J22" s="90" t="n">
        <f aca="false">SUM(J15:J21)</f>
        <v>0</v>
      </c>
    </row>
    <row r="23" customFormat="false" ht="27" hidden="false" customHeight="true" outlineLevel="0" collapsed="false">
      <c r="A23" s="91" t="s">
        <v>112</v>
      </c>
      <c r="B23" s="89"/>
      <c r="C23" s="92"/>
      <c r="D23" s="36"/>
      <c r="E23" s="92"/>
      <c r="F23" s="36"/>
      <c r="G23" s="92"/>
      <c r="H23" s="36"/>
      <c r="I23" s="92"/>
      <c r="J23" s="36"/>
    </row>
    <row r="24" customFormat="false" ht="12" hidden="false" customHeight="false" outlineLevel="0" collapsed="false">
      <c r="A24" s="26" t="s">
        <v>113</v>
      </c>
      <c r="B24" s="35"/>
      <c r="C24" s="84" t="n">
        <f aca="false">300*1.19</f>
        <v>357</v>
      </c>
      <c r="D24" s="36" t="n">
        <f aca="false">IF(C24=0,0,IF(+C24&gt;gwg,"Anschaffungskosten zu hoch für ein Geringwertiges Wirtschaftsgut - Ansatz unter Investitionen",C24))</f>
        <v>357</v>
      </c>
      <c r="E24" s="84"/>
      <c r="F24" s="36" t="n">
        <f aca="false">IF(E24=0,0,IF(+E24&gt;gwg,"Anschaffungskosten zu hoch für ein Geringwertiges Wirtschaftsgut - Ansatz unter Investitionen",E24))</f>
        <v>0</v>
      </c>
      <c r="G24" s="84"/>
      <c r="H24" s="36" t="n">
        <f aca="false">IF(G24=0,0,IF(+G24&gt;gwg,"Anschaffungskosten zu hoch für ein Geringwertiges Wirtschaftsgut - Ansatz unter Investitionen",G24))</f>
        <v>0</v>
      </c>
      <c r="I24" s="84"/>
      <c r="J24" s="36" t="n">
        <f aca="false">IF(I24=0,0,IF(+I24&gt;gwg,"Anschaffungskosten zu hoch für ein Geringwertiges Wirtschaftsgut - Ansatz unter Investitionen",I24))</f>
        <v>0</v>
      </c>
    </row>
    <row r="25" customFormat="false" ht="12" hidden="false" customHeight="false" outlineLevel="0" collapsed="false">
      <c r="A25" s="26" t="s">
        <v>114</v>
      </c>
      <c r="B25" s="35"/>
      <c r="C25" s="84" t="n">
        <f aca="false">300*1.19</f>
        <v>357</v>
      </c>
      <c r="D25" s="36" t="n">
        <f aca="false">IF(C25=0,0,IF(+C25&gt;gwg,"Anschaffungskosten zu hoch für ein Geringwertiges Wirtschaftsgut - Ansatz unter Investitionen",C25))</f>
        <v>357</v>
      </c>
      <c r="E25" s="84"/>
      <c r="F25" s="36" t="n">
        <f aca="false">IF(E25=0,0,IF(+E25&gt;gwg,"Anschaffungskosten zu hoch für ein Geringwertiges Wirtschaftsgut - Ansatz unter Investitionen",E25))</f>
        <v>0</v>
      </c>
      <c r="G25" s="84"/>
      <c r="H25" s="36" t="n">
        <f aca="false">IF(G25=0,0,IF(+G25&gt;gwg,"Anschaffungskosten zu hoch für ein Geringwertiges Wirtschaftsgut - Ansatz unter Investitionen",G25))</f>
        <v>0</v>
      </c>
      <c r="I25" s="84"/>
      <c r="J25" s="36" t="n">
        <f aca="false">IF(I25=0,0,IF(+I25&gt;gwg,"Anschaffungskosten zu hoch für ein Geringwertiges Wirtschaftsgut - Ansatz unter Investitionen",I25))</f>
        <v>0</v>
      </c>
    </row>
    <row r="26" customFormat="false" ht="12" hidden="false" customHeight="false" outlineLevel="0" collapsed="false">
      <c r="A26" s="26" t="s">
        <v>115</v>
      </c>
      <c r="B26" s="35"/>
      <c r="C26" s="84" t="n">
        <f aca="false">400*1.19</f>
        <v>476</v>
      </c>
      <c r="D26" s="36" t="n">
        <f aca="false">IF(C26=0,0,IF(+C26&gt;gwg,"Anschaffungskosten zu hoch für ein Geringwertiges Wirtschaftsgut - Ansatz unter Investitionen",C26))</f>
        <v>476</v>
      </c>
      <c r="E26" s="84"/>
      <c r="F26" s="36" t="n">
        <f aca="false">IF(E26=0,0,IF(+E26&gt;gwg,"Anschaffungskosten zu hoch für ein Geringwertiges Wirtschaftsgut - Ansatz unter Investitionen",E26))</f>
        <v>0</v>
      </c>
      <c r="G26" s="84"/>
      <c r="H26" s="36" t="n">
        <f aca="false">IF(G26=0,0,IF(+G26&gt;gwg,"Anschaffungskosten zu hoch für ein Geringwertiges Wirtschaftsgut - Ansatz unter Investitionen",G26))</f>
        <v>0</v>
      </c>
      <c r="I26" s="84"/>
      <c r="J26" s="36" t="n">
        <f aca="false">IF(I26=0,0,IF(+I26&gt;gwg,"Anschaffungskosten zu hoch für ein Geringwertiges Wirtschaftsgut - Ansatz unter Investitionen",I26))</f>
        <v>0</v>
      </c>
    </row>
    <row r="27" customFormat="false" ht="12" hidden="false" customHeight="false" outlineLevel="0" collapsed="false">
      <c r="A27" s="26" t="s">
        <v>116</v>
      </c>
      <c r="B27" s="35"/>
      <c r="C27" s="84" t="n">
        <f aca="false">30*1.19</f>
        <v>35.7</v>
      </c>
      <c r="D27" s="36" t="n">
        <f aca="false">IF(C27=0,0,IF(+C27&gt;gwg,"Anschaffungskosten zu hoch für ein Geringwertiges Wirtschaftsgut - Ansatz unter Investitionen",C27))</f>
        <v>35.7</v>
      </c>
      <c r="E27" s="84"/>
      <c r="F27" s="36" t="n">
        <f aca="false">IF(E27=0,0,IF(+E27&gt;gwg,"Anschaffungskosten zu hoch für ein Geringwertiges Wirtschaftsgut - Ansatz unter Investitionen",E27))</f>
        <v>0</v>
      </c>
      <c r="G27" s="84"/>
      <c r="H27" s="36" t="n">
        <f aca="false">IF(G27=0,0,IF(+G27&gt;gwg,"Anschaffungskosten zu hoch für ein Geringwertiges Wirtschaftsgut - Ansatz unter Investitionen",G27))</f>
        <v>0</v>
      </c>
      <c r="I27" s="84"/>
      <c r="J27" s="36" t="n">
        <f aca="false">IF(I27=0,0,IF(+I27&gt;gwg,"Anschaffungskosten zu hoch für ein Geringwertiges Wirtschaftsgut - Ansatz unter Investitionen",I27))</f>
        <v>0</v>
      </c>
    </row>
    <row r="28" customFormat="false" ht="12" hidden="false" customHeight="false" outlineLevel="0" collapsed="false">
      <c r="A28" s="26" t="s">
        <v>117</v>
      </c>
      <c r="B28" s="35"/>
      <c r="C28" s="84" t="n">
        <f aca="false">400*1.19</f>
        <v>476</v>
      </c>
      <c r="D28" s="36" t="n">
        <f aca="false">IF(C28=0,0,IF(+C28&gt;gwg,"Anschaffungskosten zu hoch für ein Geringwertiges Wirtschaftsgut - Ansatz unter Investitionen",C28))</f>
        <v>476</v>
      </c>
      <c r="E28" s="84"/>
      <c r="F28" s="36" t="n">
        <f aca="false">IF(E28=0,0,IF(+E28&gt;gwg,"Anschaffungskosten zu hoch für ein Geringwertiges Wirtschaftsgut - Ansatz unter Investitionen",E28))</f>
        <v>0</v>
      </c>
      <c r="G28" s="84"/>
      <c r="H28" s="36" t="n">
        <f aca="false">IF(G28=0,0,IF(+G28&gt;gwg,"Anschaffungskosten zu hoch für ein Geringwertiges Wirtschaftsgut - Ansatz unter Investitionen",G28))</f>
        <v>0</v>
      </c>
      <c r="I28" s="84"/>
      <c r="J28" s="36" t="n">
        <f aca="false">IF(I28=0,0,IF(+I28&gt;gwg,"Anschaffungskosten zu hoch für ein Geringwertiges Wirtschaftsgut - Ansatz unter Investitionen",I28))</f>
        <v>0</v>
      </c>
    </row>
    <row r="29" customFormat="false" ht="12.8" hidden="false" customHeight="false" outlineLevel="0" collapsed="false">
      <c r="A29" s="26" t="s">
        <v>118</v>
      </c>
      <c r="B29" s="35"/>
      <c r="C29" s="84" t="n">
        <f aca="false">300*1.19</f>
        <v>357</v>
      </c>
      <c r="D29" s="36" t="n">
        <f aca="false">IF(C29=0,0,IF(+C29&gt;gwg,"Anschaffungskosten zu hoch für ein Geringwertiges Wirtschaftsgut - Ansatz unter Investitionen",C29))</f>
        <v>357</v>
      </c>
      <c r="E29" s="84"/>
      <c r="F29" s="36" t="n">
        <f aca="false">IF(E29=0,0,IF(+E29&gt;gwg,"Anschaffungskosten zu hoch für ein Geringwertiges Wirtschaftsgut - Ansatz unter Investitionen",E29))</f>
        <v>0</v>
      </c>
      <c r="G29" s="84"/>
      <c r="H29" s="36" t="n">
        <f aca="false">IF(G29=0,0,IF(+G29&gt;gwg,"Anschaffungskosten zu hoch für ein Geringwertiges Wirtschaftsgut - Ansatz unter Investitionen",G29))</f>
        <v>0</v>
      </c>
      <c r="I29" s="84"/>
      <c r="J29" s="36" t="n">
        <f aca="false">IF(I29=0,0,IF(+I29&gt;gwg,"Anschaffungskosten zu hoch für ein Geringwertiges Wirtschaftsgut - Ansatz unter Investitionen",I29))</f>
        <v>0</v>
      </c>
    </row>
    <row r="30" customFormat="false" ht="12" hidden="false" customHeight="false" outlineLevel="0" collapsed="false">
      <c r="A30" s="26" t="s">
        <v>119</v>
      </c>
      <c r="B30" s="35"/>
      <c r="C30" s="84" t="n">
        <f aca="false">40*1.19</f>
        <v>47.6</v>
      </c>
      <c r="D30" s="36" t="n">
        <f aca="false">IF(C30=0,0,IF(+C30&gt;gwg,"Anschaffungskosten zu hoch für ein Geringwertiges Wirtschaftsgut - Ansatz unter Investitionen",C30))</f>
        <v>47.6</v>
      </c>
      <c r="E30" s="84"/>
      <c r="F30" s="36" t="n">
        <f aca="false">IF(E30=0,0,IF(+E30&gt;gwg,"Anschaffungskosten zu hoch für ein Geringwertiges Wirtschaftsgut - Ansatz unter Investitionen",E30))</f>
        <v>0</v>
      </c>
      <c r="G30" s="84"/>
      <c r="H30" s="36" t="n">
        <f aca="false">IF(G30=0,0,IF(+G30&gt;gwg,"Anschaffungskosten zu hoch für ein Geringwertiges Wirtschaftsgut - Ansatz unter Investitionen",G30))</f>
        <v>0</v>
      </c>
      <c r="I30" s="84"/>
      <c r="J30" s="36" t="n">
        <f aca="false">IF(I30=0,0,IF(+I30&gt;gwg,"Anschaffungskosten zu hoch für ein Geringwertiges Wirtschaftsgut - Ansatz unter Investitionen",I30))</f>
        <v>0</v>
      </c>
    </row>
    <row r="31" customFormat="false" ht="12" hidden="false" customHeight="false" outlineLevel="0" collapsed="false">
      <c r="A31" s="26"/>
      <c r="B31" s="35"/>
      <c r="C31" s="84"/>
      <c r="D31" s="36" t="n">
        <f aca="false">IF(C31=0,0,IF(+C31&gt;gwg,"Anschaffungskosten zu hoch für ein Geringwertiges Wirtschaftsgut - Ansatz unter Investitionen",C31))</f>
        <v>0</v>
      </c>
      <c r="E31" s="84"/>
      <c r="F31" s="36" t="n">
        <f aca="false">IF(E31=0,0,IF(+E31&gt;gwg,"Anschaffungskosten zu hoch für ein Geringwertiges Wirtschaftsgut - Ansatz unter Investitionen",E31))</f>
        <v>0</v>
      </c>
      <c r="G31" s="84"/>
      <c r="H31" s="36" t="n">
        <f aca="false">IF(G31=0,0,IF(+G31&gt;gwg,"Anschaffungskosten zu hoch für ein Geringwertiges Wirtschaftsgut - Ansatz unter Investitionen",G31))</f>
        <v>0</v>
      </c>
      <c r="I31" s="84"/>
      <c r="J31" s="36" t="n">
        <f aca="false">IF(I31=0,0,IF(+I31&gt;gwg,"Anschaffungskosten zu hoch für ein Geringwertiges Wirtschaftsgut - Ansatz unter Investitionen",I31))</f>
        <v>0</v>
      </c>
    </row>
    <row r="32" customFormat="false" ht="12" hidden="false" customHeight="false" outlineLevel="0" collapsed="false">
      <c r="A32" s="26"/>
      <c r="B32" s="35"/>
      <c r="C32" s="84"/>
      <c r="D32" s="36" t="n">
        <f aca="false">IF(C32=0,0,IF(+C32&gt;gwg,"Anschaffungskosten zu hoch für ein Geringwertiges Wirtschaftsgut - Ansatz unter Investitionen",C32))</f>
        <v>0</v>
      </c>
      <c r="E32" s="84"/>
      <c r="F32" s="36" t="n">
        <f aca="false">IF(E32=0,0,IF(+E32&gt;gwg,"Anschaffungskosten zu hoch für ein Geringwertiges Wirtschaftsgut - Ansatz unter Investitionen",E32))</f>
        <v>0</v>
      </c>
      <c r="G32" s="84"/>
      <c r="H32" s="36" t="n">
        <f aca="false">IF(G32=0,0,IF(+G32&gt;gwg,"Anschaffungskosten zu hoch für ein Geringwertiges Wirtschaftsgut - Ansatz unter Investitionen",G32))</f>
        <v>0</v>
      </c>
      <c r="I32" s="84"/>
      <c r="J32" s="36" t="n">
        <f aca="false">IF(I32=0,0,IF(+I32&gt;gwg,"Anschaffungskosten zu hoch für ein Geringwertiges Wirtschaftsgut - Ansatz unter Investitionen",I32))</f>
        <v>0</v>
      </c>
    </row>
    <row r="33" customFormat="false" ht="12" hidden="false" customHeight="false" outlineLevel="0" collapsed="false">
      <c r="A33" s="26"/>
      <c r="B33" s="35"/>
      <c r="C33" s="84"/>
      <c r="D33" s="36" t="n">
        <f aca="false">IF(C33=0,0,IF(+C33&gt;gwg,"Anschaffungskosten zu hoch für ein Geringwertiges Wirtschaftsgut - Ansatz unter Investitionen",C33))</f>
        <v>0</v>
      </c>
      <c r="E33" s="84"/>
      <c r="F33" s="36" t="n">
        <f aca="false">IF(E33=0,0,IF(+E33&gt;gwg,"Anschaffungskosten zu hoch für ein Geringwertiges Wirtschaftsgut - Ansatz unter Investitionen",E33))</f>
        <v>0</v>
      </c>
      <c r="G33" s="84"/>
      <c r="H33" s="36" t="n">
        <f aca="false">IF(G33=0,0,IF(+G33&gt;gwg,"Anschaffungskosten zu hoch für ein Geringwertiges Wirtschaftsgut - Ansatz unter Investitionen",G33))</f>
        <v>0</v>
      </c>
      <c r="I33" s="84"/>
      <c r="J33" s="36" t="n">
        <f aca="false">IF(I33=0,0,IF(+I33&gt;gwg,"Anschaffungskosten zu hoch für ein Geringwertiges Wirtschaftsgut - Ansatz unter Investitionen",I33))</f>
        <v>0</v>
      </c>
    </row>
    <row r="34" customFormat="false" ht="12" hidden="false" customHeight="false" outlineLevel="0" collapsed="false">
      <c r="A34" s="26"/>
      <c r="B34" s="35"/>
      <c r="C34" s="84"/>
      <c r="D34" s="36" t="n">
        <f aca="false">IF(C34=0,0,IF(+C34&gt;gwg,"Anschaffungskosten zu hoch für ein Geringwertiges Wirtschaftsgut - Ansatz unter Investitionen",C34))</f>
        <v>0</v>
      </c>
      <c r="E34" s="84"/>
      <c r="F34" s="36" t="n">
        <f aca="false">IF(E34=0,0,IF(+E34&gt;gwg,"Anschaffungskosten zu hoch für ein Geringwertiges Wirtschaftsgut - Ansatz unter Investitionen",E34))</f>
        <v>0</v>
      </c>
      <c r="G34" s="84"/>
      <c r="H34" s="36" t="n">
        <f aca="false">IF(G34=0,0,IF(+G34&gt;gwg,"Anschaffungskosten zu hoch für ein Geringwertiges Wirtschaftsgut - Ansatz unter Investitionen",G34))</f>
        <v>0</v>
      </c>
      <c r="I34" s="84"/>
      <c r="J34" s="36" t="n">
        <f aca="false">IF(I34=0,0,IF(+I34&gt;gwg,"Anschaffungskosten zu hoch für ein Geringwertiges Wirtschaftsgut - Ansatz unter Investitionen",I34))</f>
        <v>0</v>
      </c>
    </row>
    <row r="35" customFormat="false" ht="12" hidden="false" customHeight="false" outlineLevel="0" collapsed="false">
      <c r="A35" s="88"/>
      <c r="B35" s="89"/>
      <c r="C35" s="90" t="n">
        <f aca="false">SUM(C24:C34)</f>
        <v>2106.3</v>
      </c>
      <c r="D35" s="90" t="n">
        <f aca="false">SUM(D24:D34)</f>
        <v>2106.3</v>
      </c>
      <c r="E35" s="90" t="n">
        <f aca="false">SUM(E24:E34)</f>
        <v>0</v>
      </c>
      <c r="F35" s="90" t="n">
        <f aca="false">SUM(F24:F34)</f>
        <v>0</v>
      </c>
      <c r="G35" s="90" t="n">
        <f aca="false">SUM(G24:G34)</f>
        <v>0</v>
      </c>
      <c r="H35" s="90" t="n">
        <f aca="false">SUM(H24:H34)</f>
        <v>0</v>
      </c>
      <c r="I35" s="90" t="n">
        <f aca="false">SUM(I24:I34)</f>
        <v>0</v>
      </c>
      <c r="J35" s="90" t="n">
        <f aca="false">SUM(J24:J34)</f>
        <v>0</v>
      </c>
    </row>
    <row r="36" customFormat="false" ht="3.75" hidden="false" customHeight="true" outlineLevel="0" collapsed="false">
      <c r="A36" s="88"/>
      <c r="B36" s="89"/>
      <c r="C36" s="93"/>
      <c r="D36" s="93"/>
      <c r="E36" s="93"/>
      <c r="F36" s="93"/>
      <c r="G36" s="93"/>
      <c r="H36" s="93"/>
      <c r="I36" s="93"/>
      <c r="J36" s="93"/>
    </row>
    <row r="37" customFormat="false" ht="12.75" hidden="false" customHeight="false" outlineLevel="0" collapsed="false">
      <c r="A37" s="31" t="s">
        <v>120</v>
      </c>
      <c r="B37" s="89"/>
      <c r="C37" s="94" t="n">
        <f aca="false">+C13+C22+C35</f>
        <v>51491.3</v>
      </c>
      <c r="D37" s="94" t="n">
        <f aca="false">+D13+D22+D35</f>
        <v>8793.3</v>
      </c>
      <c r="E37" s="94" t="n">
        <f aca="false">+E13+E22+E35</f>
        <v>0</v>
      </c>
      <c r="F37" s="94" t="n">
        <f aca="false">+F13+F22+F35</f>
        <v>0</v>
      </c>
      <c r="G37" s="94" t="n">
        <f aca="false">+G13+G22+G35</f>
        <v>0</v>
      </c>
      <c r="H37" s="94" t="n">
        <f aca="false">+H13+H22+H35</f>
        <v>0</v>
      </c>
      <c r="I37" s="94" t="n">
        <f aca="false">+I13+I22+I35</f>
        <v>0</v>
      </c>
      <c r="J37" s="94" t="n">
        <f aca="false">+J13+J22+J35</f>
        <v>0</v>
      </c>
    </row>
    <row r="38" customFormat="false" ht="12.75" hidden="false" customHeight="false" outlineLevel="0" collapsed="false">
      <c r="A38" s="18" t="s">
        <v>121</v>
      </c>
      <c r="C38" s="95"/>
      <c r="D38" s="36" t="n">
        <f aca="false">ROUND((+D13+D22+gwgeins)/(13-Monat),0)</f>
        <v>733</v>
      </c>
      <c r="E38" s="95"/>
      <c r="F38" s="36" t="n">
        <f aca="false">ROUND(D39+(F13+F22+F35)/12,0)</f>
        <v>557</v>
      </c>
      <c r="G38" s="95"/>
      <c r="H38" s="36" t="n">
        <f aca="false">ROUND(F39+(H13+H22+H35)/12,0)</f>
        <v>557</v>
      </c>
      <c r="I38" s="95"/>
      <c r="J38" s="36" t="n">
        <f aca="false">ROUND(H39+(J13+J22+J35)/12,0)</f>
        <v>557</v>
      </c>
    </row>
    <row r="39" customFormat="false" ht="12" hidden="false" customHeight="false" outlineLevel="0" collapsed="false">
      <c r="A39" s="18" t="s">
        <v>122</v>
      </c>
      <c r="C39" s="95"/>
      <c r="D39" s="36" t="n">
        <f aca="false">ROUND((D13+D22)/12,0)</f>
        <v>557</v>
      </c>
      <c r="E39" s="95"/>
      <c r="F39" s="36" t="n">
        <f aca="false">+D39+(F13+F22)/12</f>
        <v>557</v>
      </c>
      <c r="G39" s="95"/>
      <c r="H39" s="36" t="n">
        <f aca="false">+F39+(H13+H22)/12</f>
        <v>557</v>
      </c>
      <c r="J39" s="36" t="n">
        <f aca="false">+H39+(J13+J22)/12</f>
        <v>557</v>
      </c>
    </row>
    <row r="40" customFormat="false" ht="12" hidden="false" customHeight="false" outlineLevel="0" collapsed="false">
      <c r="C40" s="95"/>
      <c r="D40" s="95"/>
      <c r="E40" s="95"/>
      <c r="F40" s="95"/>
      <c r="G40" s="95"/>
      <c r="H40" s="95"/>
      <c r="I40" s="95"/>
      <c r="J40" s="95"/>
    </row>
    <row r="41" customFormat="false" ht="36" hidden="false" customHeight="true" outlineLevel="0" collapsed="false">
      <c r="A41" s="96" t="s">
        <v>123</v>
      </c>
      <c r="B41" s="96"/>
      <c r="C41" s="96"/>
      <c r="D41" s="95"/>
      <c r="E41" s="89"/>
      <c r="F41" s="95"/>
      <c r="G41" s="36"/>
      <c r="H41" s="95"/>
      <c r="J41" s="95"/>
    </row>
    <row r="42" customFormat="false" ht="12" hidden="false" customHeight="false" outlineLevel="0" collapsed="false">
      <c r="A42" s="26"/>
      <c r="B42" s="89"/>
      <c r="C42" s="84"/>
      <c r="D42" s="36"/>
      <c r="E42" s="84"/>
      <c r="F42" s="36"/>
      <c r="G42" s="84"/>
      <c r="H42" s="36"/>
      <c r="I42" s="84"/>
      <c r="J42" s="95"/>
    </row>
    <row r="43" customFormat="false" ht="12" hidden="false" customHeight="false" outlineLevel="0" collapsed="false">
      <c r="A43" s="26"/>
      <c r="B43" s="89"/>
      <c r="C43" s="84"/>
      <c r="D43" s="36"/>
      <c r="E43" s="84"/>
      <c r="F43" s="36"/>
      <c r="G43" s="84"/>
      <c r="H43" s="36"/>
      <c r="I43" s="84"/>
      <c r="J43" s="95"/>
    </row>
    <row r="44" customFormat="false" ht="12" hidden="false" customHeight="false" outlineLevel="0" collapsed="false">
      <c r="A44" s="26"/>
      <c r="B44" s="89"/>
      <c r="C44" s="84"/>
      <c r="D44" s="36"/>
      <c r="E44" s="84"/>
      <c r="F44" s="36"/>
      <c r="G44" s="84"/>
      <c r="H44" s="36"/>
      <c r="I44" s="84"/>
      <c r="J44" s="95"/>
    </row>
    <row r="45" customFormat="false" ht="12" hidden="false" customHeight="false" outlineLevel="0" collapsed="false">
      <c r="A45" s="26"/>
      <c r="B45" s="89"/>
      <c r="C45" s="84"/>
      <c r="D45" s="36"/>
      <c r="E45" s="84"/>
      <c r="F45" s="36"/>
      <c r="G45" s="84"/>
      <c r="H45" s="36"/>
      <c r="I45" s="84"/>
      <c r="J45" s="95"/>
    </row>
    <row r="46" customFormat="false" ht="12" hidden="false" customHeight="false" outlineLevel="0" collapsed="false">
      <c r="A46" s="26"/>
      <c r="B46" s="89"/>
      <c r="C46" s="84"/>
      <c r="D46" s="36"/>
      <c r="E46" s="84"/>
      <c r="F46" s="36"/>
      <c r="G46" s="84"/>
      <c r="H46" s="36"/>
      <c r="I46" s="84"/>
      <c r="J46" s="95"/>
    </row>
    <row r="47" customFormat="false" ht="12.75" hidden="false" customHeight="false" outlineLevel="0" collapsed="false">
      <c r="A47" s="88"/>
      <c r="B47" s="89"/>
      <c r="C47" s="94" t="n">
        <f aca="false">SUM(C42:C46)</f>
        <v>0</v>
      </c>
      <c r="D47" s="95"/>
      <c r="E47" s="94" t="n">
        <f aca="false">SUM(E42:E46)</f>
        <v>0</v>
      </c>
      <c r="F47" s="95"/>
      <c r="G47" s="94" t="n">
        <f aca="false">SUM(G42:G46)</f>
        <v>0</v>
      </c>
      <c r="H47" s="95"/>
      <c r="I47" s="94" t="n">
        <f aca="false">SUM(I42:I46)</f>
        <v>0</v>
      </c>
      <c r="J47" s="95"/>
    </row>
    <row r="48" customFormat="false" ht="12.75" hidden="false" customHeight="false" outlineLevel="0" collapsed="false">
      <c r="A48" s="88"/>
      <c r="B48" s="89"/>
      <c r="C48" s="60"/>
      <c r="D48" s="95"/>
      <c r="E48" s="60"/>
      <c r="F48" s="95"/>
      <c r="G48" s="60"/>
      <c r="H48" s="95"/>
      <c r="I48" s="60"/>
      <c r="J48" s="95"/>
    </row>
    <row r="49" customFormat="false" ht="12" hidden="false" customHeight="false" outlineLevel="0" collapsed="false">
      <c r="A49" s="88"/>
      <c r="B49" s="89"/>
      <c r="C49" s="97"/>
      <c r="D49" s="95"/>
      <c r="E49" s="97"/>
      <c r="F49" s="95"/>
      <c r="G49" s="97"/>
      <c r="H49" s="95"/>
      <c r="I49" s="97"/>
      <c r="J49" s="98"/>
    </row>
    <row r="50" customFormat="false" ht="12" hidden="false" customHeight="false" outlineLevel="0" collapsed="false">
      <c r="A50" s="99"/>
      <c r="B50" s="100"/>
      <c r="C50" s="101"/>
      <c r="D50" s="102"/>
      <c r="E50" s="101"/>
      <c r="F50" s="102"/>
      <c r="G50" s="101"/>
      <c r="H50" s="102"/>
      <c r="I50" s="101"/>
      <c r="J50" s="102"/>
      <c r="K50" s="97"/>
    </row>
    <row r="51" customFormat="false" ht="12" hidden="false" customHeight="false" outlineLevel="0" collapsed="false">
      <c r="A51" s="99"/>
      <c r="B51" s="100"/>
      <c r="C51" s="101"/>
      <c r="D51" s="102"/>
      <c r="E51" s="101"/>
      <c r="F51" s="102"/>
      <c r="G51" s="101"/>
      <c r="H51" s="102"/>
      <c r="I51" s="101"/>
      <c r="J51" s="102"/>
      <c r="K51" s="97"/>
    </row>
    <row r="52" customFormat="false" ht="12" hidden="false" customHeight="false" outlineLevel="0" collapsed="false">
      <c r="A52" s="99"/>
      <c r="B52" s="100"/>
      <c r="C52" s="101"/>
      <c r="D52" s="102"/>
      <c r="E52" s="101"/>
      <c r="F52" s="102"/>
      <c r="G52" s="101"/>
      <c r="H52" s="102"/>
      <c r="I52" s="101"/>
      <c r="J52" s="102"/>
      <c r="K52" s="97"/>
    </row>
    <row r="53" customFormat="false" ht="12" hidden="false" customHeight="false" outlineLevel="0" collapsed="false">
      <c r="A53" s="99"/>
      <c r="B53" s="100"/>
      <c r="C53" s="101"/>
      <c r="D53" s="102"/>
      <c r="E53" s="101"/>
      <c r="F53" s="102"/>
      <c r="G53" s="101"/>
      <c r="H53" s="102"/>
      <c r="I53" s="101"/>
      <c r="J53" s="102"/>
    </row>
    <row r="54" customFormat="false" ht="12" hidden="false" customHeight="false" outlineLevel="0" collapsed="false">
      <c r="A54" s="99"/>
      <c r="B54" s="100"/>
      <c r="C54" s="101"/>
      <c r="D54" s="102"/>
      <c r="E54" s="101"/>
      <c r="F54" s="102"/>
      <c r="G54" s="101"/>
      <c r="H54" s="102"/>
      <c r="I54" s="101"/>
      <c r="J54" s="102"/>
    </row>
    <row r="55" customFormat="false" ht="12" hidden="false" customHeight="false" outlineLevel="0" collapsed="false">
      <c r="A55" s="99"/>
      <c r="B55" s="100"/>
      <c r="C55" s="101"/>
      <c r="D55" s="102"/>
      <c r="E55" s="101"/>
      <c r="F55" s="102"/>
      <c r="G55" s="101"/>
      <c r="H55" s="102"/>
      <c r="I55" s="101"/>
      <c r="J55" s="102"/>
    </row>
    <row r="56" customFormat="false" ht="12" hidden="false" customHeight="false" outlineLevel="0" collapsed="false">
      <c r="A56" s="99"/>
      <c r="B56" s="100"/>
      <c r="C56" s="103"/>
      <c r="D56" s="102"/>
      <c r="E56" s="103"/>
      <c r="F56" s="102"/>
      <c r="G56" s="103"/>
      <c r="H56" s="102"/>
      <c r="I56" s="103"/>
      <c r="J56" s="102"/>
    </row>
    <row r="57" customFormat="false" ht="12" hidden="false" customHeight="false" outlineLevel="0" collapsed="false">
      <c r="A57" s="99"/>
      <c r="B57" s="100"/>
      <c r="C57" s="101"/>
      <c r="D57" s="102"/>
      <c r="E57" s="101"/>
      <c r="F57" s="102"/>
      <c r="G57" s="101"/>
      <c r="H57" s="102"/>
      <c r="I57" s="101"/>
      <c r="J57" s="102"/>
    </row>
    <row r="58" customFormat="false" ht="12" hidden="false" customHeight="false" outlineLevel="0" collapsed="false">
      <c r="A58" s="99"/>
      <c r="B58" s="103"/>
      <c r="C58" s="103"/>
      <c r="D58" s="103"/>
      <c r="E58" s="103"/>
      <c r="F58" s="103"/>
      <c r="G58" s="103"/>
      <c r="H58" s="103"/>
      <c r="I58" s="103"/>
      <c r="J58" s="103"/>
    </row>
    <row r="60" customFormat="false" ht="12" hidden="false" customHeight="false" outlineLevel="0" collapsed="false">
      <c r="C60" s="95"/>
      <c r="D60" s="95"/>
      <c r="E60" s="95"/>
      <c r="F60" s="95"/>
      <c r="G60" s="95"/>
      <c r="H60" s="95"/>
      <c r="I60" s="95"/>
      <c r="J60" s="95"/>
    </row>
    <row r="61" customFormat="false" ht="12" hidden="false" customHeight="false" outlineLevel="0" collapsed="false">
      <c r="C61" s="95"/>
      <c r="D61" s="95"/>
      <c r="E61" s="95"/>
      <c r="F61" s="95"/>
      <c r="G61" s="95"/>
      <c r="H61" s="95"/>
      <c r="I61" s="95"/>
      <c r="J61" s="95"/>
    </row>
    <row r="62" customFormat="false" ht="12" hidden="false" customHeight="false" outlineLevel="0" collapsed="false">
      <c r="C62" s="95"/>
      <c r="D62" s="95"/>
      <c r="E62" s="95"/>
      <c r="F62" s="95"/>
      <c r="G62" s="95"/>
      <c r="H62" s="95"/>
      <c r="I62" s="95"/>
      <c r="J62" s="95"/>
    </row>
    <row r="63" customFormat="false" ht="12" hidden="false" customHeight="false" outlineLevel="0" collapsed="false">
      <c r="C63" s="95"/>
      <c r="D63" s="95"/>
      <c r="E63" s="95"/>
      <c r="F63" s="95"/>
      <c r="G63" s="95"/>
      <c r="H63" s="95"/>
      <c r="I63" s="95"/>
      <c r="J63" s="95"/>
    </row>
    <row r="64" customFormat="false" ht="12" hidden="false" customHeight="false" outlineLevel="0" collapsed="false">
      <c r="C64" s="95"/>
      <c r="D64" s="95"/>
      <c r="E64" s="95"/>
      <c r="F64" s="95"/>
      <c r="G64" s="95"/>
      <c r="H64" s="95"/>
      <c r="I64" s="95"/>
      <c r="J64" s="95"/>
    </row>
    <row r="65" customFormat="false" ht="12" hidden="false" customHeight="false" outlineLevel="0" collapsed="false">
      <c r="C65" s="95"/>
      <c r="D65" s="95"/>
      <c r="E65" s="95"/>
      <c r="F65" s="95"/>
      <c r="G65" s="95"/>
      <c r="H65" s="95"/>
      <c r="I65" s="95"/>
      <c r="J65" s="95"/>
    </row>
    <row r="66" customFormat="false" ht="12" hidden="false" customHeight="false" outlineLevel="0" collapsed="false">
      <c r="C66" s="95"/>
      <c r="D66" s="95"/>
      <c r="E66" s="95"/>
      <c r="F66" s="95"/>
      <c r="G66" s="95"/>
      <c r="H66" s="95"/>
      <c r="I66" s="95"/>
      <c r="J66" s="95"/>
    </row>
    <row r="67" customFormat="false" ht="12" hidden="false" customHeight="false" outlineLevel="0" collapsed="false">
      <c r="C67" s="95"/>
      <c r="D67" s="95"/>
      <c r="E67" s="95"/>
      <c r="F67" s="95"/>
      <c r="G67" s="95"/>
      <c r="H67" s="95"/>
      <c r="I67" s="95"/>
      <c r="J67" s="95"/>
    </row>
    <row r="68" customFormat="false" ht="12" hidden="false" customHeight="false" outlineLevel="0" collapsed="false">
      <c r="C68" s="95"/>
      <c r="D68" s="95"/>
      <c r="E68" s="95"/>
      <c r="F68" s="95"/>
      <c r="G68" s="95"/>
      <c r="H68" s="95"/>
      <c r="I68" s="95"/>
      <c r="J68" s="95"/>
    </row>
    <row r="69" customFormat="false" ht="12" hidden="false" customHeight="false" outlineLevel="0" collapsed="false">
      <c r="C69" s="95"/>
      <c r="D69" s="95"/>
      <c r="E69" s="95"/>
      <c r="F69" s="95"/>
      <c r="G69" s="95"/>
      <c r="H69" s="95"/>
      <c r="I69" s="95"/>
      <c r="J69" s="95"/>
    </row>
    <row r="70" customFormat="false" ht="12" hidden="false" customHeight="false" outlineLevel="0" collapsed="false">
      <c r="C70" s="95"/>
      <c r="D70" s="95"/>
      <c r="E70" s="95"/>
      <c r="F70" s="95"/>
      <c r="G70" s="95"/>
      <c r="H70" s="95"/>
      <c r="I70" s="95"/>
      <c r="J70" s="95"/>
    </row>
    <row r="71" customFormat="false" ht="12" hidden="false" customHeight="false" outlineLevel="0" collapsed="false">
      <c r="C71" s="95"/>
      <c r="D71" s="95"/>
      <c r="E71" s="95"/>
      <c r="F71" s="95"/>
      <c r="G71" s="95"/>
      <c r="H71" s="95"/>
      <c r="I71" s="95"/>
      <c r="J71" s="95"/>
    </row>
    <row r="72" customFormat="false" ht="12" hidden="false" customHeight="false" outlineLevel="0" collapsed="false">
      <c r="C72" s="95"/>
      <c r="D72" s="95"/>
      <c r="E72" s="95"/>
      <c r="F72" s="95"/>
      <c r="G72" s="95"/>
      <c r="H72" s="95"/>
      <c r="I72" s="95"/>
      <c r="J72" s="95"/>
    </row>
    <row r="73" customFormat="false" ht="12" hidden="false" customHeight="false" outlineLevel="0" collapsed="false">
      <c r="C73" s="95"/>
      <c r="D73" s="95"/>
      <c r="E73" s="95"/>
      <c r="F73" s="95"/>
      <c r="G73" s="95"/>
      <c r="H73" s="95"/>
      <c r="I73" s="95"/>
      <c r="J73" s="95"/>
    </row>
    <row r="74" customFormat="false" ht="12" hidden="false" customHeight="false" outlineLevel="0" collapsed="false">
      <c r="C74" s="95"/>
      <c r="D74" s="95"/>
      <c r="E74" s="95"/>
      <c r="F74" s="95"/>
      <c r="G74" s="95"/>
      <c r="H74" s="95"/>
      <c r="I74" s="95"/>
      <c r="J74" s="95"/>
    </row>
    <row r="75" customFormat="false" ht="12" hidden="false" customHeight="false" outlineLevel="0" collapsed="false">
      <c r="C75" s="95"/>
      <c r="D75" s="95"/>
      <c r="E75" s="95"/>
      <c r="F75" s="95"/>
      <c r="G75" s="95"/>
      <c r="H75" s="95"/>
      <c r="I75" s="95"/>
      <c r="J75" s="95"/>
    </row>
  </sheetData>
  <sheetProtection algorithmName="SHA-512" hashValue="DezLjjdUjNavjzLSg/ljC3RE1NGEjUX5WxypERdaVvol7nlPlqIkvPNIyLwtAlweQRmXv8Fiexz0u3Bars2pwg==" saltValue="/z4xhnU8X5p6xgPXt4WZ5Q==" spinCount="100000" sheet="true" objects="true" scenarios="true" formatColumns="false"/>
  <mergeCells count="8">
    <mergeCell ref="A1:A2"/>
    <mergeCell ref="B1:B2"/>
    <mergeCell ref="C1:D1"/>
    <mergeCell ref="E1:F1"/>
    <mergeCell ref="G1:H1"/>
    <mergeCell ref="I1:J1"/>
    <mergeCell ref="A3:C3"/>
    <mergeCell ref="A41:C41"/>
  </mergeCells>
  <conditionalFormatting sqref="D24:D34">
    <cfRule type="expression" priority="2" aboveAverage="0" equalAverage="0" bottom="0" percent="0" rank="0" text="" dxfId="0">
      <formula>C24&gt;800</formula>
    </cfRule>
  </conditionalFormatting>
  <conditionalFormatting sqref="F24:F34">
    <cfRule type="expression" priority="3" aboveAverage="0" equalAverage="0" bottom="0" percent="0" rank="0" text="" dxfId="1">
      <formula>E24&gt;800</formula>
    </cfRule>
  </conditionalFormatting>
  <conditionalFormatting sqref="H24:H34">
    <cfRule type="expression" priority="4" aboveAverage="0" equalAverage="0" bottom="0" percent="0" rank="0" text="" dxfId="2">
      <formula>G24&gt;800</formula>
    </cfRule>
  </conditionalFormatting>
  <conditionalFormatting sqref="J24:J34">
    <cfRule type="expression" priority="5" aboveAverage="0" equalAverage="0" bottom="0" percent="0" rank="0" text="" dxfId="3">
      <formula>I24&gt;800</formula>
    </cfRule>
  </conditionalFormatting>
  <hyperlinks>
    <hyperlink ref="B1" r:id="rId2" display="betriebs-gewöhnliche Nutzungsdauer"/>
  </hyperlinks>
  <printOptions headings="false" gridLines="false" gridLinesSet="true" horizontalCentered="false" verticalCentered="false"/>
  <pageMargins left="0.708333333333333" right="0.708333333333333" top="1.37847222222222"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1" activePane="bottomLeft" state="frozen"/>
      <selection pane="topLeft" activeCell="A1" activeCellId="0" sqref="A1"/>
      <selection pane="bottomLeft" activeCell="D23" activeCellId="0" sqref="D23"/>
    </sheetView>
  </sheetViews>
  <sheetFormatPr defaultColWidth="11.42578125" defaultRowHeight="12" zeroHeight="false" outlineLevelRow="0" outlineLevelCol="0"/>
  <cols>
    <col collapsed="false" customWidth="true" hidden="false" outlineLevel="0" max="2" min="1" style="18" width="3.3"/>
    <col collapsed="false" customWidth="true" hidden="false" outlineLevel="0" max="3" min="3" style="18" width="44.12"/>
    <col collapsed="false" customWidth="false" hidden="false" outlineLevel="0" max="1024" min="4" style="18" width="11.41"/>
  </cols>
  <sheetData>
    <row r="1" customFormat="false" ht="19.5" hidden="false" customHeight="false" outlineLevel="0" collapsed="false">
      <c r="A1" s="104" t="s">
        <v>124</v>
      </c>
      <c r="B1" s="105"/>
      <c r="C1" s="105"/>
      <c r="D1" s="106"/>
      <c r="E1" s="106"/>
    </row>
    <row r="2" customFormat="false" ht="12" hidden="false" customHeight="false" outlineLevel="0" collapsed="false">
      <c r="D2" s="95"/>
      <c r="E2" s="98" t="s">
        <v>125</v>
      </c>
    </row>
    <row r="3" customFormat="false" ht="12" hidden="false" customHeight="false" outlineLevel="0" collapsed="false">
      <c r="A3" s="88" t="s">
        <v>126</v>
      </c>
      <c r="D3" s="95"/>
      <c r="E3" s="95"/>
    </row>
    <row r="4" customFormat="false" ht="12" hidden="false" customHeight="false" outlineLevel="0" collapsed="false">
      <c r="B4" s="18" t="s">
        <v>127</v>
      </c>
      <c r="D4" s="95"/>
      <c r="E4" s="95"/>
    </row>
    <row r="5" customFormat="false" ht="12" hidden="false" customHeight="false" outlineLevel="0" collapsed="false">
      <c r="C5" s="18" t="s">
        <v>128</v>
      </c>
      <c r="D5" s="45" t="n">
        <f aca="false">IF('Infos vor dem Start'!A$17="x",+Investitionsplan!C13,+Investitionsplan!C13*(1+VSt))</f>
        <v>49385</v>
      </c>
      <c r="E5" s="95"/>
    </row>
    <row r="6" customFormat="false" ht="12" hidden="false" customHeight="false" outlineLevel="0" collapsed="false">
      <c r="C6" s="18" t="s">
        <v>111</v>
      </c>
      <c r="D6" s="64" t="n">
        <f aca="false">+Investitionsplan!C22</f>
        <v>0</v>
      </c>
      <c r="E6" s="95"/>
    </row>
    <row r="7" customFormat="false" ht="12" hidden="false" customHeight="false" outlineLevel="0" collapsed="false">
      <c r="B7" s="18" t="s">
        <v>129</v>
      </c>
      <c r="D7" s="45" t="n">
        <f aca="false">IF('Infos vor dem Start'!A$17="x",+Investitionsplan!C35,+Investitionsplan!C35*(1+VSt))</f>
        <v>2106.3</v>
      </c>
      <c r="E7" s="95"/>
    </row>
    <row r="8" customFormat="false" ht="12" hidden="false" customHeight="false" outlineLevel="0" collapsed="false">
      <c r="B8" s="18" t="s">
        <v>130</v>
      </c>
      <c r="D8" s="45" t="n">
        <f aca="false">IF('Infos vor dem Start'!A$17="x",+Investitionsplan!C47,+Investitionsplan!C47*(1+VSt))</f>
        <v>0</v>
      </c>
      <c r="E8" s="45" t="n">
        <f aca="false">SUM(D5:D8)</f>
        <v>51491.3</v>
      </c>
    </row>
    <row r="9" customFormat="false" ht="12" hidden="false" customHeight="false" outlineLevel="0" collapsed="false">
      <c r="D9" s="95"/>
      <c r="E9" s="36"/>
    </row>
    <row r="10" customFormat="false" ht="12" hidden="false" customHeight="false" outlineLevel="0" collapsed="false">
      <c r="A10" s="88" t="s">
        <v>131</v>
      </c>
      <c r="D10" s="95"/>
      <c r="E10" s="73"/>
    </row>
    <row r="11" customFormat="false" ht="12.75" hidden="false" customHeight="false" outlineLevel="0" collapsed="false">
      <c r="A11" s="18" t="s">
        <v>132</v>
      </c>
      <c r="D11" s="95"/>
      <c r="E11" s="107" t="n">
        <f aca="false">SUM(E4:E10)</f>
        <v>51491.3</v>
      </c>
    </row>
    <row r="12" customFormat="false" ht="12.75" hidden="false" customHeight="false" outlineLevel="0" collapsed="false">
      <c r="D12" s="95"/>
      <c r="E12" s="95"/>
    </row>
    <row r="13" customFormat="false" ht="19.5" hidden="false" customHeight="false" outlineLevel="0" collapsed="false">
      <c r="A13" s="104" t="s">
        <v>133</v>
      </c>
      <c r="B13" s="105"/>
      <c r="C13" s="105"/>
      <c r="D13" s="106"/>
      <c r="E13" s="106"/>
    </row>
    <row r="14" customFormat="false" ht="12" hidden="false" customHeight="false" outlineLevel="0" collapsed="false">
      <c r="D14" s="95"/>
      <c r="E14" s="98" t="s">
        <v>125</v>
      </c>
    </row>
    <row r="15" customFormat="false" ht="12" hidden="false" customHeight="false" outlineLevel="0" collapsed="false">
      <c r="A15" s="88" t="s">
        <v>134</v>
      </c>
      <c r="D15" s="95"/>
      <c r="E15" s="95"/>
    </row>
    <row r="16" customFormat="false" ht="12" hidden="false" customHeight="false" outlineLevel="0" collapsed="false">
      <c r="B16" s="18" t="s">
        <v>135</v>
      </c>
      <c r="D16" s="73" t="n">
        <v>50000</v>
      </c>
      <c r="E16" s="36"/>
    </row>
    <row r="17" customFormat="false" ht="12" hidden="false" customHeight="false" outlineLevel="0" collapsed="false">
      <c r="B17" s="18" t="s">
        <v>111</v>
      </c>
      <c r="D17" s="108" t="n">
        <f aca="false">+D6</f>
        <v>0</v>
      </c>
      <c r="E17" s="45" t="n">
        <f aca="false">SUM(D16:D17)</f>
        <v>50000</v>
      </c>
    </row>
    <row r="18" customFormat="false" ht="12" hidden="false" customHeight="false" outlineLevel="0" collapsed="false">
      <c r="D18" s="36"/>
      <c r="E18" s="36"/>
    </row>
    <row r="19" customFormat="false" ht="12" hidden="false" customHeight="false" outlineLevel="0" collapsed="false">
      <c r="A19" s="88" t="s">
        <v>136</v>
      </c>
      <c r="D19" s="36"/>
      <c r="E19" s="36"/>
    </row>
    <row r="20" customFormat="false" ht="12" hidden="false" customHeight="false" outlineLevel="0" collapsed="false">
      <c r="A20" s="18" t="s">
        <v>137</v>
      </c>
      <c r="D20" s="73" t="n">
        <v>100000</v>
      </c>
      <c r="E20" s="36"/>
    </row>
    <row r="21" customFormat="false" ht="12.8" hidden="false" customHeight="false" outlineLevel="0" collapsed="false">
      <c r="A21" s="18" t="s">
        <v>138</v>
      </c>
      <c r="D21" s="42" t="n">
        <v>0</v>
      </c>
      <c r="E21" s="36"/>
    </row>
    <row r="22" customFormat="false" ht="12" hidden="false" customHeight="false" outlineLevel="0" collapsed="false">
      <c r="A22" s="18" t="s">
        <v>139</v>
      </c>
      <c r="D22" s="73" t="n">
        <v>0</v>
      </c>
      <c r="E22" s="36"/>
    </row>
    <row r="23" customFormat="false" ht="12" hidden="false" customHeight="false" outlineLevel="0" collapsed="false">
      <c r="A23" s="109" t="s">
        <v>140</v>
      </c>
      <c r="B23" s="109"/>
      <c r="C23" s="109"/>
      <c r="D23" s="73" t="n">
        <v>45000</v>
      </c>
      <c r="E23" s="36"/>
    </row>
    <row r="24" customFormat="false" ht="12" hidden="false" customHeight="false" outlineLevel="0" collapsed="false">
      <c r="A24" s="109"/>
      <c r="B24" s="109"/>
      <c r="C24" s="109"/>
      <c r="D24" s="42"/>
      <c r="E24" s="36"/>
    </row>
    <row r="25" customFormat="false" ht="12" hidden="false" customHeight="false" outlineLevel="0" collapsed="false">
      <c r="A25" s="109"/>
      <c r="B25" s="109"/>
      <c r="C25" s="109"/>
      <c r="D25" s="73"/>
      <c r="E25" s="36"/>
    </row>
    <row r="26" customFormat="false" ht="12" hidden="false" customHeight="false" outlineLevel="0" collapsed="false">
      <c r="A26" s="18" t="s">
        <v>141</v>
      </c>
      <c r="D26" s="110"/>
      <c r="E26" s="45" t="n">
        <f aca="false">SUM(D20:D26)</f>
        <v>145000</v>
      </c>
    </row>
    <row r="27" customFormat="false" ht="12.75" hidden="false" customHeight="false" outlineLevel="0" collapsed="false">
      <c r="D27" s="36"/>
      <c r="E27" s="107" t="n">
        <f aca="false">SUM(E16:E26)</f>
        <v>195000</v>
      </c>
    </row>
    <row r="28" customFormat="false" ht="12.75" hidden="false" customHeight="false" outlineLevel="0" collapsed="false">
      <c r="D28" s="36"/>
      <c r="E28" s="36"/>
    </row>
    <row r="29" customFormat="false" ht="12" hidden="false" customHeight="false" outlineLevel="0" collapsed="false">
      <c r="A29" s="36" t="str">
        <f aca="false">IF(E29&gt;=0,"Überdeckung","Unterdeckung")</f>
        <v>Überdeckung</v>
      </c>
      <c r="E29" s="45" t="n">
        <f aca="false">+E27-E11</f>
        <v>143508.7</v>
      </c>
    </row>
    <row r="30" customFormat="false" ht="12" hidden="false" customHeight="false" outlineLevel="0" collapsed="false">
      <c r="A30" s="31" t="str">
        <f aca="false">IF(MIN(Liquiditätsplan!B65:M65,Liquiditätsplan!O65:Z65,Liquiditätsplan!AB65:AM65,Liquiditätsplan!AO65:AZ65)&lt;0,"Liquiditätsunterdeckung - bitte überprüfen Sie Ihre Finanzierungsstrategie!","")</f>
        <v>Liquiditätsunterdeckung - bitte überprüfen Sie Ihre Finanzierungsstrategie!</v>
      </c>
      <c r="B30" s="44"/>
      <c r="D30" s="11"/>
      <c r="E30" s="45" t="n">
        <f aca="false">IF(MIN(Liquiditätsplan!D65:O65,Liquiditätsplan!Q65:AB65,Liquiditätsplan!AD65:AO65,Liquiditätsplan!AQ65:BB65)&lt;0,MIN(Liquiditätsplan!D65:O65,Liquiditätsplan!Q65:AB65,Liquiditätsplan!AD65:AO65,Liquiditätsplan!AQ65:BB65),"")</f>
        <v>-562089.54072</v>
      </c>
    </row>
    <row r="31" customFormat="false" ht="12" hidden="false" customHeight="false" outlineLevel="0" collapsed="false">
      <c r="A31" s="44"/>
      <c r="D31" s="95"/>
    </row>
    <row r="32" customFormat="false" ht="12" hidden="false" customHeight="false" outlineLevel="0" collapsed="false">
      <c r="E32" s="45"/>
    </row>
    <row r="50" customFormat="false" ht="38.25" hidden="false" customHeight="true" outlineLevel="0" collapsed="false">
      <c r="A50" s="111"/>
      <c r="B50" s="111"/>
      <c r="C50" s="111"/>
      <c r="D50" s="111"/>
      <c r="E50" s="111"/>
    </row>
    <row r="51" customFormat="false" ht="12" hidden="false" customHeight="false" outlineLevel="0" collapsed="false">
      <c r="B51" s="11"/>
      <c r="C51" s="11"/>
    </row>
    <row r="52" customFormat="false" ht="12" hidden="false" customHeight="false" outlineLevel="0" collapsed="false">
      <c r="B52" s="112"/>
      <c r="C52" s="11"/>
    </row>
    <row r="53" customFormat="false" ht="12" hidden="false" customHeight="false" outlineLevel="0" collapsed="false">
      <c r="B53" s="11"/>
      <c r="C53" s="11"/>
    </row>
    <row r="54" customFormat="false" ht="12" hidden="false" customHeight="false" outlineLevel="0" collapsed="false">
      <c r="B54" s="112"/>
      <c r="C54" s="11"/>
    </row>
    <row r="55" customFormat="false" ht="12" hidden="false" customHeight="false" outlineLevel="0" collapsed="false">
      <c r="B55" s="11"/>
      <c r="C55" s="11"/>
    </row>
  </sheetData>
  <mergeCells count="4">
    <mergeCell ref="A23:C23"/>
    <mergeCell ref="A24:C24"/>
    <mergeCell ref="A25:C25"/>
    <mergeCell ref="A50:E50"/>
  </mergeCells>
  <printOptions headings="false" gridLines="false" gridLinesSet="true" horizontalCentered="false" verticalCentered="false"/>
  <pageMargins left="0.708333333333333" right="0.708333333333333" top="1.57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3"/>
  <sheetViews>
    <sheetView showFormulas="false" showGridLines="true" showRowColHeaders="true" showZeros="true" rightToLeft="false" tabSelected="false" showOutlineSymbols="true" defaultGridColor="true" view="normal" topLeftCell="O1" colorId="64" zoomScale="140" zoomScaleNormal="140" zoomScalePageLayoutView="100" workbookViewId="0">
      <selection pane="topLeft" activeCell="A2" activeCellId="0" sqref="A2"/>
    </sheetView>
  </sheetViews>
  <sheetFormatPr defaultColWidth="10.78515625" defaultRowHeight="12" zeroHeight="false" outlineLevelRow="0" outlineLevelCol="0"/>
  <cols>
    <col collapsed="false" customWidth="true" hidden="false" outlineLevel="0" max="48" min="1" style="0" width="4.71"/>
  </cols>
  <sheetData>
    <row r="1" customFormat="false" ht="12" hidden="false" customHeight="false" outlineLevel="0" collapsed="false">
      <c r="A1" s="113" t="s">
        <v>142</v>
      </c>
      <c r="B1" s="113"/>
      <c r="C1" s="113"/>
      <c r="D1" s="113"/>
      <c r="E1" s="113"/>
      <c r="F1" s="113"/>
      <c r="G1" s="113"/>
      <c r="H1" s="113"/>
      <c r="I1" s="113"/>
      <c r="J1" s="113"/>
      <c r="K1" s="113"/>
      <c r="L1" s="113"/>
      <c r="M1" s="113" t="s">
        <v>143</v>
      </c>
      <c r="N1" s="113"/>
      <c r="O1" s="113"/>
      <c r="P1" s="113"/>
      <c r="Q1" s="113"/>
      <c r="R1" s="113"/>
      <c r="S1" s="113"/>
      <c r="T1" s="113"/>
      <c r="U1" s="113"/>
      <c r="V1" s="113"/>
      <c r="W1" s="113"/>
      <c r="X1" s="113"/>
      <c r="Y1" s="113" t="s">
        <v>144</v>
      </c>
      <c r="Z1" s="113"/>
      <c r="AA1" s="113"/>
      <c r="AB1" s="113"/>
      <c r="AC1" s="113"/>
      <c r="AD1" s="113"/>
      <c r="AE1" s="113"/>
      <c r="AF1" s="113"/>
      <c r="AG1" s="113"/>
      <c r="AH1" s="113"/>
      <c r="AI1" s="113"/>
      <c r="AJ1" s="113"/>
      <c r="AK1" s="113" t="s">
        <v>145</v>
      </c>
      <c r="AL1" s="113"/>
      <c r="AM1" s="113"/>
      <c r="AN1" s="113"/>
      <c r="AO1" s="113"/>
      <c r="AP1" s="113"/>
      <c r="AQ1" s="113"/>
      <c r="AR1" s="113"/>
      <c r="AS1" s="113"/>
      <c r="AT1" s="113"/>
      <c r="AU1" s="113"/>
      <c r="AV1" s="113"/>
    </row>
    <row r="2" s="115" customFormat="true" ht="24" hidden="false" customHeight="false" outlineLevel="0" collapsed="false">
      <c r="A2" s="114" t="s">
        <v>146</v>
      </c>
      <c r="B2" s="114" t="s">
        <v>147</v>
      </c>
      <c r="C2" s="114" t="s">
        <v>148</v>
      </c>
      <c r="D2" s="114" t="s">
        <v>149</v>
      </c>
      <c r="E2" s="114" t="s">
        <v>25</v>
      </c>
      <c r="F2" s="114" t="s">
        <v>150</v>
      </c>
      <c r="G2" s="114" t="s">
        <v>151</v>
      </c>
      <c r="H2" s="114" t="s">
        <v>152</v>
      </c>
      <c r="I2" s="114" t="s">
        <v>153</v>
      </c>
      <c r="J2" s="114" t="s">
        <v>154</v>
      </c>
      <c r="K2" s="114" t="s">
        <v>155</v>
      </c>
      <c r="L2" s="114" t="s">
        <v>156</v>
      </c>
      <c r="M2" s="114" t="s">
        <v>146</v>
      </c>
      <c r="N2" s="114" t="s">
        <v>147</v>
      </c>
      <c r="O2" s="114" t="s">
        <v>148</v>
      </c>
      <c r="P2" s="114" t="s">
        <v>149</v>
      </c>
      <c r="Q2" s="114" t="s">
        <v>25</v>
      </c>
      <c r="R2" s="114" t="s">
        <v>150</v>
      </c>
      <c r="S2" s="114" t="s">
        <v>151</v>
      </c>
      <c r="T2" s="114" t="s">
        <v>152</v>
      </c>
      <c r="U2" s="114" t="s">
        <v>153</v>
      </c>
      <c r="V2" s="114" t="s">
        <v>154</v>
      </c>
      <c r="W2" s="114" t="s">
        <v>155</v>
      </c>
      <c r="X2" s="114" t="s">
        <v>156</v>
      </c>
      <c r="Y2" s="114" t="s">
        <v>146</v>
      </c>
      <c r="Z2" s="114" t="s">
        <v>147</v>
      </c>
      <c r="AA2" s="114" t="s">
        <v>148</v>
      </c>
      <c r="AB2" s="114" t="s">
        <v>149</v>
      </c>
      <c r="AC2" s="114" t="s">
        <v>25</v>
      </c>
      <c r="AD2" s="114" t="s">
        <v>150</v>
      </c>
      <c r="AE2" s="114" t="s">
        <v>151</v>
      </c>
      <c r="AF2" s="114" t="s">
        <v>152</v>
      </c>
      <c r="AG2" s="114" t="s">
        <v>153</v>
      </c>
      <c r="AH2" s="114" t="s">
        <v>154</v>
      </c>
      <c r="AI2" s="114" t="s">
        <v>155</v>
      </c>
      <c r="AJ2" s="114" t="s">
        <v>156</v>
      </c>
      <c r="AK2" s="114" t="s">
        <v>146</v>
      </c>
      <c r="AL2" s="114" t="s">
        <v>147</v>
      </c>
      <c r="AM2" s="114" t="s">
        <v>148</v>
      </c>
      <c r="AN2" s="114" t="s">
        <v>149</v>
      </c>
      <c r="AO2" s="114" t="s">
        <v>25</v>
      </c>
      <c r="AP2" s="114" t="s">
        <v>150</v>
      </c>
      <c r="AQ2" s="114" t="s">
        <v>151</v>
      </c>
      <c r="AR2" s="114" t="s">
        <v>152</v>
      </c>
      <c r="AS2" s="114" t="s">
        <v>153</v>
      </c>
      <c r="AT2" s="114" t="s">
        <v>154</v>
      </c>
      <c r="AU2" s="114" t="s">
        <v>155</v>
      </c>
      <c r="AV2" s="114" t="s">
        <v>156</v>
      </c>
    </row>
    <row r="3" customFormat="false" ht="12" hidden="false" customHeight="false" outlineLevel="0" collapsed="false">
      <c r="A3" s="116" t="n">
        <f aca="false">+Liquiditätsplan!D65</f>
        <v>-121551.3</v>
      </c>
      <c r="B3" s="116" t="n">
        <f aca="false">+Liquiditätsplan!E65</f>
        <v>-194811.3</v>
      </c>
      <c r="C3" s="116" t="n">
        <f aca="false">+Liquiditätsplan!F65</f>
        <v>-268071.3</v>
      </c>
      <c r="D3" s="116" t="n">
        <f aca="false">+Liquiditätsplan!G65</f>
        <v>-341331.3</v>
      </c>
      <c r="E3" s="116" t="n">
        <f aca="false">+Liquiditätsplan!H65</f>
        <v>-389599.3</v>
      </c>
      <c r="F3" s="116" t="n">
        <f aca="false">+Liquiditätsplan!I65</f>
        <v>-444370.5</v>
      </c>
      <c r="G3" s="116" t="n">
        <f aca="false">+Liquiditätsplan!J65</f>
        <v>-492196.18</v>
      </c>
      <c r="H3" s="116" t="n">
        <f aca="false">+Liquiditätsplan!K65</f>
        <v>-530433.132</v>
      </c>
      <c r="I3" s="116" t="n">
        <f aca="false">+Liquiditätsplan!L65</f>
        <v>-555421.3648</v>
      </c>
      <c r="J3" s="116" t="n">
        <f aca="false">+Liquiditätsplan!M65</f>
        <v>-562089.54072</v>
      </c>
      <c r="K3" s="116" t="n">
        <f aca="false">+Liquiditätsplan!N65</f>
        <v>-543406.232008</v>
      </c>
      <c r="L3" s="116" t="n">
        <f aca="false">+Liquiditätsplan!O65</f>
        <v>-489616.4183112</v>
      </c>
      <c r="M3" s="116" t="n">
        <f aca="false">+Liquiditätsplan!Q65</f>
        <v>-324451.66050536</v>
      </c>
      <c r="N3" s="116" t="n">
        <f aca="false">+Liquiditätsplan!R65</f>
        <v>51652.097506232</v>
      </c>
      <c r="O3" s="116" t="n">
        <f aca="false">+Liquiditätsplan!S65</f>
        <v>298713.750281302</v>
      </c>
      <c r="P3" s="116" t="n">
        <f aca="false">+Liquiditätsplan!T65</f>
        <v>829700.343612092</v>
      </c>
      <c r="Q3" s="116" t="n">
        <f aca="false">+Liquiditätsplan!U65</f>
        <v>1220547.71251012</v>
      </c>
      <c r="R3" s="116" t="n">
        <f aca="false">+Liquiditätsplan!V65</f>
        <v>1990897.67021772</v>
      </c>
      <c r="S3" s="116" t="n">
        <f aca="false">+Liquiditätsplan!W65</f>
        <v>2584936.85207599</v>
      </c>
      <c r="T3" s="116" t="n">
        <f aca="false">+Liquiditätsplan!X65</f>
        <v>3713515.68007396</v>
      </c>
      <c r="U3" s="116" t="n">
        <f aca="false">+Liquiditätsplan!Y65</f>
        <v>4651554.16436124</v>
      </c>
      <c r="V3" s="116" t="n">
        <f aca="false">+Liquiditätsplan!Z65</f>
        <v>6334914.90299157</v>
      </c>
      <c r="W3" s="116" t="n">
        <f aca="false">+Liquiditätsplan!AA65</f>
        <v>7836325.45846789</v>
      </c>
      <c r="X3" s="116" t="n">
        <f aca="false">+Liquiditätsplan!AB65</f>
        <v>10392399.822861</v>
      </c>
      <c r="Y3" s="116" t="n">
        <f aca="false">+Liquiditätsplan!AD65</f>
        <v>12566559.7438813</v>
      </c>
      <c r="Z3" s="116" t="n">
        <f aca="false">+Liquiditätsplan!AE65</f>
        <v>14958135.6570036</v>
      </c>
      <c r="AA3" s="116" t="n">
        <f aca="false">+Liquiditätsplan!AF65</f>
        <v>17588869.1614381</v>
      </c>
      <c r="AB3" s="116" t="n">
        <f aca="false">+Liquiditätsplan!AG65</f>
        <v>20482676.0163161</v>
      </c>
      <c r="AC3" s="116" t="n">
        <f aca="false">+Liquiditätsplan!AH65</f>
        <v>23665863.5566819</v>
      </c>
      <c r="AD3" s="116" t="n">
        <f aca="false">+Liquiditätsplan!AI65</f>
        <v>27167619.8510843</v>
      </c>
      <c r="AE3" s="116" t="n">
        <f aca="false">+Liquiditätsplan!AJ65</f>
        <v>31019576.7749269</v>
      </c>
      <c r="AF3" s="116" t="n">
        <f aca="false">+Liquiditätsplan!AK65</f>
        <v>35256749.3911538</v>
      </c>
      <c r="AG3" s="116" t="n">
        <f aca="false">+Liquiditätsplan!AL65</f>
        <v>39917654.2690033</v>
      </c>
      <c r="AH3" s="116" t="n">
        <f aca="false">+Liquiditätsplan!AM65</f>
        <v>45044659.6346378</v>
      </c>
      <c r="AI3" s="116" t="n">
        <f aca="false">+Liquiditätsplan!AN65</f>
        <v>50684370.5368358</v>
      </c>
      <c r="AJ3" s="116" t="n">
        <f aca="false">+Liquiditätsplan!AO65</f>
        <v>56888052.5292535</v>
      </c>
      <c r="AK3" s="116" t="n">
        <f aca="false">+Liquiditätsplan!AQ65</f>
        <v>56888052.5292535</v>
      </c>
      <c r="AL3" s="116" t="n">
        <f aca="false">+Liquiditätsplan!AR65</f>
        <v>56888052.5292535</v>
      </c>
      <c r="AM3" s="116" t="n">
        <f aca="false">+Liquiditätsplan!AS65</f>
        <v>56888052.5292535</v>
      </c>
      <c r="AN3" s="116" t="n">
        <f aca="false">+Liquiditätsplan!AT65</f>
        <v>56888052.5292535</v>
      </c>
      <c r="AO3" s="116" t="n">
        <f aca="false">+Liquiditätsplan!AU65</f>
        <v>56888052.5292535</v>
      </c>
      <c r="AP3" s="116" t="n">
        <f aca="false">+Liquiditätsplan!AV65</f>
        <v>56888052.5292535</v>
      </c>
      <c r="AQ3" s="116" t="n">
        <f aca="false">+Liquiditätsplan!AW65</f>
        <v>56888052.5292535</v>
      </c>
      <c r="AR3" s="116" t="n">
        <f aca="false">+Liquiditätsplan!AX65</f>
        <v>56888052.5292535</v>
      </c>
      <c r="AS3" s="116" t="n">
        <f aca="false">+Liquiditätsplan!AY65</f>
        <v>56888052.5292535</v>
      </c>
      <c r="AT3" s="116" t="n">
        <f aca="false">+Liquiditätsplan!AZ65</f>
        <v>56888052.5292535</v>
      </c>
      <c r="AU3" s="116" t="n">
        <f aca="false">+Liquiditätsplan!BA65</f>
        <v>56888052.5292535</v>
      </c>
      <c r="AV3" s="116" t="n">
        <f aca="false">+Liquiditätsplan!BB65</f>
        <v>56888052.5292535</v>
      </c>
    </row>
  </sheetData>
  <mergeCells count="4">
    <mergeCell ref="A1:L1"/>
    <mergeCell ref="M1:X1"/>
    <mergeCell ref="Y1:AJ1"/>
    <mergeCell ref="AK1:AV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4" activeCellId="0" sqref="D4"/>
    </sheetView>
  </sheetViews>
  <sheetFormatPr defaultColWidth="11.42578125" defaultRowHeight="12" zeroHeight="false" outlineLevelRow="0" outlineLevelCol="0"/>
  <cols>
    <col collapsed="false" customWidth="false" hidden="false" outlineLevel="0" max="1" min="1" style="18" width="11.41"/>
    <col collapsed="false" customWidth="true" hidden="false" outlineLevel="0" max="2" min="2" style="18" width="40.59"/>
    <col collapsed="false" customWidth="false" hidden="false" outlineLevel="0" max="1024" min="3" style="18" width="11.41"/>
  </cols>
  <sheetData>
    <row r="1" customFormat="false" ht="25.5" hidden="false" customHeight="true" outlineLevel="0" collapsed="false">
      <c r="C1" s="79" t="n">
        <f aca="false">+gj</f>
        <v>2024</v>
      </c>
      <c r="D1" s="79" t="n">
        <f aca="false">+gj+1</f>
        <v>2025</v>
      </c>
      <c r="E1" s="79" t="n">
        <f aca="false">+gj+2</f>
        <v>2026</v>
      </c>
      <c r="F1" s="79" t="n">
        <f aca="false">+gj+3</f>
        <v>2027</v>
      </c>
    </row>
    <row r="2" customFormat="false" ht="11.25" hidden="false" customHeight="true" outlineLevel="0" collapsed="false">
      <c r="C2" s="117" t="s">
        <v>157</v>
      </c>
      <c r="D2" s="117" t="s">
        <v>157</v>
      </c>
      <c r="E2" s="117" t="s">
        <v>157</v>
      </c>
      <c r="F2" s="117" t="s">
        <v>157</v>
      </c>
    </row>
    <row r="3" customFormat="false" ht="24" hidden="false" customHeight="true" outlineLevel="0" collapsed="false">
      <c r="A3" s="118" t="s">
        <v>158</v>
      </c>
      <c r="B3" s="118"/>
      <c r="C3" s="36"/>
      <c r="D3" s="36"/>
      <c r="E3" s="36"/>
      <c r="F3" s="36"/>
    </row>
    <row r="4" customFormat="false" ht="12" hidden="false" customHeight="false" outlineLevel="0" collapsed="false">
      <c r="A4" s="18" t="s">
        <v>159</v>
      </c>
      <c r="C4" s="28" t="n">
        <v>0</v>
      </c>
      <c r="D4" s="28"/>
      <c r="E4" s="28"/>
      <c r="F4" s="28"/>
    </row>
    <row r="5" customFormat="false" ht="12" hidden="false" customHeight="false" outlineLevel="0" collapsed="false">
      <c r="A5" s="18" t="s">
        <v>160</v>
      </c>
      <c r="C5" s="28" t="n">
        <v>0</v>
      </c>
      <c r="D5" s="28"/>
      <c r="E5" s="28"/>
      <c r="F5" s="28"/>
    </row>
    <row r="6" customFormat="false" ht="12" hidden="false" customHeight="false" outlineLevel="0" collapsed="false">
      <c r="A6" s="18" t="s">
        <v>161</v>
      </c>
      <c r="C6" s="28" t="n">
        <v>0</v>
      </c>
      <c r="D6" s="28"/>
      <c r="E6" s="28"/>
      <c r="F6" s="28"/>
    </row>
    <row r="7" customFormat="false" ht="12" hidden="false" customHeight="false" outlineLevel="0" collapsed="false">
      <c r="A7" s="18" t="s">
        <v>162</v>
      </c>
      <c r="C7" s="28" t="n">
        <v>0</v>
      </c>
      <c r="D7" s="28"/>
      <c r="E7" s="28"/>
      <c r="F7" s="28"/>
    </row>
    <row r="8" customFormat="false" ht="12" hidden="false" customHeight="false" outlineLevel="0" collapsed="false">
      <c r="A8" s="18" t="s">
        <v>163</v>
      </c>
      <c r="C8" s="28" t="n">
        <v>0</v>
      </c>
      <c r="D8" s="28"/>
      <c r="E8" s="28"/>
      <c r="F8" s="28"/>
    </row>
    <row r="9" customFormat="false" ht="12" hidden="false" customHeight="false" outlineLevel="0" collapsed="false">
      <c r="A9" s="18" t="s">
        <v>164</v>
      </c>
      <c r="C9" s="28" t="n">
        <v>0</v>
      </c>
      <c r="D9" s="28"/>
      <c r="E9" s="28"/>
      <c r="F9" s="28"/>
    </row>
    <row r="10" customFormat="false" ht="12" hidden="false" customHeight="false" outlineLevel="0" collapsed="false">
      <c r="A10" s="18" t="s">
        <v>165</v>
      </c>
      <c r="C10" s="28" t="n">
        <v>0</v>
      </c>
      <c r="D10" s="28"/>
      <c r="E10" s="28"/>
      <c r="F10" s="28"/>
    </row>
    <row r="11" customFormat="false" ht="12" hidden="false" customHeight="false" outlineLevel="0" collapsed="false">
      <c r="A11" s="28" t="str">
        <f aca="false">IF(kapges=0,"","Gründungszuschuss/Einstiegsgeld")</f>
        <v>Gründungszuschuss/Einstiegsgeld</v>
      </c>
      <c r="B11" s="28"/>
      <c r="C11" s="28"/>
      <c r="D11" s="28"/>
      <c r="E11" s="28"/>
      <c r="F11" s="28"/>
    </row>
    <row r="12" customFormat="false" ht="12" hidden="false" customHeight="false" outlineLevel="0" collapsed="false">
      <c r="A12" s="28" t="str">
        <f aca="false">IF(kapges=0,"","Gründungszuschuss/Einstiegsgeld")</f>
        <v>Gründungszuschuss/Einstiegsgeld</v>
      </c>
      <c r="B12" s="28"/>
      <c r="C12" s="28"/>
      <c r="D12" s="28"/>
      <c r="E12" s="28"/>
      <c r="F12" s="28"/>
    </row>
    <row r="13" customFormat="false" ht="12" hidden="false" customHeight="false" outlineLevel="0" collapsed="false">
      <c r="A13" s="28" t="str">
        <f aca="false">IF(kapges=0,"","Gründungszuschuss/Einstiegsgeld")</f>
        <v>Gründungszuschuss/Einstiegsgeld</v>
      </c>
      <c r="B13" s="28"/>
      <c r="C13" s="28"/>
      <c r="D13" s="28"/>
      <c r="E13" s="28"/>
      <c r="F13" s="28"/>
    </row>
    <row r="14" customFormat="false" ht="12" hidden="false" customHeight="false" outlineLevel="0" collapsed="false">
      <c r="A14" s="28" t="str">
        <f aca="false">IF(kapges=0,"","Gründungszuschuss/Einstiegsgeld")</f>
        <v>Gründungszuschuss/Einstiegsgeld</v>
      </c>
      <c r="B14" s="28"/>
      <c r="C14" s="28"/>
      <c r="D14" s="28"/>
      <c r="E14" s="28"/>
      <c r="F14" s="28"/>
    </row>
    <row r="15" customFormat="false" ht="12" hidden="false" customHeight="false" outlineLevel="0" collapsed="false">
      <c r="A15" s="18" t="str">
        <f aca="false">IF(kapges=0,"","Gründungszuschuss/Einstiegsgeld")</f>
        <v>Gründungszuschuss/Einstiegsgeld</v>
      </c>
      <c r="C15" s="28"/>
      <c r="D15" s="28"/>
      <c r="E15" s="28"/>
      <c r="F15" s="28"/>
    </row>
    <row r="16" customFormat="false" ht="12" hidden="false" customHeight="false" outlineLevel="0" collapsed="false">
      <c r="A16" s="18" t="s">
        <v>166</v>
      </c>
      <c r="C16" s="119" t="n">
        <f aca="false">SUM(C4:C15)</f>
        <v>0</v>
      </c>
      <c r="D16" s="119" t="n">
        <f aca="false">SUM(D4:D15)</f>
        <v>0</v>
      </c>
      <c r="E16" s="119" t="n">
        <f aca="false">SUM(E4:E15)</f>
        <v>0</v>
      </c>
      <c r="F16" s="119" t="n">
        <f aca="false">SUM(F4:F15)</f>
        <v>0</v>
      </c>
    </row>
    <row r="17" customFormat="false" ht="24" hidden="false" customHeight="true" outlineLevel="0" collapsed="false">
      <c r="A17" s="118" t="s">
        <v>167</v>
      </c>
      <c r="B17" s="118"/>
      <c r="C17" s="36"/>
      <c r="D17" s="36"/>
      <c r="E17" s="36"/>
      <c r="F17" s="36"/>
    </row>
    <row r="18" customFormat="false" ht="12" hidden="false" customHeight="false" outlineLevel="0" collapsed="false">
      <c r="A18" s="18" t="s">
        <v>168</v>
      </c>
      <c r="C18" s="28" t="n">
        <v>1000</v>
      </c>
      <c r="D18" s="28"/>
      <c r="E18" s="28"/>
      <c r="F18" s="28"/>
    </row>
    <row r="19" customFormat="false" ht="12" hidden="false" customHeight="false" outlineLevel="0" collapsed="false">
      <c r="A19" s="18" t="s">
        <v>169</v>
      </c>
      <c r="C19" s="28" t="n">
        <v>250</v>
      </c>
      <c r="D19" s="28"/>
      <c r="E19" s="28"/>
      <c r="F19" s="28"/>
    </row>
    <row r="20" customFormat="false" ht="12" hidden="false" customHeight="false" outlineLevel="0" collapsed="false">
      <c r="A20" s="18" t="s">
        <v>170</v>
      </c>
      <c r="C20" s="28" t="n">
        <v>100</v>
      </c>
      <c r="D20" s="28"/>
      <c r="E20" s="28"/>
      <c r="F20" s="28"/>
    </row>
    <row r="21" customFormat="false" ht="12" hidden="false" customHeight="false" outlineLevel="0" collapsed="false">
      <c r="A21" s="18" t="s">
        <v>171</v>
      </c>
      <c r="C21" s="28" t="n">
        <v>0</v>
      </c>
      <c r="D21" s="28"/>
      <c r="E21" s="28"/>
      <c r="F21" s="28"/>
    </row>
    <row r="22" customFormat="false" ht="12" hidden="false" customHeight="false" outlineLevel="0" collapsed="false">
      <c r="A22" s="18" t="s">
        <v>172</v>
      </c>
      <c r="C22" s="28" t="n">
        <v>0</v>
      </c>
      <c r="D22" s="28"/>
      <c r="E22" s="28"/>
      <c r="F22" s="28"/>
    </row>
    <row r="23" customFormat="false" ht="12" hidden="false" customHeight="false" outlineLevel="0" collapsed="false">
      <c r="A23" s="18" t="s">
        <v>173</v>
      </c>
      <c r="C23" s="28" t="n">
        <v>0</v>
      </c>
      <c r="D23" s="28"/>
      <c r="E23" s="28"/>
      <c r="F23" s="28"/>
    </row>
    <row r="24" customFormat="false" ht="12" hidden="false" customHeight="false" outlineLevel="0" collapsed="false">
      <c r="A24" s="18" t="s">
        <v>174</v>
      </c>
      <c r="C24" s="28" t="n">
        <v>0</v>
      </c>
      <c r="D24" s="28"/>
      <c r="E24" s="28"/>
      <c r="F24" s="28"/>
    </row>
    <row r="25" customFormat="false" ht="12" hidden="false" customHeight="false" outlineLevel="0" collapsed="false">
      <c r="A25" s="18" t="s">
        <v>175</v>
      </c>
      <c r="C25" s="28" t="n">
        <v>0</v>
      </c>
      <c r="D25" s="28"/>
      <c r="E25" s="28"/>
      <c r="F25" s="28"/>
    </row>
    <row r="26" customFormat="false" ht="14.25" hidden="false" customHeight="false" outlineLevel="0" collapsed="false">
      <c r="A26" s="18" t="s">
        <v>176</v>
      </c>
      <c r="C26" s="28" t="n">
        <v>0</v>
      </c>
      <c r="D26" s="28"/>
      <c r="E26" s="28"/>
      <c r="F26" s="28"/>
    </row>
    <row r="27" customFormat="false" ht="12" hidden="false" customHeight="false" outlineLevel="0" collapsed="false">
      <c r="A27" s="18" t="s">
        <v>177</v>
      </c>
      <c r="C27" s="119" t="n">
        <f aca="false">SUM(C18:C26)</f>
        <v>1350</v>
      </c>
      <c r="D27" s="119" t="n">
        <f aca="false">SUM(D18:D26)</f>
        <v>0</v>
      </c>
      <c r="E27" s="119" t="n">
        <f aca="false">SUM(E18:E26)</f>
        <v>0</v>
      </c>
      <c r="F27" s="119" t="n">
        <f aca="false">SUM(F18:F26)</f>
        <v>0</v>
      </c>
    </row>
    <row r="28" customFormat="false" ht="3.75" hidden="false" customHeight="true" outlineLevel="0" collapsed="false">
      <c r="C28" s="36"/>
      <c r="D28" s="36"/>
      <c r="E28" s="36"/>
      <c r="F28" s="36"/>
    </row>
    <row r="29" customFormat="false" ht="12.75" hidden="false" customHeight="false" outlineLevel="0" collapsed="false">
      <c r="A29" s="18" t="s">
        <v>178</v>
      </c>
      <c r="C29" s="94" t="n">
        <f aca="false">-C16+C27</f>
        <v>1350</v>
      </c>
      <c r="D29" s="94" t="n">
        <f aca="false">-D16+D27</f>
        <v>0</v>
      </c>
      <c r="E29" s="94" t="n">
        <f aca="false">-E16+E27</f>
        <v>0</v>
      </c>
      <c r="F29" s="94" t="n">
        <f aca="false">-F16+F27</f>
        <v>0</v>
      </c>
    </row>
    <row r="30" customFormat="false" ht="12.75" hidden="false" customHeight="false" outlineLevel="0" collapsed="false"/>
    <row r="31" customFormat="false" ht="14.25" hidden="false" customHeight="false" outlineLevel="0" collapsed="false">
      <c r="A31" s="120" t="s">
        <v>179</v>
      </c>
      <c r="B31" s="120"/>
      <c r="C31" s="120"/>
      <c r="D31" s="120"/>
      <c r="E31" s="120"/>
      <c r="F31" s="120"/>
    </row>
    <row r="32" customFormat="false" ht="12" hidden="false" customHeight="false" outlineLevel="0" collapsed="false">
      <c r="A32" s="121" t="s">
        <v>180</v>
      </c>
      <c r="B32" s="18" t="s">
        <v>181</v>
      </c>
    </row>
    <row r="33" customFormat="false" ht="12" hidden="false" customHeight="false" outlineLevel="0" collapsed="false">
      <c r="A33" s="121" t="s">
        <v>182</v>
      </c>
      <c r="B33" s="18" t="s">
        <v>183</v>
      </c>
    </row>
    <row r="34" customFormat="false" ht="12" hidden="false" customHeight="false" outlineLevel="0" collapsed="false">
      <c r="A34" s="121" t="s">
        <v>184</v>
      </c>
      <c r="B34" s="18" t="s">
        <v>185</v>
      </c>
    </row>
    <row r="36" customFormat="false" ht="12" hidden="false" customHeight="false" outlineLevel="0" collapsed="false">
      <c r="A36" s="122" t="str">
        <f aca="false">IF('Infos vor dem Start'!A19=0,"Ein eventueller Gründungszuschuss oder Einstiegsgeld wird nicht hier, sondern in der Liquiditätsplanung eingetragen.","")</f>
        <v/>
      </c>
      <c r="B36" s="122"/>
      <c r="C36" s="122"/>
      <c r="D36" s="122"/>
      <c r="E36" s="122"/>
      <c r="F36" s="122"/>
    </row>
  </sheetData>
  <sheetProtection algorithmName="SHA-512" hashValue="SXlCFiyZLiggUnCvDbJo+VnZJNvIv00TXWL9fxndTQwPXdxrgRXDVc9lkQZA5oybUaukVoEfZSCDc+QrnAscYg==" saltValue="axG3DqYVKGrWGrumaIbh2w==" spinCount="100000" sheet="true" objects="true" scenarios="true" formatColumns="false"/>
  <mergeCells count="1">
    <mergeCell ref="A36:F36"/>
  </mergeCells>
  <printOptions headings="false" gridLines="false" gridLinesSet="true" horizontalCentered="false" verticalCentered="false"/>
  <pageMargins left="0.708333333333333" right="0.708333333333333" top="1.18125" bottom="0.7875"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&amp;R&amp;"Arial,Bold"&amp;12IHK Köln - das Gründungstool
&amp;"Arial,Regular"&amp;10&amp;A</oddHeader>
    <oddFooter>&amp;L&amp;8&amp;Z&amp;F\&amp;A\&amp;D\&amp;T&amp;RRelease 3.9</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4" activeCellId="0" sqref="C4"/>
    </sheetView>
  </sheetViews>
  <sheetFormatPr defaultColWidth="11.42578125" defaultRowHeight="12" zeroHeight="false" outlineLevelRow="0" outlineLevelCol="0"/>
  <cols>
    <col collapsed="false" customWidth="false" hidden="false" outlineLevel="0" max="1" min="1" style="18" width="11.41"/>
    <col collapsed="false" customWidth="true" hidden="false" outlineLevel="0" max="2" min="2" style="18" width="40.59"/>
    <col collapsed="false" customWidth="false" hidden="false" outlineLevel="0" max="1024" min="3" style="18" width="11.41"/>
  </cols>
  <sheetData>
    <row r="1" customFormat="false" ht="25.5" hidden="false" customHeight="true" outlineLevel="0" collapsed="false">
      <c r="C1" s="117" t="n">
        <f aca="false">+Rentabilitätsvorschau!P1</f>
        <v>2024</v>
      </c>
      <c r="D1" s="117" t="n">
        <f aca="false">+Rentabilitätsvorschau!AC1</f>
        <v>2025</v>
      </c>
      <c r="E1" s="117" t="n">
        <f aca="false">+Rentabilitätsvorschau!AP1</f>
        <v>2026</v>
      </c>
      <c r="F1" s="117" t="n">
        <f aca="false">+Rentabilitätsvorschau!BC1</f>
        <v>2027</v>
      </c>
    </row>
    <row r="2" customFormat="false" ht="11.25" hidden="false" customHeight="true" outlineLevel="0" collapsed="false">
      <c r="C2" s="117" t="s">
        <v>157</v>
      </c>
      <c r="D2" s="117" t="s">
        <v>157</v>
      </c>
      <c r="E2" s="117" t="s">
        <v>157</v>
      </c>
      <c r="F2" s="117" t="s">
        <v>157</v>
      </c>
    </row>
    <row r="3" customFormat="false" ht="24" hidden="false" customHeight="true" outlineLevel="0" collapsed="false">
      <c r="A3" s="118" t="s">
        <v>158</v>
      </c>
      <c r="B3" s="118"/>
      <c r="C3" s="36"/>
      <c r="D3" s="36"/>
      <c r="E3" s="36"/>
      <c r="F3" s="36"/>
    </row>
    <row r="4" customFormat="false" ht="12" hidden="false" customHeight="false" outlineLevel="0" collapsed="false">
      <c r="A4" s="18" t="s">
        <v>159</v>
      </c>
      <c r="C4" s="28"/>
      <c r="D4" s="28"/>
      <c r="E4" s="28"/>
      <c r="F4" s="28"/>
    </row>
    <row r="5" customFormat="false" ht="12" hidden="false" customHeight="false" outlineLevel="0" collapsed="false">
      <c r="A5" s="18" t="s">
        <v>160</v>
      </c>
      <c r="C5" s="28"/>
      <c r="D5" s="28"/>
      <c r="E5" s="28"/>
      <c r="F5" s="28"/>
    </row>
    <row r="6" customFormat="false" ht="12" hidden="false" customHeight="false" outlineLevel="0" collapsed="false">
      <c r="A6" s="18" t="s">
        <v>161</v>
      </c>
      <c r="C6" s="28"/>
      <c r="D6" s="28"/>
      <c r="E6" s="28"/>
      <c r="F6" s="28"/>
    </row>
    <row r="7" customFormat="false" ht="12" hidden="false" customHeight="false" outlineLevel="0" collapsed="false">
      <c r="A7" s="18" t="s">
        <v>162</v>
      </c>
      <c r="C7" s="28"/>
      <c r="D7" s="28"/>
      <c r="E7" s="28"/>
      <c r="F7" s="28"/>
    </row>
    <row r="8" customFormat="false" ht="12" hidden="false" customHeight="false" outlineLevel="0" collapsed="false">
      <c r="A8" s="18" t="s">
        <v>163</v>
      </c>
      <c r="C8" s="28"/>
      <c r="D8" s="28"/>
      <c r="E8" s="28"/>
      <c r="F8" s="28"/>
    </row>
    <row r="9" customFormat="false" ht="12" hidden="false" customHeight="false" outlineLevel="0" collapsed="false">
      <c r="A9" s="18" t="s">
        <v>164</v>
      </c>
      <c r="C9" s="28"/>
      <c r="D9" s="28"/>
      <c r="E9" s="28"/>
      <c r="F9" s="28"/>
    </row>
    <row r="10" customFormat="false" ht="12" hidden="false" customHeight="false" outlineLevel="0" collapsed="false">
      <c r="A10" s="18" t="s">
        <v>165</v>
      </c>
      <c r="C10" s="28"/>
      <c r="D10" s="28"/>
      <c r="E10" s="28"/>
      <c r="F10" s="28"/>
    </row>
    <row r="11" customFormat="false" ht="12" hidden="false" customHeight="false" outlineLevel="0" collapsed="false">
      <c r="A11" s="28" t="str">
        <f aca="false">IF(kapges=0,"","Gründungszuschuss/Einstiegsgeld")</f>
        <v>Gründungszuschuss/Einstiegsgeld</v>
      </c>
      <c r="B11" s="28"/>
      <c r="C11" s="28"/>
      <c r="D11" s="28"/>
      <c r="E11" s="28"/>
      <c r="F11" s="28"/>
    </row>
    <row r="12" customFormat="false" ht="12" hidden="false" customHeight="false" outlineLevel="0" collapsed="false">
      <c r="A12" s="28" t="str">
        <f aca="false">IF(kapges=0,"","Gründungszuschuss/Einstiegsgeld")</f>
        <v>Gründungszuschuss/Einstiegsgeld</v>
      </c>
      <c r="B12" s="28"/>
      <c r="C12" s="28"/>
      <c r="D12" s="28"/>
      <c r="E12" s="28"/>
      <c r="F12" s="28"/>
    </row>
    <row r="13" customFormat="false" ht="12" hidden="false" customHeight="false" outlineLevel="0" collapsed="false">
      <c r="A13" s="28" t="str">
        <f aca="false">IF(kapges=0,"","Gründungszuschuss/Einstiegsgeld")</f>
        <v>Gründungszuschuss/Einstiegsgeld</v>
      </c>
      <c r="B13" s="28"/>
      <c r="C13" s="28"/>
      <c r="D13" s="28"/>
      <c r="E13" s="28"/>
      <c r="F13" s="28"/>
    </row>
    <row r="14" customFormat="false" ht="12" hidden="false" customHeight="false" outlineLevel="0" collapsed="false">
      <c r="A14" s="28" t="str">
        <f aca="false">IF(kapges=0,"","Gründungszuschuss/Einstiegsgeld")</f>
        <v>Gründungszuschuss/Einstiegsgeld</v>
      </c>
      <c r="B14" s="28"/>
      <c r="C14" s="28"/>
      <c r="D14" s="28"/>
      <c r="E14" s="28"/>
      <c r="F14" s="28"/>
    </row>
    <row r="15" customFormat="false" ht="12" hidden="false" customHeight="false" outlineLevel="0" collapsed="false">
      <c r="A15" s="18" t="str">
        <f aca="false">IF(kapges=0,"","Gründungszuschuss/Einstiegsgeld")</f>
        <v>Gründungszuschuss/Einstiegsgeld</v>
      </c>
      <c r="C15" s="28"/>
      <c r="D15" s="28"/>
      <c r="E15" s="28"/>
      <c r="F15" s="28"/>
    </row>
    <row r="16" customFormat="false" ht="12" hidden="false" customHeight="false" outlineLevel="0" collapsed="false">
      <c r="A16" s="18" t="s">
        <v>166</v>
      </c>
      <c r="C16" s="119" t="n">
        <f aca="false">SUM(C4:C15)</f>
        <v>0</v>
      </c>
      <c r="D16" s="119" t="n">
        <f aca="false">SUM(D4:D15)</f>
        <v>0</v>
      </c>
      <c r="E16" s="119" t="n">
        <f aca="false">SUM(E4:E15)</f>
        <v>0</v>
      </c>
      <c r="F16" s="119" t="n">
        <f aca="false">SUM(F4:F15)</f>
        <v>0</v>
      </c>
    </row>
    <row r="17" customFormat="false" ht="24" hidden="false" customHeight="true" outlineLevel="0" collapsed="false">
      <c r="A17" s="118" t="s">
        <v>167</v>
      </c>
      <c r="B17" s="118"/>
      <c r="C17" s="36"/>
      <c r="D17" s="36"/>
      <c r="E17" s="36"/>
      <c r="F17" s="36"/>
    </row>
    <row r="18" customFormat="false" ht="12" hidden="false" customHeight="false" outlineLevel="0" collapsed="false">
      <c r="A18" s="18" t="s">
        <v>168</v>
      </c>
      <c r="C18" s="28"/>
      <c r="D18" s="28"/>
      <c r="E18" s="28"/>
      <c r="F18" s="28"/>
    </row>
    <row r="19" customFormat="false" ht="12" hidden="false" customHeight="false" outlineLevel="0" collapsed="false">
      <c r="A19" s="18" t="s">
        <v>169</v>
      </c>
      <c r="C19" s="28"/>
      <c r="D19" s="28"/>
      <c r="E19" s="28"/>
      <c r="F19" s="28"/>
    </row>
    <row r="20" customFormat="false" ht="12" hidden="false" customHeight="false" outlineLevel="0" collapsed="false">
      <c r="A20" s="18" t="s">
        <v>170</v>
      </c>
      <c r="C20" s="28"/>
      <c r="D20" s="28"/>
      <c r="E20" s="28"/>
      <c r="F20" s="28"/>
    </row>
    <row r="21" customFormat="false" ht="12" hidden="false" customHeight="false" outlineLevel="0" collapsed="false">
      <c r="A21" s="18" t="s">
        <v>171</v>
      </c>
      <c r="C21" s="28"/>
      <c r="D21" s="28"/>
      <c r="E21" s="28"/>
      <c r="F21" s="28"/>
    </row>
    <row r="22" customFormat="false" ht="12" hidden="false" customHeight="false" outlineLevel="0" collapsed="false">
      <c r="A22" s="18" t="s">
        <v>172</v>
      </c>
      <c r="C22" s="28"/>
      <c r="D22" s="28"/>
      <c r="E22" s="28"/>
      <c r="F22" s="28"/>
    </row>
    <row r="23" customFormat="false" ht="12" hidden="false" customHeight="false" outlineLevel="0" collapsed="false">
      <c r="A23" s="18" t="s">
        <v>173</v>
      </c>
      <c r="C23" s="28"/>
      <c r="D23" s="28"/>
      <c r="E23" s="28"/>
      <c r="F23" s="28"/>
    </row>
    <row r="24" customFormat="false" ht="12" hidden="false" customHeight="false" outlineLevel="0" collapsed="false">
      <c r="A24" s="18" t="s">
        <v>174</v>
      </c>
      <c r="C24" s="28"/>
      <c r="D24" s="28"/>
      <c r="E24" s="28"/>
      <c r="F24" s="28"/>
    </row>
    <row r="25" customFormat="false" ht="12" hidden="false" customHeight="false" outlineLevel="0" collapsed="false">
      <c r="A25" s="18" t="s">
        <v>175</v>
      </c>
      <c r="C25" s="28"/>
      <c r="D25" s="28"/>
      <c r="E25" s="28"/>
      <c r="F25" s="28"/>
    </row>
    <row r="26" customFormat="false" ht="14.25" hidden="false" customHeight="false" outlineLevel="0" collapsed="false">
      <c r="A26" s="18" t="s">
        <v>176</v>
      </c>
      <c r="C26" s="28"/>
      <c r="D26" s="28"/>
      <c r="E26" s="28"/>
      <c r="F26" s="28"/>
    </row>
    <row r="27" customFormat="false" ht="12" hidden="false" customHeight="false" outlineLevel="0" collapsed="false">
      <c r="A27" s="18" t="s">
        <v>177</v>
      </c>
      <c r="C27" s="119" t="n">
        <f aca="false">SUM(C18:C26)</f>
        <v>0</v>
      </c>
      <c r="D27" s="119" t="n">
        <f aca="false">SUM(D18:D26)</f>
        <v>0</v>
      </c>
      <c r="E27" s="119" t="n">
        <f aca="false">SUM(E18:E26)</f>
        <v>0</v>
      </c>
      <c r="F27" s="119" t="n">
        <f aca="false">SUM(F18:F26)</f>
        <v>0</v>
      </c>
    </row>
    <row r="28" customFormat="false" ht="3.75" hidden="false" customHeight="true" outlineLevel="0" collapsed="false">
      <c r="C28" s="36"/>
      <c r="D28" s="36"/>
      <c r="E28" s="36"/>
      <c r="F28" s="36"/>
    </row>
    <row r="29" customFormat="false" ht="12.75" hidden="false" customHeight="false" outlineLevel="0" collapsed="false">
      <c r="A29" s="18" t="s">
        <v>178</v>
      </c>
      <c r="C29" s="94" t="n">
        <f aca="false">-C16+C27</f>
        <v>0</v>
      </c>
      <c r="D29" s="94" t="n">
        <f aca="false">-D16+D27</f>
        <v>0</v>
      </c>
      <c r="E29" s="94" t="n">
        <f aca="false">-E16+E27</f>
        <v>0</v>
      </c>
      <c r="F29" s="94" t="n">
        <f aca="false">-F16+F27</f>
        <v>0</v>
      </c>
    </row>
    <row r="30" customFormat="false" ht="12.75" hidden="false" customHeight="false" outlineLevel="0" collapsed="false"/>
    <row r="31" customFormat="false" ht="14.25" hidden="false" customHeight="false" outlineLevel="0" collapsed="false">
      <c r="A31" s="120" t="s">
        <v>179</v>
      </c>
      <c r="B31" s="120"/>
      <c r="C31" s="120"/>
      <c r="D31" s="120"/>
      <c r="E31" s="120"/>
      <c r="F31" s="120"/>
    </row>
    <row r="32" customFormat="false" ht="12" hidden="false" customHeight="false" outlineLevel="0" collapsed="false">
      <c r="A32" s="121" t="s">
        <v>180</v>
      </c>
      <c r="B32" s="18" t="s">
        <v>181</v>
      </c>
    </row>
    <row r="33" customFormat="false" ht="12" hidden="false" customHeight="false" outlineLevel="0" collapsed="false">
      <c r="A33" s="121" t="s">
        <v>182</v>
      </c>
      <c r="B33" s="18" t="s">
        <v>183</v>
      </c>
    </row>
    <row r="34" customFormat="false" ht="12" hidden="false" customHeight="false" outlineLevel="0" collapsed="false">
      <c r="A34" s="121" t="s">
        <v>184</v>
      </c>
      <c r="B34" s="18" t="s">
        <v>185</v>
      </c>
    </row>
    <row r="36" customFormat="false" ht="12" hidden="false" customHeight="false" outlineLevel="0" collapsed="false">
      <c r="A36" s="122" t="str">
        <f aca="false">IF('Infos vor dem Start'!A19=0,"Ein eventueller Gründungszuschuss oder Einstiegsgeld wird nicht hier, sondern in der Liquiditätsplanung eingetragen.","")</f>
        <v/>
      </c>
      <c r="B36" s="122"/>
      <c r="C36" s="122"/>
      <c r="D36" s="122"/>
      <c r="E36" s="122"/>
      <c r="F36" s="122"/>
    </row>
  </sheetData>
  <mergeCells count="1">
    <mergeCell ref="A36:F36"/>
  </mergeCells>
  <printOptions headings="false" gridLines="false" gridLinesSet="true" horizontalCentered="false" verticalCentered="false"/>
  <pageMargins left="0.708333333333333" right="0.708333333333333" top="1.18125" bottom="0.7875"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&amp;R&amp;"Arial,Bold"&amp;12IHK Köln - das Gründungstool
&amp;"Arial,Regular"&amp;10&amp;A</oddHeader>
    <oddFooter>&amp;L&amp;Z&amp;F\&amp;F\&amp;A\&amp;D\&amp;T</oddFooter>
  </headerFooter>
</worksheet>
</file>

<file path=docProps/app.xml><?xml version="1.0" encoding="utf-8"?>
<Properties xmlns="http://schemas.openxmlformats.org/officeDocument/2006/extended-properties" xmlns:vt="http://schemas.openxmlformats.org/officeDocument/2006/docPropsVTypes">
  <Template/>
  <TotalTime>322</TotalTime>
  <Application>LibreOffice/7.3.7.2$Linux_X86_64 LibreOffice_project/30$Build-2</Application>
  <AppVersion>15.0000</AppVersion>
  <Company>IHK Koeln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2015-05-27T09:34:23Z</dcterms:created>
  <dc:creator>Angelika Nolting</dc:creator>
  <dc:description/>
  <dc:language>en-US</dc:language>
  <cp:lastModifiedBy/>
  <cp:lastPrinted>2021-08-06T07:38:19Z</cp:lastPrinted>
  <dcterms:modified xsi:type="dcterms:W3CDTF">2023-11-17T22:43:54Z</dcterms:modified>
  <cp:revision>9</cp:revision>
  <dc:subject/>
  <dc:title>IHK Köln Gründungstool</dc:title>
</cp:coreProperties>
</file>

<file path=docProps/custom.xml><?xml version="1.0" encoding="utf-8"?>
<Properties xmlns="http://schemas.openxmlformats.org/officeDocument/2006/custom-properties" xmlns:vt="http://schemas.openxmlformats.org/officeDocument/2006/docPropsVTypes"/>
</file>