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upt\Documents\MSE assignment\"/>
    </mc:Choice>
  </mc:AlternateContent>
  <xr:revisionPtr revIDLastSave="0" documentId="13_ncr:1_{E0E3AE3C-CC2B-4A8C-97B8-2E46EE6ACC3B}" xr6:coauthVersionLast="46" xr6:coauthVersionMax="46" xr10:uidLastSave="{00000000-0000-0000-0000-000000000000}"/>
  <bookViews>
    <workbookView xWindow="-108" yWindow="-108" windowWidth="23256" windowHeight="12576" xr2:uid="{1C966ED1-B677-4A27-B6C7-F52A289103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1" l="1"/>
  <c r="P28" i="1"/>
  <c r="L30" i="1"/>
  <c r="M22" i="1" s="1"/>
  <c r="N4" i="1"/>
  <c r="L4" i="1"/>
  <c r="F15" i="1" s="1"/>
  <c r="M2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4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4" i="1"/>
  <c r="I8" i="1"/>
  <c r="I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4" i="1"/>
  <c r="I11" i="1"/>
  <c r="F28" i="1" l="1"/>
  <c r="F14" i="1"/>
  <c r="F25" i="1"/>
  <c r="F12" i="1"/>
  <c r="M41" i="1"/>
  <c r="N41" i="1" s="1"/>
  <c r="O41" i="1" s="1"/>
  <c r="F24" i="1"/>
  <c r="F11" i="1"/>
  <c r="F13" i="1"/>
  <c r="F4" i="1"/>
  <c r="F23" i="1"/>
  <c r="F10" i="1"/>
  <c r="F35" i="1"/>
  <c r="F22" i="1"/>
  <c r="F9" i="1"/>
  <c r="F34" i="1"/>
  <c r="F21" i="1"/>
  <c r="F8" i="1"/>
  <c r="F33" i="1"/>
  <c r="F20" i="1"/>
  <c r="F7" i="1"/>
  <c r="F26" i="1"/>
  <c r="F32" i="1"/>
  <c r="F19" i="1"/>
  <c r="F6" i="1"/>
  <c r="F31" i="1"/>
  <c r="F18" i="1"/>
  <c r="F5" i="1"/>
  <c r="F30" i="1"/>
  <c r="F17" i="1"/>
  <c r="F29" i="1"/>
  <c r="F16" i="1"/>
  <c r="F27" i="1"/>
  <c r="I10" i="1"/>
  <c r="I12" i="1" s="1"/>
  <c r="I13" i="1" s="1"/>
  <c r="I6" i="1"/>
  <c r="I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4" i="1"/>
  <c r="I5" i="1" l="1"/>
</calcChain>
</file>

<file path=xl/sharedStrings.xml><?xml version="1.0" encoding="utf-8"?>
<sst xmlns="http://schemas.openxmlformats.org/spreadsheetml/2006/main" count="59" uniqueCount="57">
  <si>
    <t>XiYi</t>
  </si>
  <si>
    <t>Xi^2</t>
  </si>
  <si>
    <t>N=</t>
  </si>
  <si>
    <t>Summ XiYi=</t>
  </si>
  <si>
    <t>Summ Xi^2=</t>
  </si>
  <si>
    <t>Summ Xi=</t>
  </si>
  <si>
    <t>Summ Yi=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</si>
  <si>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</si>
  <si>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</si>
  <si>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</si>
  <si>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</si>
  <si>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</si>
  <si>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</si>
  <si>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</si>
  <si>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</si>
  <si>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</si>
  <si>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</si>
  <si>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</si>
  <si>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</si>
  <si>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</si>
  <si>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</si>
  <si>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</si>
  <si>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</si>
  <si>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</si>
  <si>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</si>
  <si>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</si>
  <si>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</si>
  <si>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</si>
  <si>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</si>
  <si>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</si>
  <si>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</si>
  <si>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</si>
  <si>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</si>
  <si>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mpg (Y)</t>
  </si>
  <si>
    <t>wt(X)</t>
  </si>
  <si>
    <t>Co-Var</t>
  </si>
  <si>
    <t>Var X</t>
  </si>
  <si>
    <t>b1</t>
  </si>
  <si>
    <t>b0</t>
  </si>
  <si>
    <t>b1= Co-var(x,y)/Var(x)</t>
  </si>
  <si>
    <t>b0= avg(y) - b1 * avg(x)</t>
  </si>
  <si>
    <t>(Xi - avg(x))^2</t>
  </si>
  <si>
    <t>X Variable 1</t>
  </si>
  <si>
    <t>Predicted Y</t>
  </si>
  <si>
    <t>SST</t>
  </si>
  <si>
    <t>Avg X</t>
  </si>
  <si>
    <t>Adj R.sq</t>
  </si>
  <si>
    <t>Avg Y</t>
  </si>
  <si>
    <t>Regression SUMMARY OUTPUT</t>
  </si>
  <si>
    <t>R .Sq</t>
  </si>
  <si>
    <t>Residuals^2</t>
  </si>
  <si>
    <t>SS Residuals^2</t>
  </si>
  <si>
    <t>MSE</t>
  </si>
  <si>
    <t>Std Error</t>
  </si>
  <si>
    <t>Formula for coefficients</t>
  </si>
  <si>
    <t>F Stats</t>
  </si>
  <si>
    <t>* Calculated statistical metrics are in green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</si>
</sst>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/>
    <xf numFmtId="0" fontId="0" fillId="3" borderId="1" xfId="0" applyFill="1" applyBorder="1" applyAlignme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3" borderId="6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4" xfId="0" applyFill="1" applyBorder="1"/>
    <xf numFmtId="0" fontId="1" fillId="4" borderId="0" xfId="0" applyFont="1" applyFill="1"/>
    <xf numFmtId="0" fontId="0" fillId="5" borderId="0" xfId="0" applyFill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3" borderId="9" xfId="0" applyFill="1" applyBorder="1"/>
    <xf numFmtId="0" fontId="2" fillId="0" borderId="5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0" borderId="1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Sheet1!$B$4:$B$35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Sheet1!$A$4:$A$35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5-4BAD-88EE-5BA2A7D4666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Sheet1!$B$4:$B$35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Sheet1!$J$41:$J$72</c:f>
              <c:numCache>
                <c:formatCode>General</c:formatCode>
                <c:ptCount val="32"/>
                <c:pt idx="0">
                  <c:v>23.282610646808614</c:v>
                </c:pt>
                <c:pt idx="1">
                  <c:v>21.919770395764331</c:v>
                </c:pt>
                <c:pt idx="2">
                  <c:v>24.885952118625418</c:v>
                </c:pt>
                <c:pt idx="3">
                  <c:v>20.102650061038624</c:v>
                </c:pt>
                <c:pt idx="4">
                  <c:v>18.90014395717602</c:v>
                </c:pt>
                <c:pt idx="5">
                  <c:v>18.793254525721565</c:v>
                </c:pt>
                <c:pt idx="6">
                  <c:v>18.205362652722073</c:v>
                </c:pt>
                <c:pt idx="7">
                  <c:v>20.236261850356691</c:v>
                </c:pt>
                <c:pt idx="8">
                  <c:v>20.450040713265597</c:v>
                </c:pt>
                <c:pt idx="9">
                  <c:v>18.90014395717602</c:v>
                </c:pt>
                <c:pt idx="10">
                  <c:v>18.90014395717602</c:v>
                </c:pt>
                <c:pt idx="11">
                  <c:v>15.533126866360732</c:v>
                </c:pt>
                <c:pt idx="12">
                  <c:v>17.350247201086443</c:v>
                </c:pt>
                <c:pt idx="13">
                  <c:v>17.083023622450312</c:v>
                </c:pt>
                <c:pt idx="14">
                  <c:v>9.2266504105479754</c:v>
                </c:pt>
                <c:pt idx="15">
                  <c:v>8.2967123568942256</c:v>
                </c:pt>
                <c:pt idx="16">
                  <c:v>8.7189256111393227</c:v>
                </c:pt>
                <c:pt idx="17">
                  <c:v>25.527288707352138</c:v>
                </c:pt>
                <c:pt idx="18">
                  <c:v>28.653804577394904</c:v>
                </c:pt>
                <c:pt idx="19">
                  <c:v>27.478020831395916</c:v>
                </c:pt>
                <c:pt idx="20">
                  <c:v>24.111003740580628</c:v>
                </c:pt>
                <c:pt idx="21">
                  <c:v>18.472586231358207</c:v>
                </c:pt>
                <c:pt idx="22">
                  <c:v>18.926866315039632</c:v>
                </c:pt>
                <c:pt idx="23">
                  <c:v>16.762355328086951</c:v>
                </c:pt>
                <c:pt idx="24">
                  <c:v>16.735632970223335</c:v>
                </c:pt>
                <c:pt idx="25">
                  <c:v>26.943573674123648</c:v>
                </c:pt>
                <c:pt idx="26">
                  <c:v>25.8479570017155</c:v>
                </c:pt>
                <c:pt idx="27">
                  <c:v>29.198940677812619</c:v>
                </c:pt>
                <c:pt idx="28">
                  <c:v>20.343151281811142</c:v>
                </c:pt>
                <c:pt idx="29">
                  <c:v>22.480939910900211</c:v>
                </c:pt>
                <c:pt idx="30">
                  <c:v>18.205362652722073</c:v>
                </c:pt>
                <c:pt idx="31">
                  <c:v>22.427495195172988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B5-4BAD-88EE-5BA2A7D4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12072"/>
        <c:axId val="379812712"/>
      </c:scatterChart>
      <c:valAx>
        <c:axId val="37981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812712"/>
        <c:crosses val="autoZero"/>
        <c:crossBetween val="midCat"/>
      </c:valAx>
      <c:valAx>
        <c:axId val="379812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MPG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812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251460</xdr:colOff>
      <xdr:row>5</xdr:row>
      <xdr:rowOff>30480</xdr:rowOff>
    </xdr:from>
    <xdr:to>
      <xdr:col>21</xdr:col>
      <xdr:colOff>129540</xdr:colOff>
      <xdr:row>21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0CD1DD-F479-49C7-B689-38A76ADF5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F9D9-CB9C-4C2F-9088-A32B3E42DB8A}">
  <dimension ref="A1:Q72"/>
  <sheetViews>
    <sheetView showGridLines="0" tabSelected="1" zoomScale="90" zoomScaleNormal="90" workbookViewId="0">
      <selection activeCell="J4" sqref="J4"/>
    </sheetView>
  </sheetViews>
  <sheetFormatPr defaultRowHeight="14.4" x14ac:dyDescent="0.3"/>
  <cols>
    <col min="5" max="5" width="12" bestFit="1" customWidth="1"/>
    <col min="7" max="7" width="4.44140625" customWidth="1"/>
    <col min="8" max="8" width="11.44140625" bestFit="1" customWidth="1"/>
    <col min="9" max="9" width="17.44140625" bestFit="1" customWidth="1"/>
    <col min="10" max="10" width="16.6640625" customWidth="1"/>
    <col min="11" max="11" width="11.88671875" customWidth="1"/>
    <col min="12" max="12" width="12.6640625" bestFit="1" customWidth="1"/>
    <col min="13" max="13" width="13.5546875" bestFit="1" customWidth="1"/>
    <col min="14" max="14" width="12" customWidth="1"/>
    <col min="17" max="17" width="12" bestFit="1" customWidth="1"/>
  </cols>
  <sheetData>
    <row r="1" spans="1:14" x14ac:dyDescent="0.3">
      <c r="A1" s="30" t="s">
        <v>56</v>
      </c>
      <c r="B1" s="5"/>
      <c r="C1" s="5"/>
      <c r="D1" s="5"/>
      <c r="E1" s="5"/>
    </row>
    <row r="3" spans="1:14" ht="15" thickBot="1" x14ac:dyDescent="0.35">
      <c r="A3" s="18" t="s">
        <v>33</v>
      </c>
      <c r="B3" s="18" t="s">
        <v>34</v>
      </c>
      <c r="C3" s="19" t="s">
        <v>0</v>
      </c>
      <c r="D3" s="19" t="s">
        <v>1</v>
      </c>
      <c r="E3" s="19" t="s">
        <v>41</v>
      </c>
      <c r="F3" s="19" t="s">
        <v>44</v>
      </c>
    </row>
    <row r="4" spans="1:14" ht="15" thickBot="1" x14ac:dyDescent="0.35">
      <c r="A4">
        <v>21</v>
      </c>
      <c r="B4">
        <v>2.62</v>
      </c>
      <c r="C4">
        <f>A4*B4</f>
        <v>55.02</v>
      </c>
      <c r="D4">
        <f>B4^2</f>
        <v>6.8644000000000007</v>
      </c>
      <c r="E4">
        <f>(B4-AVERAGE($B$4:$B$35))^2</f>
        <v>0.3567075624999993</v>
      </c>
      <c r="F4">
        <f>(A4-$L$4)^2</f>
        <v>0.82696289062500772</v>
      </c>
      <c r="H4" s="9" t="s">
        <v>2</v>
      </c>
      <c r="I4" s="14">
        <f>COUNT(A4:A35)</f>
        <v>32</v>
      </c>
      <c r="K4" s="7" t="s">
        <v>47</v>
      </c>
      <c r="L4" s="17">
        <f>AVERAGE(A4:A35)</f>
        <v>20.090624999999996</v>
      </c>
      <c r="M4" s="8" t="s">
        <v>45</v>
      </c>
      <c r="N4" s="17">
        <f>AVERAGE(B4:B35)</f>
        <v>3.2172499999999995</v>
      </c>
    </row>
    <row r="5" spans="1:14" x14ac:dyDescent="0.3">
      <c r="A5">
        <v>21</v>
      </c>
      <c r="B5">
        <v>2.875</v>
      </c>
      <c r="C5">
        <f t="shared" ref="C5:C35" si="0">A5*B5</f>
        <v>60.375</v>
      </c>
      <c r="D5">
        <f t="shared" ref="D5:D35" si="1">B5^2</f>
        <v>8.265625</v>
      </c>
      <c r="E5">
        <f t="shared" ref="E5:E35" si="2">(B5-AVERAGE($B$4:$B$35))^2</f>
        <v>0.11713506249999965</v>
      </c>
      <c r="F5">
        <f>(A5-$L$4)^2</f>
        <v>0.82696289062500772</v>
      </c>
      <c r="H5" s="10" t="s">
        <v>3</v>
      </c>
      <c r="I5" s="15">
        <f>SUM(C4:C35)</f>
        <v>1909.7528</v>
      </c>
    </row>
    <row r="6" spans="1:14" x14ac:dyDescent="0.3">
      <c r="A6">
        <v>22.8</v>
      </c>
      <c r="B6">
        <v>2.3199999999999998</v>
      </c>
      <c r="C6">
        <f t="shared" si="0"/>
        <v>52.896000000000001</v>
      </c>
      <c r="D6">
        <f t="shared" si="1"/>
        <v>5.3823999999999996</v>
      </c>
      <c r="E6">
        <f t="shared" si="2"/>
        <v>0.80505756249999938</v>
      </c>
      <c r="F6">
        <f>(A6-$L$4)^2</f>
        <v>7.340712890625027</v>
      </c>
      <c r="H6" s="10" t="s">
        <v>4</v>
      </c>
      <c r="I6" s="15">
        <f>SUM(D4:D35)</f>
        <v>360.90107000000012</v>
      </c>
    </row>
    <row r="7" spans="1:14" x14ac:dyDescent="0.3">
      <c r="A7">
        <v>21.4</v>
      </c>
      <c r="B7">
        <v>3.2149999999999999</v>
      </c>
      <c r="C7">
        <f t="shared" si="0"/>
        <v>68.800999999999988</v>
      </c>
      <c r="D7">
        <f t="shared" si="1"/>
        <v>10.336224999999999</v>
      </c>
      <c r="E7">
        <f t="shared" si="2"/>
        <v>5.0624999999983849E-6</v>
      </c>
      <c r="F7">
        <f>(A7-$L$4)^2</f>
        <v>1.7144628906250075</v>
      </c>
      <c r="H7" s="10" t="s">
        <v>5</v>
      </c>
      <c r="I7" s="15">
        <f>SUM(B4:B35)</f>
        <v>102.95199999999998</v>
      </c>
    </row>
    <row r="8" spans="1:14" ht="15" thickBot="1" x14ac:dyDescent="0.35">
      <c r="A8">
        <v>18.7</v>
      </c>
      <c r="B8">
        <v>3.44</v>
      </c>
      <c r="C8">
        <f t="shared" si="0"/>
        <v>64.328000000000003</v>
      </c>
      <c r="D8">
        <f t="shared" si="1"/>
        <v>11.833599999999999</v>
      </c>
      <c r="E8">
        <f t="shared" si="2"/>
        <v>4.9617562500000198E-2</v>
      </c>
      <c r="F8">
        <f>(A8-$L$4)^2</f>
        <v>1.9338378906249902</v>
      </c>
      <c r="H8" s="12" t="s">
        <v>6</v>
      </c>
      <c r="I8" s="16">
        <f>SUM(A4:A35)</f>
        <v>642.89999999999986</v>
      </c>
    </row>
    <row r="9" spans="1:14" ht="15" thickBot="1" x14ac:dyDescent="0.35">
      <c r="A9">
        <v>18.100000000000001</v>
      </c>
      <c r="B9">
        <v>3.46</v>
      </c>
      <c r="C9">
        <f t="shared" si="0"/>
        <v>62.626000000000005</v>
      </c>
      <c r="D9">
        <f t="shared" si="1"/>
        <v>11.9716</v>
      </c>
      <c r="E9">
        <f t="shared" si="2"/>
        <v>5.8927562500000225E-2</v>
      </c>
      <c r="F9">
        <f>(A9-$L$4)^2</f>
        <v>3.9625878906249774</v>
      </c>
    </row>
    <row r="10" spans="1:14" x14ac:dyDescent="0.3">
      <c r="A10">
        <v>14.3</v>
      </c>
      <c r="B10">
        <v>3.57</v>
      </c>
      <c r="C10">
        <f t="shared" si="0"/>
        <v>51.051000000000002</v>
      </c>
      <c r="D10">
        <f t="shared" si="1"/>
        <v>12.744899999999999</v>
      </c>
      <c r="E10">
        <f t="shared" si="2"/>
        <v>0.12443256250000025</v>
      </c>
      <c r="F10">
        <f>(A10-$L$4)^2</f>
        <v>33.53133789062494</v>
      </c>
      <c r="H10" s="9" t="s">
        <v>35</v>
      </c>
      <c r="I10" s="14">
        <f>_xlfn.COVARIANCE.P(A4:A35,B4:B35)</f>
        <v>-4.9567882812499997</v>
      </c>
      <c r="K10" s="20" t="s">
        <v>54</v>
      </c>
      <c r="L10" s="21"/>
    </row>
    <row r="11" spans="1:14" x14ac:dyDescent="0.3">
      <c r="A11">
        <v>24.4</v>
      </c>
      <c r="B11">
        <v>3.19</v>
      </c>
      <c r="C11">
        <f t="shared" si="0"/>
        <v>77.835999999999999</v>
      </c>
      <c r="D11">
        <f t="shared" si="1"/>
        <v>10.1761</v>
      </c>
      <c r="E11">
        <f t="shared" si="2"/>
        <v>7.4256249999997556E-4</v>
      </c>
      <c r="F11">
        <f>(A11-$L$4)^2</f>
        <v>18.570712890625025</v>
      </c>
      <c r="H11" s="10" t="s">
        <v>36</v>
      </c>
      <c r="I11" s="15">
        <f>_xlfn.VAR.P(B4:B35)</f>
        <v>0.92746087500000662</v>
      </c>
      <c r="K11" s="22" t="s">
        <v>39</v>
      </c>
      <c r="L11" s="11"/>
    </row>
    <row r="12" spans="1:14" ht="15" thickBot="1" x14ac:dyDescent="0.35">
      <c r="A12">
        <v>22.8</v>
      </c>
      <c r="B12">
        <v>3.15</v>
      </c>
      <c r="C12">
        <f t="shared" si="0"/>
        <v>71.819999999999993</v>
      </c>
      <c r="D12">
        <f t="shared" si="1"/>
        <v>9.9224999999999994</v>
      </c>
      <c r="E12">
        <f t="shared" si="2"/>
        <v>4.5225624999999442E-3</v>
      </c>
      <c r="F12">
        <f>(A12-$L$4)^2</f>
        <v>7.340712890625027</v>
      </c>
      <c r="H12" s="10" t="s">
        <v>37</v>
      </c>
      <c r="I12" s="15">
        <f>I10/I11</f>
        <v>-5.3444715727226386</v>
      </c>
      <c r="K12" s="23" t="s">
        <v>40</v>
      </c>
      <c r="L12" s="13"/>
    </row>
    <row r="13" spans="1:14" ht="15" thickBot="1" x14ac:dyDescent="0.35">
      <c r="A13">
        <v>19.2</v>
      </c>
      <c r="B13">
        <v>3.44</v>
      </c>
      <c r="C13">
        <f t="shared" si="0"/>
        <v>66.048000000000002</v>
      </c>
      <c r="D13">
        <f t="shared" si="1"/>
        <v>11.833599999999999</v>
      </c>
      <c r="E13">
        <f t="shared" si="2"/>
        <v>4.9617562500000198E-2</v>
      </c>
      <c r="F13">
        <f>(A13-$L$4)^2</f>
        <v>0.79321289062499367</v>
      </c>
      <c r="H13" s="12" t="s">
        <v>38</v>
      </c>
      <c r="I13" s="16">
        <f>(AVERAGE(A4:A35)-(I12*AVERAGE(B4:B35)))</f>
        <v>37.2851261673419</v>
      </c>
    </row>
    <row r="14" spans="1:14" x14ac:dyDescent="0.3">
      <c r="A14">
        <v>17.8</v>
      </c>
      <c r="B14">
        <v>3.44</v>
      </c>
      <c r="C14">
        <f t="shared" si="0"/>
        <v>61.231999999999999</v>
      </c>
      <c r="D14">
        <f t="shared" si="1"/>
        <v>11.833599999999999</v>
      </c>
      <c r="E14">
        <f t="shared" si="2"/>
        <v>4.9617562500000198E-2</v>
      </c>
      <c r="F14">
        <f>(A14-$L$4)^2</f>
        <v>5.2469628906249772</v>
      </c>
    </row>
    <row r="15" spans="1:14" x14ac:dyDescent="0.3">
      <c r="A15">
        <v>16.399999999999999</v>
      </c>
      <c r="B15">
        <v>4.07</v>
      </c>
      <c r="C15">
        <f t="shared" si="0"/>
        <v>66.748000000000005</v>
      </c>
      <c r="D15">
        <f t="shared" si="1"/>
        <v>16.564900000000002</v>
      </c>
      <c r="E15">
        <f t="shared" si="2"/>
        <v>0.72718256250000135</v>
      </c>
      <c r="F15">
        <f>(A15-$L$4)^2</f>
        <v>13.620712890624979</v>
      </c>
    </row>
    <row r="16" spans="1:14" x14ac:dyDescent="0.3">
      <c r="A16">
        <v>17.3</v>
      </c>
      <c r="B16">
        <v>3.73</v>
      </c>
      <c r="C16">
        <f t="shared" si="0"/>
        <v>64.528999999999996</v>
      </c>
      <c r="D16">
        <f t="shared" si="1"/>
        <v>13.9129</v>
      </c>
      <c r="E16">
        <f t="shared" si="2"/>
        <v>0.2629125625000005</v>
      </c>
      <c r="F16">
        <f>(A16-$L$4)^2</f>
        <v>7.7875878906249723</v>
      </c>
    </row>
    <row r="17" spans="1:17" x14ac:dyDescent="0.3">
      <c r="A17">
        <v>15.2</v>
      </c>
      <c r="B17">
        <v>3.78</v>
      </c>
      <c r="C17">
        <f t="shared" si="0"/>
        <v>57.455999999999996</v>
      </c>
      <c r="D17">
        <f t="shared" si="1"/>
        <v>14.288399999999999</v>
      </c>
      <c r="E17">
        <f t="shared" si="2"/>
        <v>0.31668756250000035</v>
      </c>
      <c r="F17">
        <f>(A17-$L$4)^2</f>
        <v>23.918212890624964</v>
      </c>
      <c r="I17" t="s">
        <v>48</v>
      </c>
    </row>
    <row r="18" spans="1:17" ht="15" thickBot="1" x14ac:dyDescent="0.35">
      <c r="A18">
        <v>10.4</v>
      </c>
      <c r="B18">
        <v>5.25</v>
      </c>
      <c r="C18">
        <f t="shared" si="0"/>
        <v>54.6</v>
      </c>
      <c r="D18">
        <f t="shared" si="1"/>
        <v>27.5625</v>
      </c>
      <c r="E18">
        <f t="shared" si="2"/>
        <v>4.1320725625000021</v>
      </c>
      <c r="F18">
        <f>(A18-$L$4)^2</f>
        <v>93.90821289062491</v>
      </c>
    </row>
    <row r="19" spans="1:17" x14ac:dyDescent="0.3">
      <c r="A19">
        <v>10.4</v>
      </c>
      <c r="B19">
        <v>5.4240000000000004</v>
      </c>
      <c r="C19">
        <f t="shared" si="0"/>
        <v>56.409600000000005</v>
      </c>
      <c r="D19">
        <f t="shared" si="1"/>
        <v>29.419776000000002</v>
      </c>
      <c r="E19">
        <f t="shared" si="2"/>
        <v>4.8697455625000039</v>
      </c>
      <c r="F19">
        <f>(A19-$L$4)^2</f>
        <v>93.90821289062491</v>
      </c>
      <c r="I19" s="4" t="s">
        <v>7</v>
      </c>
      <c r="J19" s="4"/>
    </row>
    <row r="20" spans="1:17" ht="15" thickBot="1" x14ac:dyDescent="0.35">
      <c r="A20">
        <v>14.7</v>
      </c>
      <c r="B20">
        <v>5.3449999999999998</v>
      </c>
      <c r="C20">
        <f t="shared" si="0"/>
        <v>78.571499999999986</v>
      </c>
      <c r="D20">
        <f t="shared" si="1"/>
        <v>28.569024999999996</v>
      </c>
      <c r="E20">
        <f t="shared" si="2"/>
        <v>4.5273200625000012</v>
      </c>
      <c r="F20">
        <f>(A20-$L$4)^2</f>
        <v>29.058837890624961</v>
      </c>
      <c r="I20" s="1" t="s">
        <v>8</v>
      </c>
      <c r="J20" s="1">
        <v>0.86765937651722791</v>
      </c>
    </row>
    <row r="21" spans="1:17" x14ac:dyDescent="0.3">
      <c r="A21">
        <v>32.4</v>
      </c>
      <c r="B21">
        <v>2.2000000000000002</v>
      </c>
      <c r="C21">
        <f t="shared" si="0"/>
        <v>71.28</v>
      </c>
      <c r="D21">
        <f t="shared" si="1"/>
        <v>4.8400000000000007</v>
      </c>
      <c r="E21">
        <f t="shared" si="2"/>
        <v>1.0347975624999985</v>
      </c>
      <c r="F21">
        <f>(A21-$L$4)^2</f>
        <v>151.52071289062508</v>
      </c>
      <c r="I21" s="1" t="s">
        <v>9</v>
      </c>
      <c r="J21" s="1">
        <v>0.75283279365826472</v>
      </c>
      <c r="L21" s="9" t="s">
        <v>49</v>
      </c>
      <c r="M21" s="14">
        <f>K28/K30</f>
        <v>0.75283279365826472</v>
      </c>
    </row>
    <row r="22" spans="1:17" ht="15" thickBot="1" x14ac:dyDescent="0.35">
      <c r="A22">
        <v>30.4</v>
      </c>
      <c r="B22">
        <v>1.615</v>
      </c>
      <c r="C22">
        <f t="shared" si="0"/>
        <v>49.095999999999997</v>
      </c>
      <c r="D22">
        <f t="shared" si="1"/>
        <v>2.608225</v>
      </c>
      <c r="E22">
        <f t="shared" si="2"/>
        <v>2.5672050624999985</v>
      </c>
      <c r="F22">
        <f>(A22-$L$4)^2</f>
        <v>106.28321289062505</v>
      </c>
      <c r="I22" s="1" t="s">
        <v>10</v>
      </c>
      <c r="J22" s="1">
        <v>0.74459388678020688</v>
      </c>
      <c r="L22" s="12" t="s">
        <v>46</v>
      </c>
      <c r="M22" s="16">
        <f>1-L29/L30</f>
        <v>0.74459388678020688</v>
      </c>
    </row>
    <row r="23" spans="1:17" x14ac:dyDescent="0.3">
      <c r="A23">
        <v>33.9</v>
      </c>
      <c r="B23">
        <v>1.835</v>
      </c>
      <c r="C23">
        <f t="shared" si="0"/>
        <v>62.206499999999998</v>
      </c>
      <c r="D23">
        <f t="shared" si="1"/>
        <v>3.3672249999999999</v>
      </c>
      <c r="E23">
        <f t="shared" si="2"/>
        <v>1.9106150624999987</v>
      </c>
      <c r="F23">
        <f>(A23-$L$4)^2</f>
        <v>190.69883789062507</v>
      </c>
      <c r="I23" s="1" t="s">
        <v>11</v>
      </c>
      <c r="J23" s="1">
        <v>3.0458821247893755</v>
      </c>
    </row>
    <row r="24" spans="1:17" ht="15" thickBot="1" x14ac:dyDescent="0.35">
      <c r="A24">
        <v>21.5</v>
      </c>
      <c r="B24">
        <v>2.4649999999999999</v>
      </c>
      <c r="C24">
        <f t="shared" si="0"/>
        <v>52.997499999999995</v>
      </c>
      <c r="D24">
        <f t="shared" si="1"/>
        <v>6.0762249999999991</v>
      </c>
      <c r="E24">
        <f t="shared" si="2"/>
        <v>0.56588006249999945</v>
      </c>
      <c r="F24">
        <f>(A24-$L$4)^2</f>
        <v>1.986337890625012</v>
      </c>
      <c r="I24" s="2" t="s">
        <v>12</v>
      </c>
      <c r="J24" s="2">
        <v>32</v>
      </c>
    </row>
    <row r="25" spans="1:17" x14ac:dyDescent="0.3">
      <c r="A25">
        <v>15.5</v>
      </c>
      <c r="B25">
        <v>3.52</v>
      </c>
      <c r="C25">
        <f t="shared" si="0"/>
        <v>54.56</v>
      </c>
      <c r="D25">
        <f t="shared" si="1"/>
        <v>12.3904</v>
      </c>
      <c r="E25">
        <f t="shared" si="2"/>
        <v>9.1657562500000317E-2</v>
      </c>
      <c r="F25">
        <f>(A25-$L$4)^2</f>
        <v>21.073837890624961</v>
      </c>
    </row>
    <row r="26" spans="1:17" ht="15" thickBot="1" x14ac:dyDescent="0.35">
      <c r="A26">
        <v>15.2</v>
      </c>
      <c r="B26">
        <v>3.4350000000000001</v>
      </c>
      <c r="C26">
        <f t="shared" si="0"/>
        <v>52.211999999999996</v>
      </c>
      <c r="D26">
        <f t="shared" si="1"/>
        <v>11.799225</v>
      </c>
      <c r="E26">
        <f t="shared" si="2"/>
        <v>4.7415062500000243E-2</v>
      </c>
      <c r="F26">
        <f>(A26-$L$4)^2</f>
        <v>23.918212890624964</v>
      </c>
      <c r="I26" t="s">
        <v>13</v>
      </c>
    </row>
    <row r="27" spans="1:17" x14ac:dyDescent="0.3">
      <c r="A27">
        <v>13.3</v>
      </c>
      <c r="B27">
        <v>3.84</v>
      </c>
      <c r="C27">
        <f t="shared" si="0"/>
        <v>51.072000000000003</v>
      </c>
      <c r="D27">
        <f t="shared" si="1"/>
        <v>14.7456</v>
      </c>
      <c r="E27">
        <f t="shared" si="2"/>
        <v>0.38781756250000043</v>
      </c>
      <c r="F27">
        <f>(A27-$L$4)^2</f>
        <v>46.11258789062493</v>
      </c>
      <c r="I27" s="3"/>
      <c r="J27" s="3" t="s">
        <v>18</v>
      </c>
      <c r="K27" s="3" t="s">
        <v>19</v>
      </c>
      <c r="L27" s="3" t="s">
        <v>20</v>
      </c>
      <c r="M27" s="3" t="s">
        <v>21</v>
      </c>
      <c r="N27" s="3" t="s">
        <v>22</v>
      </c>
      <c r="P27" s="24" t="s">
        <v>55</v>
      </c>
      <c r="Q27" s="25" t="s">
        <v>22</v>
      </c>
    </row>
    <row r="28" spans="1:17" ht="15" thickBot="1" x14ac:dyDescent="0.35">
      <c r="A28">
        <v>19.2</v>
      </c>
      <c r="B28">
        <v>3.8450000000000002</v>
      </c>
      <c r="C28">
        <f t="shared" si="0"/>
        <v>73.823999999999998</v>
      </c>
      <c r="D28">
        <f t="shared" si="1"/>
        <v>14.784025000000002</v>
      </c>
      <c r="E28">
        <f t="shared" si="2"/>
        <v>0.39407006250000087</v>
      </c>
      <c r="F28">
        <f>(A28-$L$4)^2</f>
        <v>0.79321289062499367</v>
      </c>
      <c r="I28" s="1" t="s">
        <v>14</v>
      </c>
      <c r="J28" s="1">
        <v>1</v>
      </c>
      <c r="K28" s="1">
        <v>847.72524995665685</v>
      </c>
      <c r="L28" s="1">
        <v>847.72524995665685</v>
      </c>
      <c r="M28" s="1">
        <v>91.375325003761901</v>
      </c>
      <c r="N28" s="1">
        <v>1.2939587013504933E-10</v>
      </c>
      <c r="P28" s="26">
        <f>L28/L29</f>
        <v>91.375325003761901</v>
      </c>
      <c r="Q28" s="16">
        <f>_xlfn.F.DIST.RT(P28,1,30)</f>
        <v>1.2939587013504933E-10</v>
      </c>
    </row>
    <row r="29" spans="1:17" x14ac:dyDescent="0.3">
      <c r="A29">
        <v>27.3</v>
      </c>
      <c r="B29">
        <v>1.9350000000000001</v>
      </c>
      <c r="C29">
        <f t="shared" si="0"/>
        <v>52.825500000000005</v>
      </c>
      <c r="D29">
        <f t="shared" si="1"/>
        <v>3.7442250000000001</v>
      </c>
      <c r="E29">
        <f t="shared" si="2"/>
        <v>1.6441650624999986</v>
      </c>
      <c r="F29">
        <f>(A29-$L$4)^2</f>
        <v>51.975087890625069</v>
      </c>
      <c r="I29" s="1" t="s">
        <v>15</v>
      </c>
      <c r="J29" s="1">
        <v>30</v>
      </c>
      <c r="K29" s="1">
        <v>278.32193754334321</v>
      </c>
      <c r="L29" s="1">
        <v>9.2773979181114399</v>
      </c>
      <c r="M29" s="1"/>
      <c r="N29" s="1"/>
    </row>
    <row r="30" spans="1:17" ht="15" thickBot="1" x14ac:dyDescent="0.35">
      <c r="A30">
        <v>26</v>
      </c>
      <c r="B30">
        <v>2.14</v>
      </c>
      <c r="C30">
        <f t="shared" si="0"/>
        <v>55.64</v>
      </c>
      <c r="D30">
        <f t="shared" si="1"/>
        <v>4.5796000000000001</v>
      </c>
      <c r="E30">
        <f t="shared" si="2"/>
        <v>1.1604675624999987</v>
      </c>
      <c r="F30">
        <f>(A30-$L$4)^2</f>
        <v>34.920712890625047</v>
      </c>
      <c r="I30" s="2" t="s">
        <v>16</v>
      </c>
      <c r="J30" s="2">
        <v>31</v>
      </c>
      <c r="K30" s="2">
        <v>1126.0471875000001</v>
      </c>
      <c r="L30" s="6">
        <f>K30/J30</f>
        <v>36.324102822580649</v>
      </c>
      <c r="M30" s="2"/>
      <c r="N30" s="2"/>
    </row>
    <row r="31" spans="1:17" ht="15" thickBot="1" x14ac:dyDescent="0.35">
      <c r="A31">
        <v>30.4</v>
      </c>
      <c r="B31">
        <v>1.5129999999999999</v>
      </c>
      <c r="C31">
        <f t="shared" si="0"/>
        <v>45.995199999999997</v>
      </c>
      <c r="D31">
        <f t="shared" si="1"/>
        <v>2.2891689999999998</v>
      </c>
      <c r="E31">
        <f t="shared" si="2"/>
        <v>2.9044680624999986</v>
      </c>
      <c r="F31">
        <f>(A31-$L$4)^2</f>
        <v>106.28321289062505</v>
      </c>
    </row>
    <row r="32" spans="1:17" x14ac:dyDescent="0.3">
      <c r="A32">
        <v>15.8</v>
      </c>
      <c r="B32">
        <v>3.17</v>
      </c>
      <c r="C32">
        <f t="shared" si="0"/>
        <v>50.085999999999999</v>
      </c>
      <c r="D32">
        <f t="shared" si="1"/>
        <v>10.0489</v>
      </c>
      <c r="E32">
        <f t="shared" si="2"/>
        <v>2.2325624999999594E-3</v>
      </c>
      <c r="F32">
        <f>(A32-$L$4)^2</f>
        <v>18.409462890624958</v>
      </c>
      <c r="I32" s="3"/>
      <c r="J32" s="3" t="s">
        <v>23</v>
      </c>
      <c r="K32" s="3" t="s">
        <v>11</v>
      </c>
      <c r="L32" s="3" t="s">
        <v>24</v>
      </c>
      <c r="M32" s="3" t="s">
        <v>25</v>
      </c>
      <c r="N32" s="3" t="s">
        <v>26</v>
      </c>
      <c r="O32" s="3" t="s">
        <v>27</v>
      </c>
      <c r="P32" s="3" t="s">
        <v>28</v>
      </c>
      <c r="Q32" s="3" t="s">
        <v>29</v>
      </c>
    </row>
    <row r="33" spans="1:17" x14ac:dyDescent="0.3">
      <c r="A33">
        <v>19.7</v>
      </c>
      <c r="B33">
        <v>2.77</v>
      </c>
      <c r="C33">
        <f t="shared" si="0"/>
        <v>54.568999999999996</v>
      </c>
      <c r="D33">
        <f t="shared" si="1"/>
        <v>7.6729000000000003</v>
      </c>
      <c r="E33">
        <f t="shared" si="2"/>
        <v>0.20003256249999954</v>
      </c>
      <c r="F33">
        <f>(A33-$L$4)^2</f>
        <v>0.15258789062499722</v>
      </c>
      <c r="I33" s="1" t="s">
        <v>17</v>
      </c>
      <c r="J33" s="1">
        <v>37.285126167342028</v>
      </c>
      <c r="K33" s="1">
        <v>1.877627337255894</v>
      </c>
      <c r="L33" s="1">
        <v>19.857575264020877</v>
      </c>
      <c r="M33" s="1">
        <v>8.2417988453264739E-19</v>
      </c>
      <c r="N33" s="1">
        <v>33.450499573266079</v>
      </c>
      <c r="O33" s="1">
        <v>41.119752761417978</v>
      </c>
      <c r="P33" s="1">
        <v>33.450499573266079</v>
      </c>
      <c r="Q33" s="1">
        <v>41.119752761417978</v>
      </c>
    </row>
    <row r="34" spans="1:17" ht="15" thickBot="1" x14ac:dyDescent="0.35">
      <c r="A34">
        <v>15</v>
      </c>
      <c r="B34">
        <v>3.57</v>
      </c>
      <c r="C34">
        <f t="shared" si="0"/>
        <v>53.55</v>
      </c>
      <c r="D34">
        <f t="shared" si="1"/>
        <v>12.744899999999999</v>
      </c>
      <c r="E34">
        <f t="shared" si="2"/>
        <v>0.12443256250000025</v>
      </c>
      <c r="F34">
        <f>(A34-$L$4)^2</f>
        <v>25.914462890624957</v>
      </c>
      <c r="I34" s="2" t="s">
        <v>42</v>
      </c>
      <c r="J34" s="2">
        <v>-5.3444715727226768</v>
      </c>
      <c r="K34" s="2">
        <v>0.55910104509932312</v>
      </c>
      <c r="L34" s="2">
        <v>-9.5590441469721146</v>
      </c>
      <c r="M34" s="2">
        <v>1.2939587013505023E-10</v>
      </c>
      <c r="N34" s="2">
        <v>-6.4863082374182603</v>
      </c>
      <c r="O34" s="2">
        <v>-4.2026349080270933</v>
      </c>
      <c r="P34" s="2">
        <v>-6.4863082374182603</v>
      </c>
      <c r="Q34" s="2">
        <v>-4.2026349080270933</v>
      </c>
    </row>
    <row r="35" spans="1:17" x14ac:dyDescent="0.3">
      <c r="A35">
        <v>21.4</v>
      </c>
      <c r="B35">
        <v>2.78</v>
      </c>
      <c r="C35">
        <f t="shared" si="0"/>
        <v>59.49199999999999</v>
      </c>
      <c r="D35">
        <f t="shared" si="1"/>
        <v>7.7283999999999988</v>
      </c>
      <c r="E35">
        <f t="shared" si="2"/>
        <v>0.19118756249999974</v>
      </c>
      <c r="F35">
        <f>(A35-$L$4)^2</f>
        <v>1.7144628906250075</v>
      </c>
    </row>
    <row r="38" spans="1:17" x14ac:dyDescent="0.3">
      <c r="I38" t="s">
        <v>30</v>
      </c>
    </row>
    <row r="39" spans="1:17" ht="15" thickBot="1" x14ac:dyDescent="0.35"/>
    <row r="40" spans="1:17" x14ac:dyDescent="0.3">
      <c r="I40" s="3" t="s">
        <v>31</v>
      </c>
      <c r="J40" s="3" t="s">
        <v>43</v>
      </c>
      <c r="K40" s="3" t="s">
        <v>32</v>
      </c>
      <c r="L40" s="3" t="s">
        <v>50</v>
      </c>
      <c r="M40" s="27" t="s">
        <v>51</v>
      </c>
      <c r="N40" s="28" t="s">
        <v>52</v>
      </c>
      <c r="O40" s="25" t="s">
        <v>53</v>
      </c>
    </row>
    <row r="41" spans="1:17" ht="15" thickBot="1" x14ac:dyDescent="0.35">
      <c r="I41" s="1">
        <v>1</v>
      </c>
      <c r="J41" s="1">
        <v>23.282610646808614</v>
      </c>
      <c r="K41" s="1">
        <v>-2.2826106468086138</v>
      </c>
      <c r="L41">
        <f>K41^2</f>
        <v>5.2103113649240385</v>
      </c>
      <c r="M41" s="23">
        <f>SUM(L41:L72)</f>
        <v>278.32193754334321</v>
      </c>
      <c r="N41" s="29">
        <f>M41/30</f>
        <v>9.2773979181114399</v>
      </c>
      <c r="O41" s="16">
        <f>SQRT(N41)</f>
        <v>3.0458821247893755</v>
      </c>
    </row>
    <row r="42" spans="1:17" x14ac:dyDescent="0.3">
      <c r="I42" s="1">
        <v>2</v>
      </c>
      <c r="J42" s="1">
        <v>21.919770395764331</v>
      </c>
      <c r="K42" s="1">
        <v>-0.91977039576433128</v>
      </c>
      <c r="L42">
        <f t="shared" ref="L42:L72" si="3">K42^2</f>
        <v>0.84597758092447461</v>
      </c>
    </row>
    <row r="43" spans="1:17" x14ac:dyDescent="0.3">
      <c r="I43" s="1">
        <v>3</v>
      </c>
      <c r="J43" s="1">
        <v>24.885952118625418</v>
      </c>
      <c r="K43" s="1">
        <v>-2.0859521186254177</v>
      </c>
      <c r="L43">
        <f t="shared" si="3"/>
        <v>4.3511962411978686</v>
      </c>
    </row>
    <row r="44" spans="1:17" x14ac:dyDescent="0.3">
      <c r="I44" s="1">
        <v>4</v>
      </c>
      <c r="J44" s="1">
        <v>20.102650061038624</v>
      </c>
      <c r="K44" s="1">
        <v>1.297349938961375</v>
      </c>
      <c r="L44">
        <f t="shared" si="3"/>
        <v>1.6831168641230834</v>
      </c>
    </row>
    <row r="45" spans="1:17" x14ac:dyDescent="0.3">
      <c r="I45" s="1">
        <v>5</v>
      </c>
      <c r="J45" s="1">
        <v>18.90014395717602</v>
      </c>
      <c r="K45" s="1">
        <v>-0.20014395717602085</v>
      </c>
      <c r="L45">
        <f t="shared" si="3"/>
        <v>4.0057603594076868E-2</v>
      </c>
    </row>
    <row r="46" spans="1:17" x14ac:dyDescent="0.3">
      <c r="I46" s="1">
        <v>6</v>
      </c>
      <c r="J46" s="1">
        <v>18.793254525721565</v>
      </c>
      <c r="K46" s="1">
        <v>-0.69325452572156365</v>
      </c>
      <c r="L46">
        <f t="shared" si="3"/>
        <v>0.48060183743343016</v>
      </c>
    </row>
    <row r="47" spans="1:17" x14ac:dyDescent="0.3">
      <c r="I47" s="1">
        <v>7</v>
      </c>
      <c r="J47" s="1">
        <v>18.205362652722073</v>
      </c>
      <c r="K47" s="1">
        <v>-3.9053626527220722</v>
      </c>
      <c r="L47">
        <f t="shared" si="3"/>
        <v>15.251857449276381</v>
      </c>
    </row>
    <row r="48" spans="1:17" x14ac:dyDescent="0.3">
      <c r="I48" s="1">
        <v>8</v>
      </c>
      <c r="J48" s="1">
        <v>20.236261850356691</v>
      </c>
      <c r="K48" s="1">
        <v>4.1637381496433079</v>
      </c>
      <c r="L48">
        <f t="shared" si="3"/>
        <v>17.336715378795077</v>
      </c>
    </row>
    <row r="49" spans="9:12" x14ac:dyDescent="0.3">
      <c r="I49" s="1">
        <v>9</v>
      </c>
      <c r="J49" s="1">
        <v>20.450040713265597</v>
      </c>
      <c r="K49" s="1">
        <v>2.3499592867344035</v>
      </c>
      <c r="L49">
        <f t="shared" si="3"/>
        <v>5.5223086493092666</v>
      </c>
    </row>
    <row r="50" spans="9:12" x14ac:dyDescent="0.3">
      <c r="I50" s="1">
        <v>10</v>
      </c>
      <c r="J50" s="1">
        <v>18.90014395717602</v>
      </c>
      <c r="K50" s="1">
        <v>0.29985604282397915</v>
      </c>
      <c r="L50">
        <f t="shared" si="3"/>
        <v>8.991364641805602E-2</v>
      </c>
    </row>
    <row r="51" spans="9:12" x14ac:dyDescent="0.3">
      <c r="I51" s="1">
        <v>11</v>
      </c>
      <c r="J51" s="1">
        <v>18.90014395717602</v>
      </c>
      <c r="K51" s="1">
        <v>-1.1001439571760194</v>
      </c>
      <c r="L51">
        <f t="shared" si="3"/>
        <v>1.2103167265109112</v>
      </c>
    </row>
    <row r="52" spans="9:12" x14ac:dyDescent="0.3">
      <c r="I52" s="1">
        <v>12</v>
      </c>
      <c r="J52" s="1">
        <v>15.533126866360732</v>
      </c>
      <c r="K52" s="1">
        <v>0.86687313363926677</v>
      </c>
      <c r="L52">
        <f t="shared" si="3"/>
        <v>0.75146902982556207</v>
      </c>
    </row>
    <row r="53" spans="9:12" x14ac:dyDescent="0.3">
      <c r="I53" s="1">
        <v>13</v>
      </c>
      <c r="J53" s="1">
        <v>17.350247201086443</v>
      </c>
      <c r="K53" s="1">
        <v>-5.0247201086442317E-2</v>
      </c>
      <c r="L53">
        <f t="shared" si="3"/>
        <v>2.5247812170213699E-3</v>
      </c>
    </row>
    <row r="54" spans="9:12" x14ac:dyDescent="0.3">
      <c r="I54" s="1">
        <v>14</v>
      </c>
      <c r="J54" s="1">
        <v>17.083023622450312</v>
      </c>
      <c r="K54" s="1">
        <v>-1.8830236224503132</v>
      </c>
      <c r="L54">
        <f t="shared" si="3"/>
        <v>3.5457779627058996</v>
      </c>
    </row>
    <row r="55" spans="9:12" x14ac:dyDescent="0.3">
      <c r="I55" s="1">
        <v>15</v>
      </c>
      <c r="J55" s="1">
        <v>9.2266504105479754</v>
      </c>
      <c r="K55" s="1">
        <v>1.1733495894520249</v>
      </c>
      <c r="L55">
        <f t="shared" si="3"/>
        <v>1.3767492590672354</v>
      </c>
    </row>
    <row r="56" spans="9:12" x14ac:dyDescent="0.3">
      <c r="I56" s="1">
        <v>16</v>
      </c>
      <c r="J56" s="1">
        <v>8.2967123568942256</v>
      </c>
      <c r="K56" s="1">
        <v>2.1032876431057748</v>
      </c>
      <c r="L56">
        <f t="shared" si="3"/>
        <v>4.4238189096414446</v>
      </c>
    </row>
    <row r="57" spans="9:12" x14ac:dyDescent="0.3">
      <c r="I57" s="1">
        <v>17</v>
      </c>
      <c r="J57" s="1">
        <v>8.7189256111393227</v>
      </c>
      <c r="K57" s="1">
        <v>5.9810743888606765</v>
      </c>
      <c r="L57">
        <f t="shared" si="3"/>
        <v>35.773250845085116</v>
      </c>
    </row>
    <row r="58" spans="9:12" x14ac:dyDescent="0.3">
      <c r="I58" s="1">
        <v>18</v>
      </c>
      <c r="J58" s="1">
        <v>25.527288707352138</v>
      </c>
      <c r="K58" s="1">
        <v>6.8727112926478604</v>
      </c>
      <c r="L58">
        <f t="shared" si="3"/>
        <v>47.234160512089424</v>
      </c>
    </row>
    <row r="59" spans="9:12" x14ac:dyDescent="0.3">
      <c r="I59" s="1">
        <v>19</v>
      </c>
      <c r="J59" s="1">
        <v>28.653804577394904</v>
      </c>
      <c r="K59" s="1">
        <v>1.7461954226050942</v>
      </c>
      <c r="L59">
        <f t="shared" si="3"/>
        <v>3.0491984539269836</v>
      </c>
    </row>
    <row r="60" spans="9:12" x14ac:dyDescent="0.3">
      <c r="I60" s="1">
        <v>20</v>
      </c>
      <c r="J60" s="1">
        <v>27.478020831395916</v>
      </c>
      <c r="K60" s="1">
        <v>6.4219791686040821</v>
      </c>
      <c r="L60">
        <f t="shared" si="3"/>
        <v>41.241816441984781</v>
      </c>
    </row>
    <row r="61" spans="9:12" x14ac:dyDescent="0.3">
      <c r="I61" s="1">
        <v>21</v>
      </c>
      <c r="J61" s="1">
        <v>24.111003740580628</v>
      </c>
      <c r="K61" s="1">
        <v>-2.6110037405806281</v>
      </c>
      <c r="L61">
        <f t="shared" si="3"/>
        <v>6.817340533326032</v>
      </c>
    </row>
    <row r="62" spans="9:12" x14ac:dyDescent="0.3">
      <c r="I62" s="1">
        <v>22</v>
      </c>
      <c r="J62" s="1">
        <v>18.472586231358207</v>
      </c>
      <c r="K62" s="1">
        <v>-2.972586231358207</v>
      </c>
      <c r="L62">
        <f t="shared" si="3"/>
        <v>8.8362689028603878</v>
      </c>
    </row>
    <row r="63" spans="9:12" x14ac:dyDescent="0.3">
      <c r="I63" s="1">
        <v>23</v>
      </c>
      <c r="J63" s="1">
        <v>18.926866315039632</v>
      </c>
      <c r="K63" s="1">
        <v>-3.7268663150396328</v>
      </c>
      <c r="L63">
        <f t="shared" si="3"/>
        <v>13.889532530177092</v>
      </c>
    </row>
    <row r="64" spans="9:12" x14ac:dyDescent="0.3">
      <c r="I64" s="1">
        <v>24</v>
      </c>
      <c r="J64" s="1">
        <v>16.762355328086951</v>
      </c>
      <c r="K64" s="1">
        <v>-3.4623553280869501</v>
      </c>
      <c r="L64">
        <f t="shared" si="3"/>
        <v>11.987904417932093</v>
      </c>
    </row>
    <row r="65" spans="9:12" x14ac:dyDescent="0.3">
      <c r="I65" s="1">
        <v>25</v>
      </c>
      <c r="J65" s="1">
        <v>16.735632970223335</v>
      </c>
      <c r="K65" s="1">
        <v>2.464367029776664</v>
      </c>
      <c r="L65">
        <f t="shared" si="3"/>
        <v>6.0731048574502573</v>
      </c>
    </row>
    <row r="66" spans="9:12" x14ac:dyDescent="0.3">
      <c r="I66" s="1">
        <v>26</v>
      </c>
      <c r="J66" s="1">
        <v>26.943573674123648</v>
      </c>
      <c r="K66" s="1">
        <v>0.35642632587635248</v>
      </c>
      <c r="L66">
        <f t="shared" si="3"/>
        <v>0.1270397257777158</v>
      </c>
    </row>
    <row r="67" spans="9:12" x14ac:dyDescent="0.3">
      <c r="I67" s="1">
        <v>27</v>
      </c>
      <c r="J67" s="1">
        <v>25.8479570017155</v>
      </c>
      <c r="K67" s="1">
        <v>0.15204299828450019</v>
      </c>
      <c r="L67">
        <f t="shared" si="3"/>
        <v>2.3117073327340528E-2</v>
      </c>
    </row>
    <row r="68" spans="9:12" x14ac:dyDescent="0.3">
      <c r="I68" s="1">
        <v>28</v>
      </c>
      <c r="J68" s="1">
        <v>29.198940677812619</v>
      </c>
      <c r="K68" s="1">
        <v>1.2010593221873798</v>
      </c>
      <c r="L68">
        <f t="shared" si="3"/>
        <v>1.4425434954132081</v>
      </c>
    </row>
    <row r="69" spans="9:12" x14ac:dyDescent="0.3">
      <c r="I69" s="1">
        <v>29</v>
      </c>
      <c r="J69" s="1">
        <v>20.343151281811142</v>
      </c>
      <c r="K69" s="1">
        <v>-4.5431512818111415</v>
      </c>
      <c r="L69">
        <f t="shared" si="3"/>
        <v>20.640223569422218</v>
      </c>
    </row>
    <row r="70" spans="9:12" x14ac:dyDescent="0.3">
      <c r="I70" s="1">
        <v>30</v>
      </c>
      <c r="J70" s="1">
        <v>22.480939910900211</v>
      </c>
      <c r="K70" s="1">
        <v>-2.7809399109002122</v>
      </c>
      <c r="L70">
        <f t="shared" si="3"/>
        <v>7.7336267880376806</v>
      </c>
    </row>
    <row r="71" spans="9:12" x14ac:dyDescent="0.3">
      <c r="I71" s="1">
        <v>31</v>
      </c>
      <c r="J71" s="1">
        <v>18.205362652722073</v>
      </c>
      <c r="K71" s="1">
        <v>-3.2053626527220729</v>
      </c>
      <c r="L71">
        <f t="shared" si="3"/>
        <v>10.274349735465483</v>
      </c>
    </row>
    <row r="72" spans="9:12" ht="15" thickBot="1" x14ac:dyDescent="0.35">
      <c r="I72" s="2">
        <v>32</v>
      </c>
      <c r="J72" s="2">
        <v>22.427495195172988</v>
      </c>
      <c r="K72" s="2">
        <v>-1.0274951951729889</v>
      </c>
      <c r="L72">
        <f t="shared" si="3"/>
        <v>1.0557463761035786</v>
      </c>
    </row>
  </sheetData>
  <mergeCells count="1">
    <mergeCell ref="K10:L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Gupta</dc:creator>
  <cp:lastModifiedBy>Saurabh Gupta</cp:lastModifiedBy>
  <dcterms:created xsi:type="dcterms:W3CDTF">2021-01-10T19:40:35Z</dcterms:created>
  <dcterms:modified xsi:type="dcterms:W3CDTF">2021-02-15T14:25:15Z</dcterms:modified>
</cp:coreProperties>
</file>