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353" firstSheet="1" activeTab="3"/>
  </bookViews>
  <sheets>
    <sheet name="fannkuch-redux" sheetId="1" r:id="rId1"/>
    <sheet name="fasta" sheetId="2" r:id="rId2"/>
    <sheet name="mandelbrot" sheetId="3" r:id="rId3"/>
    <sheet name="spectralnorm" sheetId="4" r:id="rId4"/>
    <sheet name="Sheet2" sheetId="5" r:id="rId5"/>
  </sheets>
  <definedNames>
    <definedName name="_xlnm._FilterDatabase" localSheetId="0" hidden="1">'fannkuch-redux'!$A$1:$E$11</definedName>
    <definedName name="_xlnm._FilterDatabase" localSheetId="1" hidden="1">fasta!$A$1:$E$11</definedName>
    <definedName name="_xlnm._FilterDatabase" localSheetId="2" hidden="1">mandelbrot!$E$1:$E$11</definedName>
    <definedName name="_xlnm._FilterDatabase" localSheetId="3" hidden="1">spectralnorm!$E$1:$E$11</definedName>
  </definedNames>
  <calcPr calcId="145621" iterateDelta="1E-4"/>
</workbook>
</file>

<file path=xl/calcChain.xml><?xml version="1.0" encoding="utf-8"?>
<calcChain xmlns="http://schemas.openxmlformats.org/spreadsheetml/2006/main">
  <c r="D11" i="4" l="1"/>
  <c r="C11" i="4"/>
  <c r="E11" i="4" s="1"/>
  <c r="B11" i="4"/>
  <c r="E3" i="4"/>
  <c r="E2" i="4"/>
  <c r="E8" i="4"/>
  <c r="E4" i="4"/>
  <c r="E6" i="4"/>
  <c r="E7" i="4"/>
  <c r="E9" i="4"/>
  <c r="E10" i="4"/>
  <c r="E5" i="4"/>
  <c r="C2" i="4"/>
  <c r="B2" i="4"/>
  <c r="D3" i="4"/>
  <c r="C3" i="4"/>
  <c r="B3" i="4"/>
  <c r="D5" i="4"/>
  <c r="C5" i="4"/>
  <c r="B5" i="4"/>
  <c r="D8" i="4"/>
  <c r="C8" i="4"/>
  <c r="B8" i="4"/>
  <c r="D9" i="4"/>
  <c r="C9" i="4"/>
  <c r="B9" i="4"/>
  <c r="D6" i="4"/>
  <c r="C6" i="4"/>
  <c r="B6" i="4"/>
  <c r="B4" i="4"/>
  <c r="C4" i="4"/>
  <c r="D4" i="4"/>
  <c r="B7" i="4"/>
  <c r="C7" i="4"/>
  <c r="D7" i="4"/>
  <c r="B10" i="4"/>
  <c r="C10" i="4"/>
  <c r="D10" i="4"/>
  <c r="D4" i="2" l="1"/>
  <c r="C4" i="2"/>
  <c r="B4" i="2"/>
  <c r="E6" i="3" l="1"/>
  <c r="C5" i="3"/>
  <c r="C7" i="3"/>
  <c r="D9" i="3"/>
  <c r="D10" i="3"/>
  <c r="C10" i="3"/>
  <c r="C8" i="3"/>
  <c r="D11" i="3"/>
  <c r="C11" i="3"/>
  <c r="E11" i="3" s="1"/>
  <c r="B11" i="3"/>
  <c r="D8" i="3"/>
  <c r="B3" i="3"/>
  <c r="E3" i="3" s="1"/>
  <c r="B6" i="3"/>
  <c r="B7" i="3"/>
  <c r="E7" i="3" s="1"/>
  <c r="B2" i="3"/>
  <c r="E2" i="3" s="1"/>
  <c r="B5" i="3"/>
  <c r="E5" i="3" s="1"/>
  <c r="B4" i="3"/>
  <c r="E4" i="3" s="1"/>
  <c r="C9" i="3"/>
  <c r="B8" i="3" l="1"/>
  <c r="E8" i="3" s="1"/>
  <c r="B10" i="3"/>
  <c r="E10" i="3" s="1"/>
  <c r="B9" i="3"/>
  <c r="E9" i="3" s="1"/>
  <c r="D8" i="1" l="1"/>
  <c r="B8" i="1"/>
  <c r="D7" i="1"/>
  <c r="C7" i="1"/>
  <c r="B7" i="1"/>
  <c r="H13" i="1" l="1"/>
  <c r="C5" i="1" l="1"/>
  <c r="E5" i="1"/>
  <c r="D5" i="1"/>
  <c r="B5" i="1"/>
  <c r="E3" i="2"/>
  <c r="D3" i="2"/>
  <c r="C3" i="2"/>
  <c r="B3" i="2"/>
  <c r="E2" i="1"/>
  <c r="D2" i="1"/>
  <c r="C2" i="1"/>
  <c r="B2" i="1"/>
  <c r="E6" i="2"/>
  <c r="D6" i="2"/>
  <c r="C6" i="2"/>
  <c r="B6" i="2"/>
  <c r="D10" i="2" l="1"/>
  <c r="C10" i="2"/>
  <c r="B10" i="2"/>
  <c r="E10" i="2" s="1"/>
  <c r="D2" i="2"/>
  <c r="C2" i="2"/>
  <c r="B2" i="2"/>
  <c r="D5" i="2"/>
  <c r="C5" i="2"/>
  <c r="B5" i="2"/>
  <c r="E5" i="2" s="1"/>
  <c r="E4" i="2"/>
  <c r="D7" i="2"/>
  <c r="C7" i="2"/>
  <c r="B7" i="2"/>
  <c r="D9" i="2"/>
  <c r="C9" i="2"/>
  <c r="B9" i="2"/>
  <c r="D8" i="2"/>
  <c r="C8" i="2"/>
  <c r="B8" i="2"/>
  <c r="E8" i="2" s="1"/>
  <c r="D11" i="2"/>
  <c r="C11" i="2"/>
  <c r="B11" i="2"/>
  <c r="E11" i="2" s="1"/>
  <c r="D3" i="1"/>
  <c r="C3" i="1"/>
  <c r="B3" i="1"/>
  <c r="D4" i="1"/>
  <c r="C4" i="1"/>
  <c r="B4" i="1"/>
  <c r="D6" i="1"/>
  <c r="C6" i="1"/>
  <c r="B6" i="1"/>
  <c r="C8" i="1"/>
  <c r="E8" i="1"/>
  <c r="D9" i="1"/>
  <c r="C9" i="1"/>
  <c r="B9" i="1"/>
  <c r="D10" i="1"/>
  <c r="C10" i="1"/>
  <c r="B10" i="1"/>
  <c r="D11" i="1"/>
  <c r="C11" i="1"/>
  <c r="B11" i="1"/>
  <c r="E11" i="1" l="1"/>
  <c r="E7" i="1"/>
  <c r="E6" i="1"/>
  <c r="E4" i="1"/>
  <c r="E10" i="1"/>
  <c r="E3" i="1"/>
  <c r="E9" i="1"/>
  <c r="E7" i="2"/>
  <c r="E2" i="2"/>
  <c r="E9" i="2"/>
</calcChain>
</file>

<file path=xl/sharedStrings.xml><?xml version="1.0" encoding="utf-8"?>
<sst xmlns="http://schemas.openxmlformats.org/spreadsheetml/2006/main" count="61" uniqueCount="15">
  <si>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</si>
  <si>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</si>
  <si>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</si>
  <si>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</si>
  <si>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</si>
  <si>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</si>
  <si>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</si>
  <si>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</si>
  <si>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</si>
  <si>
    <t>JRuby (1.5)</t>
  </si>
  <si>
    <t xml:space="preserve">Erlang (HiPE 5.8.3) </t>
  </si>
  <si>
    <t>Java (server 1.7.0)</t>
  </si>
  <si>
    <t>Objeck (3.1.2)</t>
  </si>
  <si>
    <t>Ruby (1.9.2)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</si>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</sst>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fasta!$A$17:$A$26</c:f>
              <c:strCache>
                <c:ptCount val="10"/>
                <c:pt idx="0">
                  <c:v>Perl (5.14)</c:v>
                </c:pt>
                <c:pt idx="1">
                  <c:v>JRuby (1.5)</c:v>
                </c:pt>
                <c:pt idx="2">
                  <c:v>Objeck (3.1)</c:v>
                </c:pt>
                <c:pt idx="3">
                  <c:v>Python (3.2)</c:v>
                </c:pt>
                <c:pt idx="4">
                  <c:v>Ruby (1.9)</c:v>
                </c:pt>
                <c:pt idx="5">
                  <c:v>Erlang (HiPE 3.8)</c:v>
                </c:pt>
                <c:pt idx="6">
                  <c:v>Ocaml (3.12)</c:v>
                </c:pt>
                <c:pt idx="7">
                  <c:v>Java (server 1.6)</c:v>
                </c:pt>
                <c:pt idx="8">
                  <c:v>Haskell GHC (7.1)</c:v>
                </c:pt>
                <c:pt idx="9">
                  <c:v>C (4.6)</c:v>
                </c:pt>
              </c:strCache>
            </c:strRef>
          </c:cat>
          <c:val>
            <c:numRef>
              <c:f>fasta!$B$17:$B$26</c:f>
              <c:numCache>
                <c:formatCode>0.0</c:formatCode>
                <c:ptCount val="10"/>
                <c:pt idx="0">
                  <c:v>230.57600000000002</c:v>
                </c:pt>
                <c:pt idx="1">
                  <c:v>208.63366666666664</c:v>
                </c:pt>
                <c:pt idx="2">
                  <c:v>204.55133333333333</c:v>
                </c:pt>
                <c:pt idx="3">
                  <c:v>157.83133333333333</c:v>
                </c:pt>
                <c:pt idx="4">
                  <c:v>157.45599999999999</c:v>
                </c:pt>
                <c:pt idx="5">
                  <c:v>96.064999999999998</c:v>
                </c:pt>
                <c:pt idx="6">
                  <c:v>9.838000000000001</c:v>
                </c:pt>
                <c:pt idx="7">
                  <c:v>8.1603333333333321</c:v>
                </c:pt>
                <c:pt idx="8">
                  <c:v>7.9379999999999997</c:v>
                </c:pt>
                <c:pt idx="9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8346880"/>
        <c:axId val="95524480"/>
      </c:barChart>
      <c:catAx>
        <c:axId val="10834688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95524480"/>
        <c:crosses val="autoZero"/>
        <c:auto val="1"/>
        <c:lblAlgn val="ctr"/>
        <c:lblOffset val="100"/>
        <c:tickLblSkip val="1"/>
        <c:noMultiLvlLbl val="0"/>
      </c:catAx>
      <c:valAx>
        <c:axId val="95524480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08346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'fannkuch-redux'!$A$17:$A$26</c:f>
              <c:strCache>
                <c:ptCount val="10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JRuby (1.5)</c:v>
                </c:pt>
                <c:pt idx="4">
                  <c:v>Haskell GHC (7.1)</c:v>
                </c:pt>
                <c:pt idx="5">
                  <c:v>Objeck (3.1)</c:v>
                </c:pt>
                <c:pt idx="6">
                  <c:v>Erlang (HiPE 3.8)</c:v>
                </c:pt>
                <c:pt idx="7">
                  <c:v>Java (server 1.6)</c:v>
                </c:pt>
                <c:pt idx="8">
                  <c:v>Ocaml (3.12)</c:v>
                </c:pt>
                <c:pt idx="9">
                  <c:v>C (4.6)</c:v>
                </c:pt>
              </c:strCache>
            </c:strRef>
          </c:cat>
          <c:val>
            <c:numRef>
              <c:f>'fannkuch-redux'!$B$17:$B$26</c:f>
              <c:numCache>
                <c:formatCode>0.0</c:formatCode>
                <c:ptCount val="10"/>
                <c:pt idx="0">
                  <c:v>3820.2640000000006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1544.0173333333332</c:v>
                </c:pt>
                <c:pt idx="4">
                  <c:v>422.70633333333336</c:v>
                </c:pt>
                <c:pt idx="5">
                  <c:v>172.97666666666669</c:v>
                </c:pt>
                <c:pt idx="6">
                  <c:v>155.02233333333334</c:v>
                </c:pt>
                <c:pt idx="7">
                  <c:v>58.334000000000003</c:v>
                </c:pt>
                <c:pt idx="8">
                  <c:v>49.846333333333327</c:v>
                </c:pt>
                <c:pt idx="9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498880"/>
        <c:axId val="95526208"/>
      </c:barChart>
      <c:catAx>
        <c:axId val="109498880"/>
        <c:scaling>
          <c:orientation val="minMax"/>
        </c:scaling>
        <c:delete val="0"/>
        <c:axPos val="l"/>
        <c:majorTickMark val="none"/>
        <c:minorTickMark val="none"/>
        <c:tickLblPos val="nextTo"/>
        <c:crossAx val="95526208"/>
        <c:crosses val="autoZero"/>
        <c:auto val="1"/>
        <c:lblAlgn val="ctr"/>
        <c:lblOffset val="100"/>
        <c:noMultiLvlLbl val="0"/>
      </c:catAx>
      <c:valAx>
        <c:axId val="95526208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09498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mandelbrot n=16000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Time (secs)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mandelbrot!$A$2:$A$11</c:f>
              <c:strCache>
                <c:ptCount val="10"/>
                <c:pt idx="0">
                  <c:v>Ruby (1.9.2)</c:v>
                </c:pt>
                <c:pt idx="1">
                  <c:v>Perl (5.14)</c:v>
                </c:pt>
                <c:pt idx="2">
                  <c:v>Haskell GHC (7.1)</c:v>
                </c:pt>
                <c:pt idx="3">
                  <c:v>Erlang (HiPE 5.8.3) </c:v>
                </c:pt>
                <c:pt idx="4">
                  <c:v>JRuby (1.5)</c:v>
                </c:pt>
                <c:pt idx="5">
                  <c:v>Python (3.2)</c:v>
                </c:pt>
                <c:pt idx="6">
                  <c:v>Objeck (3.1.2)</c:v>
                </c:pt>
                <c:pt idx="7">
                  <c:v>Ocaml (3.12)</c:v>
                </c:pt>
                <c:pt idx="8">
                  <c:v>Java (server 1.7.0)</c:v>
                </c:pt>
                <c:pt idx="9">
                  <c:v>C (4.6)</c:v>
                </c:pt>
              </c:strCache>
            </c:strRef>
          </c:cat>
          <c:val>
            <c:numRef>
              <c:f>mandelbrot!$E$2:$E$11</c:f>
              <c:numCache>
                <c:formatCode>0.00</c:formatCode>
                <c:ptCount val="10"/>
                <c:pt idx="0">
                  <c:v>4029.3130000000001</c:v>
                </c:pt>
                <c:pt idx="1">
                  <c:v>3759.9110000000001</c:v>
                </c:pt>
                <c:pt idx="2">
                  <c:v>1756.1089999999999</c:v>
                </c:pt>
                <c:pt idx="3">
                  <c:v>1679.06</c:v>
                </c:pt>
                <c:pt idx="4">
                  <c:v>1607.6569999999999</c:v>
                </c:pt>
                <c:pt idx="5">
                  <c:v>992.13</c:v>
                </c:pt>
                <c:pt idx="6">
                  <c:v>73.137666666666675</c:v>
                </c:pt>
                <c:pt idx="7">
                  <c:v>35.429666666666662</c:v>
                </c:pt>
                <c:pt idx="8">
                  <c:v>20.352999999999998</c:v>
                </c:pt>
                <c:pt idx="9">
                  <c:v>6.6236666666666659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500416"/>
        <c:axId val="42796160"/>
      </c:barChart>
      <c:catAx>
        <c:axId val="10950041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42796160"/>
        <c:crosses val="autoZero"/>
        <c:auto val="1"/>
        <c:lblAlgn val="ctr"/>
        <c:lblOffset val="100"/>
        <c:tickLblSkip val="1"/>
        <c:noMultiLvlLbl val="0"/>
      </c:catAx>
      <c:valAx>
        <c:axId val="42796160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095004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 spectral-norm n=5500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spectralnorm!$A$2:$A$11</c:f>
              <c:strCache>
                <c:ptCount val="10"/>
                <c:pt idx="0">
                  <c:v>Haskell GHC (7.1)</c:v>
                </c:pt>
                <c:pt idx="1">
                  <c:v>Perl (5.14)</c:v>
                </c:pt>
                <c:pt idx="2">
                  <c:v>JRuby (1.5)</c:v>
                </c:pt>
                <c:pt idx="3">
                  <c:v>Ruby (1.9.2)</c:v>
                </c:pt>
                <c:pt idx="4">
                  <c:v>Python (3.2)</c:v>
                </c:pt>
                <c:pt idx="5">
                  <c:v>Objeck (3.1.2)</c:v>
                </c:pt>
                <c:pt idx="6">
                  <c:v>Erlang (HiPE 5.8.3) </c:v>
                </c:pt>
                <c:pt idx="7">
                  <c:v>Ocaml (3.12)</c:v>
                </c:pt>
                <c:pt idx="8">
                  <c:v>Java (server 1.7.0)</c:v>
                </c:pt>
                <c:pt idx="9">
                  <c:v>C (4.6)</c:v>
                </c:pt>
              </c:strCache>
            </c:strRef>
          </c:cat>
          <c:val>
            <c:numRef>
              <c:f>spectralnorm!$E$2:$E$11</c:f>
              <c:numCache>
                <c:formatCode>0.00</c:formatCode>
                <c:ptCount val="10"/>
                <c:pt idx="0">
                  <c:v>3678.3850000000002</c:v>
                </c:pt>
                <c:pt idx="1">
                  <c:v>828.01899999999989</c:v>
                </c:pt>
                <c:pt idx="2">
                  <c:v>492.52766666666668</c:v>
                </c:pt>
                <c:pt idx="3">
                  <c:v>487.02600000000001</c:v>
                </c:pt>
                <c:pt idx="4">
                  <c:v>366.01366666666667</c:v>
                </c:pt>
                <c:pt idx="5">
                  <c:v>17.100999999999999</c:v>
                </c:pt>
                <c:pt idx="6">
                  <c:v>11.729333333333335</c:v>
                </c:pt>
                <c:pt idx="7">
                  <c:v>9.59</c:v>
                </c:pt>
                <c:pt idx="8">
                  <c:v>5.3659999999999997</c:v>
                </c:pt>
                <c:pt idx="9">
                  <c:v>3.1173333333333333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4259072"/>
        <c:axId val="96918848"/>
      </c:barChart>
      <c:catAx>
        <c:axId val="14425907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96918848"/>
        <c:crosses val="autoZero"/>
        <c:auto val="1"/>
        <c:lblAlgn val="ctr"/>
        <c:lblOffset val="100"/>
        <c:tickLblSkip val="1"/>
        <c:noMultiLvlLbl val="0"/>
      </c:catAx>
      <c:valAx>
        <c:axId val="96918848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44259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11</xdr:row>
      <xdr:rowOff>42861</xdr:rowOff>
    </xdr:from>
    <xdr:to>
      <xdr:col>12</xdr:col>
      <xdr:colOff>752475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36</xdr:row>
      <xdr:rowOff>19049</xdr:rowOff>
    </xdr:from>
    <xdr:to>
      <xdr:col>12</xdr:col>
      <xdr:colOff>733425</xdr:colOff>
      <xdr:row>59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8</xdr:row>
      <xdr:rowOff>57150</xdr:rowOff>
    </xdr:from>
    <xdr:to>
      <xdr:col>17</xdr:col>
      <xdr:colOff>147639</xdr:colOff>
      <xdr:row>31</xdr:row>
      <xdr:rowOff>147639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13</xdr:row>
      <xdr:rowOff>9525</xdr:rowOff>
    </xdr:from>
    <xdr:to>
      <xdr:col>12</xdr:col>
      <xdr:colOff>176214</xdr:colOff>
      <xdr:row>36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zoomScaleNormal="100" workbookViewId="0">
      <selection activeCell="C31" sqref="C31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8" s="1" customFormat="1" x14ac:dyDescent="0.2"/>
    <row r="2" spans="1:8" x14ac:dyDescent="0.2">
      <c r="A2" t="s">
        <v>8</v>
      </c>
      <c r="B2" s="1">
        <f>SUM(63*60+40.264)</f>
        <v>3820.2640000000001</v>
      </c>
      <c r="C2" s="1">
        <f>SUM(63*60+40.264)</f>
        <v>3820.2640000000001</v>
      </c>
      <c r="D2" s="1">
        <f>SUM(63*60+40.264)</f>
        <v>3820.2640000000001</v>
      </c>
      <c r="E2" s="1">
        <f t="shared" ref="E2:E11" si="0">AVERAGE(B2:D2)</f>
        <v>3820.2640000000006</v>
      </c>
    </row>
    <row r="3" spans="1:8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 t="shared" si="0"/>
        <v>2285.4789999999998</v>
      </c>
    </row>
    <row r="4" spans="1:8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 t="shared" si="0"/>
        <v>1745.1403333333335</v>
      </c>
    </row>
    <row r="5" spans="1:8" x14ac:dyDescent="0.2">
      <c r="A5" t="s">
        <v>9</v>
      </c>
      <c r="B5" s="1">
        <f>SUM(25*60+41.044)</f>
        <v>1541.0440000000001</v>
      </c>
      <c r="C5" s="1">
        <f>SUM(25*60+49.964)</f>
        <v>1549.9639999999999</v>
      </c>
      <c r="D5" s="1">
        <f>SUM(25*60+41.044)</f>
        <v>1541.0440000000001</v>
      </c>
      <c r="E5" s="1">
        <f t="shared" si="0"/>
        <v>1544.0173333333332</v>
      </c>
    </row>
    <row r="6" spans="1:8" x14ac:dyDescent="0.2">
      <c r="A6" t="s">
        <v>5</v>
      </c>
      <c r="B6" s="1">
        <f>SUM(7*60+2.047)</f>
        <v>422.04700000000003</v>
      </c>
      <c r="C6" s="1">
        <f>SUM(7*60+2.202)</f>
        <v>422.202</v>
      </c>
      <c r="D6" s="1">
        <f>SUM(7*60+3.87)</f>
        <v>423.87</v>
      </c>
      <c r="E6" s="1">
        <f t="shared" si="0"/>
        <v>422.70633333333336</v>
      </c>
    </row>
    <row r="7" spans="1:8" x14ac:dyDescent="0.2">
      <c r="A7" t="s">
        <v>4</v>
      </c>
      <c r="B7" s="1">
        <f>SUM(2*60+54.297)</f>
        <v>174.297</v>
      </c>
      <c r="C7" s="1">
        <f>SUM(2*60+53.346)</f>
        <v>173.346</v>
      </c>
      <c r="D7" s="1">
        <f>SUM(2*60+53.078)</f>
        <v>173.078</v>
      </c>
      <c r="E7" s="1">
        <f t="shared" si="0"/>
        <v>173.57366666666667</v>
      </c>
    </row>
    <row r="8" spans="1:8" x14ac:dyDescent="0.2">
      <c r="A8" t="s">
        <v>3</v>
      </c>
      <c r="B8" s="1">
        <f>SUM(2*60+17.963)</f>
        <v>137.96299999999999</v>
      </c>
      <c r="C8" s="1">
        <f>SUM(2*60+43.552)</f>
        <v>163.55199999999999</v>
      </c>
      <c r="D8" s="1">
        <f>SUM(2*60+43.552)</f>
        <v>163.55199999999999</v>
      </c>
      <c r="E8" s="1">
        <f t="shared" si="0"/>
        <v>155.02233333333334</v>
      </c>
    </row>
    <row r="9" spans="1:8" x14ac:dyDescent="0.2">
      <c r="A9" t="s">
        <v>2</v>
      </c>
      <c r="B9" s="1">
        <f>SUM(0*60+58.334)</f>
        <v>58.334000000000003</v>
      </c>
      <c r="C9" s="1">
        <f>SUM(0*60+58.334)</f>
        <v>58.334000000000003</v>
      </c>
      <c r="D9" s="1">
        <f>SUM(0*60+58.334)</f>
        <v>58.334000000000003</v>
      </c>
      <c r="E9" s="1">
        <f t="shared" si="0"/>
        <v>58.334000000000003</v>
      </c>
    </row>
    <row r="10" spans="1:8" x14ac:dyDescent="0.2">
      <c r="A10" t="s">
        <v>1</v>
      </c>
      <c r="B10">
        <f>SUM(0*60+49.871)</f>
        <v>49.871000000000002</v>
      </c>
      <c r="C10" s="1">
        <f>SUM(0*60+49.933)</f>
        <v>49.933</v>
      </c>
      <c r="D10" s="1">
        <f>SUM(0*60+49.735)</f>
        <v>49.734999999999999</v>
      </c>
      <c r="E10" s="1">
        <f t="shared" si="0"/>
        <v>49.846333333333327</v>
      </c>
    </row>
    <row r="11" spans="1:8" x14ac:dyDescent="0.2">
      <c r="A11" s="1" t="s">
        <v>0</v>
      </c>
      <c r="B11">
        <f>SUM(0*60+46.749)</f>
        <v>46.749000000000002</v>
      </c>
      <c r="C11" s="1">
        <f>SUM(0*60+48.931)</f>
        <v>48.930999999999997</v>
      </c>
      <c r="D11" s="1">
        <f>SUM(0*60+46.744)</f>
        <v>46.744</v>
      </c>
      <c r="E11" s="1">
        <f t="shared" si="0"/>
        <v>47.474666666666671</v>
      </c>
    </row>
    <row r="13" spans="1:8" x14ac:dyDescent="0.2">
      <c r="H13">
        <f>SUM(2*60+53.707)</f>
        <v>173.70699999999999</v>
      </c>
    </row>
    <row r="17" spans="1:2" x14ac:dyDescent="0.2">
      <c r="A17" s="1" t="s">
        <v>8</v>
      </c>
      <c r="B17" s="2">
        <v>3820.2640000000006</v>
      </c>
    </row>
    <row r="18" spans="1:2" x14ac:dyDescent="0.2">
      <c r="A18" s="1" t="s">
        <v>7</v>
      </c>
      <c r="B18" s="2">
        <v>2285.4789999999998</v>
      </c>
    </row>
    <row r="19" spans="1:2" x14ac:dyDescent="0.2">
      <c r="A19" s="1" t="s">
        <v>6</v>
      </c>
      <c r="B19" s="2">
        <v>1745.1403333333335</v>
      </c>
    </row>
    <row r="20" spans="1:2" x14ac:dyDescent="0.2">
      <c r="A20" s="1" t="s">
        <v>9</v>
      </c>
      <c r="B20" s="2">
        <v>1544.0173333333332</v>
      </c>
    </row>
    <row r="21" spans="1:2" x14ac:dyDescent="0.2">
      <c r="A21" s="1" t="s">
        <v>5</v>
      </c>
      <c r="B21" s="2">
        <v>422.70633333333336</v>
      </c>
    </row>
    <row r="22" spans="1:2" x14ac:dyDescent="0.2">
      <c r="A22" s="1" t="s">
        <v>4</v>
      </c>
      <c r="B22" s="2">
        <v>172.97666666666669</v>
      </c>
    </row>
    <row r="23" spans="1:2" x14ac:dyDescent="0.2">
      <c r="A23" s="1" t="s">
        <v>3</v>
      </c>
      <c r="B23" s="2">
        <v>155.02233333333334</v>
      </c>
    </row>
    <row r="24" spans="1:2" x14ac:dyDescent="0.2">
      <c r="A24" t="s">
        <v>2</v>
      </c>
      <c r="B24" s="2">
        <v>58.334000000000003</v>
      </c>
    </row>
    <row r="25" spans="1:2" x14ac:dyDescent="0.2">
      <c r="A25" s="1" t="s">
        <v>1</v>
      </c>
      <c r="B25" s="2">
        <v>49.846333333333327</v>
      </c>
    </row>
    <row r="26" spans="1:2" x14ac:dyDescent="0.2">
      <c r="A26" t="s">
        <v>0</v>
      </c>
      <c r="B26" s="2">
        <v>47.474666666666671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zoomScaleNormal="100" workbookViewId="0">
      <selection activeCell="B17" sqref="B17:B26"/>
    </sheetView>
  </sheetViews>
  <sheetFormatPr defaultRowHeight="12.75" x14ac:dyDescent="0.2"/>
  <cols>
    <col min="1" max="1" width="15.7109375"/>
    <col min="2" max="1025" width="11.5703125"/>
  </cols>
  <sheetData>
    <row r="1" spans="1:5" s="1" customFormat="1" x14ac:dyDescent="0.2"/>
    <row r="2" spans="1:5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 t="shared" ref="E2:E11" si="0">AVERAGE(B2:D2)</f>
        <v>230.57600000000002</v>
      </c>
    </row>
    <row r="3" spans="1:5" x14ac:dyDescent="0.2">
      <c r="A3" t="s">
        <v>9</v>
      </c>
      <c r="B3" s="1">
        <f>SUM(3*60+27.882)</f>
        <v>207.88200000000001</v>
      </c>
      <c r="C3" s="1">
        <f>SUM(3*60+25.34)</f>
        <v>205.34</v>
      </c>
      <c r="D3" s="1">
        <f>SUM(3*60+32.679)</f>
        <v>212.679</v>
      </c>
      <c r="E3" s="1">
        <f t="shared" si="0"/>
        <v>208.63366666666664</v>
      </c>
    </row>
    <row r="4" spans="1:5" x14ac:dyDescent="0.2">
      <c r="A4" t="s">
        <v>4</v>
      </c>
      <c r="B4" s="1">
        <f>SUM(3*60+28.566)</f>
        <v>208.566</v>
      </c>
      <c r="C4" s="1">
        <f>SUM(3*60+27.92)</f>
        <v>207.92000000000002</v>
      </c>
      <c r="D4" s="1">
        <f>SUM(3*60+17.168)</f>
        <v>197.16800000000001</v>
      </c>
      <c r="E4" s="1">
        <f t="shared" si="0"/>
        <v>204.55133333333333</v>
      </c>
    </row>
    <row r="5" spans="1:5" x14ac:dyDescent="0.2">
      <c r="A5" t="s">
        <v>6</v>
      </c>
      <c r="B5" s="1">
        <f>SUM(2*60+36.946)</f>
        <v>156.946</v>
      </c>
      <c r="C5" s="1">
        <f>SUM(2*60+37.732)</f>
        <v>157.732</v>
      </c>
      <c r="D5" s="1">
        <f>SUM(2*60+38.816)</f>
        <v>158.816</v>
      </c>
      <c r="E5" s="1">
        <f t="shared" si="0"/>
        <v>157.83133333333333</v>
      </c>
    </row>
    <row r="6" spans="1:5" x14ac:dyDescent="0.2">
      <c r="A6" t="s">
        <v>8</v>
      </c>
      <c r="B6" s="1">
        <f>SUM(2*60+38.748)</f>
        <v>158.74799999999999</v>
      </c>
      <c r="C6" s="1">
        <f>SUM(2*60+36.6)</f>
        <v>156.6</v>
      </c>
      <c r="D6" s="1">
        <f>SUM(2*60+37.02)</f>
        <v>157.02000000000001</v>
      </c>
      <c r="E6" s="1">
        <f t="shared" si="0"/>
        <v>157.45599999999999</v>
      </c>
    </row>
    <row r="7" spans="1:5" x14ac:dyDescent="0.2">
      <c r="A7" t="s">
        <v>3</v>
      </c>
      <c r="B7" s="1">
        <f>SUM(1*60+35.877)</f>
        <v>95.87700000000001</v>
      </c>
      <c r="C7" s="1">
        <f>SUM(1*60+35.821)</f>
        <v>95.820999999999998</v>
      </c>
      <c r="D7" s="1">
        <f>SUM(1*60+36.497)</f>
        <v>96.497</v>
      </c>
      <c r="E7" s="1">
        <f t="shared" si="0"/>
        <v>96.064999999999998</v>
      </c>
    </row>
    <row r="8" spans="1:5" x14ac:dyDescent="0.2">
      <c r="A8" t="s">
        <v>1</v>
      </c>
      <c r="B8" s="1">
        <f>SUM(0*60+9.418)</f>
        <v>9.4179999999999993</v>
      </c>
      <c r="C8" s="1">
        <f>SUM(0*60+10.53)</f>
        <v>10.53</v>
      </c>
      <c r="D8" s="1">
        <f>SUM(0*60+9.566)</f>
        <v>9.5660000000000007</v>
      </c>
      <c r="E8" s="1">
        <f t="shared" si="0"/>
        <v>9.838000000000001</v>
      </c>
    </row>
    <row r="9" spans="1:5" x14ac:dyDescent="0.2">
      <c r="A9" t="s">
        <v>2</v>
      </c>
      <c r="B9" s="1">
        <f>SUM(0*60+8.998)</f>
        <v>8.9979999999999993</v>
      </c>
      <c r="C9" s="1">
        <f>SUM(0*60+8.082)</f>
        <v>8.0820000000000007</v>
      </c>
      <c r="D9" s="1">
        <f>SUM(0*60+7.401)</f>
        <v>7.4009999999999998</v>
      </c>
      <c r="E9" s="1">
        <f t="shared" si="0"/>
        <v>8.1603333333333321</v>
      </c>
    </row>
    <row r="10" spans="1:5" x14ac:dyDescent="0.2">
      <c r="A10" s="1" t="s">
        <v>5</v>
      </c>
      <c r="B10">
        <f>SUM(0*60+7.97)</f>
        <v>7.97</v>
      </c>
      <c r="C10">
        <f>SUM(0*60+7.949)</f>
        <v>7.9489999999999998</v>
      </c>
      <c r="D10">
        <f>SUM(0*60+7.895)</f>
        <v>7.8949999999999996</v>
      </c>
      <c r="E10" s="1">
        <f t="shared" si="0"/>
        <v>7.9379999999999997</v>
      </c>
    </row>
    <row r="11" spans="1:5" x14ac:dyDescent="0.2">
      <c r="A11" s="1" t="s">
        <v>0</v>
      </c>
      <c r="B11">
        <f>SUM(0*60+4.008)</f>
        <v>4.008</v>
      </c>
      <c r="C11">
        <f>SUM(0*60+4.008)</f>
        <v>4.008</v>
      </c>
      <c r="D11">
        <f>SUM(0*60+4.038)</f>
        <v>4.0380000000000003</v>
      </c>
      <c r="E11" s="1">
        <f t="shared" si="0"/>
        <v>4.0179999999999998</v>
      </c>
    </row>
    <row r="17" spans="1:2" x14ac:dyDescent="0.2">
      <c r="A17" s="1" t="s">
        <v>7</v>
      </c>
      <c r="B17" s="2">
        <v>230.57600000000002</v>
      </c>
    </row>
    <row r="18" spans="1:2" x14ac:dyDescent="0.2">
      <c r="A18" s="1" t="s">
        <v>9</v>
      </c>
      <c r="B18" s="2">
        <v>208.63366666666664</v>
      </c>
    </row>
    <row r="19" spans="1:2" x14ac:dyDescent="0.2">
      <c r="A19" s="1" t="s">
        <v>4</v>
      </c>
      <c r="B19" s="2">
        <v>204.55133333333333</v>
      </c>
    </row>
    <row r="20" spans="1:2" x14ac:dyDescent="0.2">
      <c r="A20" s="1" t="s">
        <v>6</v>
      </c>
      <c r="B20" s="2">
        <v>157.83133333333333</v>
      </c>
    </row>
    <row r="21" spans="1:2" x14ac:dyDescent="0.2">
      <c r="A21" s="1" t="s">
        <v>8</v>
      </c>
      <c r="B21" s="2">
        <v>157.45599999999999</v>
      </c>
    </row>
    <row r="22" spans="1:2" x14ac:dyDescent="0.2">
      <c r="A22" s="1" t="s">
        <v>3</v>
      </c>
      <c r="B22" s="2">
        <v>96.064999999999998</v>
      </c>
    </row>
    <row r="23" spans="1:2" x14ac:dyDescent="0.2">
      <c r="A23" s="1" t="s">
        <v>1</v>
      </c>
      <c r="B23" s="2">
        <v>9.838000000000001</v>
      </c>
    </row>
    <row r="24" spans="1:2" x14ac:dyDescent="0.2">
      <c r="A24" t="s">
        <v>2</v>
      </c>
      <c r="B24" s="2">
        <v>8.1603333333333321</v>
      </c>
    </row>
    <row r="25" spans="1:2" x14ac:dyDescent="0.2">
      <c r="A25" s="1" t="s">
        <v>5</v>
      </c>
      <c r="B25" s="2">
        <v>7.9379999999999997</v>
      </c>
    </row>
    <row r="26" spans="1:2" x14ac:dyDescent="0.2">
      <c r="A26" t="s">
        <v>0</v>
      </c>
      <c r="B26" s="2">
        <v>4.0179999999999998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B22" sqref="B22"/>
    </sheetView>
  </sheetViews>
  <sheetFormatPr defaultRowHeight="12.75" x14ac:dyDescent="0.2"/>
  <cols>
    <col min="1" max="1" width="17.85546875" bestFit="1" customWidth="1"/>
  </cols>
  <sheetData>
    <row r="1" spans="1:11" s="1" customFormat="1" x14ac:dyDescent="0.2"/>
    <row r="2" spans="1:11" x14ac:dyDescent="0.2">
      <c r="A2" s="1" t="s">
        <v>13</v>
      </c>
      <c r="B2" s="1">
        <f>SUM(67*60+9.313)</f>
        <v>4029.3130000000001</v>
      </c>
      <c r="E2" s="3">
        <f t="shared" ref="E2:E11" si="0">AVERAGE(B2:D2)</f>
        <v>4029.3130000000001</v>
      </c>
    </row>
    <row r="3" spans="1:11" x14ac:dyDescent="0.2">
      <c r="A3" s="1" t="s">
        <v>7</v>
      </c>
      <c r="B3" s="1">
        <f>SUM(62*60+39.911)</f>
        <v>3759.9110000000001</v>
      </c>
      <c r="E3" s="3">
        <f t="shared" si="0"/>
        <v>3759.9110000000001</v>
      </c>
    </row>
    <row r="4" spans="1:11" x14ac:dyDescent="0.2">
      <c r="A4" s="1" t="s">
        <v>5</v>
      </c>
      <c r="B4" s="1">
        <f>SUM(29*60+16.109)</f>
        <v>1756.1089999999999</v>
      </c>
      <c r="E4" s="3">
        <f t="shared" si="0"/>
        <v>1756.1089999999999</v>
      </c>
    </row>
    <row r="5" spans="1:11" x14ac:dyDescent="0.2">
      <c r="A5" s="1" t="s">
        <v>10</v>
      </c>
      <c r="B5" s="1">
        <f>SUM(27*60+51.75)</f>
        <v>1671.75</v>
      </c>
      <c r="C5">
        <f>SUM(28*60+6.37)</f>
        <v>1686.37</v>
      </c>
      <c r="E5" s="3">
        <f t="shared" si="0"/>
        <v>1679.06</v>
      </c>
    </row>
    <row r="6" spans="1:11" x14ac:dyDescent="0.2">
      <c r="A6" s="1" t="s">
        <v>9</v>
      </c>
      <c r="B6" s="1">
        <f>SUM(26*60+47.657)</f>
        <v>1607.6569999999999</v>
      </c>
      <c r="E6" s="3">
        <f t="shared" si="0"/>
        <v>1607.6569999999999</v>
      </c>
    </row>
    <row r="7" spans="1:11" x14ac:dyDescent="0.2">
      <c r="A7" s="1" t="s">
        <v>6</v>
      </c>
      <c r="B7" s="1">
        <f>SUM(16*60+30.671)</f>
        <v>990.67100000000005</v>
      </c>
      <c r="C7">
        <f>SUM(16*60+33.589)</f>
        <v>993.58899999999994</v>
      </c>
      <c r="E7" s="3">
        <f t="shared" si="0"/>
        <v>992.13</v>
      </c>
    </row>
    <row r="8" spans="1:11" x14ac:dyDescent="0.2">
      <c r="A8" s="1" t="s">
        <v>12</v>
      </c>
      <c r="B8" s="1">
        <f>SUM(1*60+11.449)</f>
        <v>71.448999999999998</v>
      </c>
      <c r="C8">
        <f>SUM(1*60+14.769)</f>
        <v>74.769000000000005</v>
      </c>
      <c r="D8">
        <f>SUM(1*60+13.195)</f>
        <v>73.194999999999993</v>
      </c>
      <c r="E8" s="3">
        <f t="shared" si="0"/>
        <v>73.137666666666675</v>
      </c>
      <c r="K8" t="s">
        <v>14</v>
      </c>
    </row>
    <row r="9" spans="1:11" x14ac:dyDescent="0.2">
      <c r="A9" s="1" t="s">
        <v>1</v>
      </c>
      <c r="B9" s="1">
        <f>SUM(0*60+35.131)</f>
        <v>35.131</v>
      </c>
      <c r="C9">
        <f>SUM(0*60+36.028)</f>
        <v>36.027999999999999</v>
      </c>
      <c r="D9">
        <f>SUM(0*60+35.13)</f>
        <v>35.130000000000003</v>
      </c>
      <c r="E9" s="3">
        <f t="shared" si="0"/>
        <v>35.429666666666662</v>
      </c>
    </row>
    <row r="10" spans="1:11" x14ac:dyDescent="0.2">
      <c r="A10" s="1" t="s">
        <v>11</v>
      </c>
      <c r="B10" s="1">
        <f>SUM(0*60+20.933)</f>
        <v>20.933</v>
      </c>
      <c r="C10">
        <f>SUM(0*60+21.305)</f>
        <v>21.305</v>
      </c>
      <c r="D10">
        <f>SUM(0*60+18.821)</f>
        <v>18.821000000000002</v>
      </c>
      <c r="E10" s="3">
        <f t="shared" si="0"/>
        <v>20.352999999999998</v>
      </c>
    </row>
    <row r="11" spans="1:11" x14ac:dyDescent="0.2">
      <c r="A11" s="1" t="s">
        <v>0</v>
      </c>
      <c r="B11" s="1">
        <f>SUM(0*60+6.627)</f>
        <v>6.6269999999999998</v>
      </c>
      <c r="C11">
        <f>SUM(0*60+6.596)</f>
        <v>6.5960000000000001</v>
      </c>
      <c r="D11">
        <f>SUM(0*60+6.648)</f>
        <v>6.6479999999999997</v>
      </c>
      <c r="E11" s="3">
        <f t="shared" si="0"/>
        <v>6.6236666666666659</v>
      </c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  <row r="28" spans="2:2" x14ac:dyDescent="0.2">
      <c r="B28" s="3"/>
    </row>
    <row r="29" spans="2:2" x14ac:dyDescent="0.2">
      <c r="B29" s="3"/>
    </row>
  </sheetData>
  <autoFilter ref="E1:E11">
    <sortState ref="A2:E11">
      <sortCondition descending="1" ref="E1:E1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topLeftCell="A4" workbookViewId="0">
      <selection activeCell="O10" sqref="O10"/>
    </sheetView>
  </sheetViews>
  <sheetFormatPr defaultRowHeight="12.75" x14ac:dyDescent="0.2"/>
  <cols>
    <col min="1" max="1" width="17.85546875" bestFit="1" customWidth="1"/>
  </cols>
  <sheetData>
    <row r="1" spans="1:5" s="1" customFormat="1" x14ac:dyDescent="0.2"/>
    <row r="2" spans="1:5" x14ac:dyDescent="0.2">
      <c r="A2" s="1" t="s">
        <v>5</v>
      </c>
      <c r="B2">
        <f>SUM(61*60+52.547)</f>
        <v>3712.547</v>
      </c>
      <c r="C2">
        <f>SUM(60*60+44.223)</f>
        <v>3644.223</v>
      </c>
      <c r="E2" s="3">
        <f>AVERAGE(B2:D2)</f>
        <v>3678.3850000000002</v>
      </c>
    </row>
    <row r="3" spans="1:5" x14ac:dyDescent="0.2">
      <c r="A3" s="1" t="s">
        <v>7</v>
      </c>
      <c r="B3">
        <f>SUM(13*60+34.31)</f>
        <v>814.31</v>
      </c>
      <c r="C3">
        <f>SUM(14*60+0.576)</f>
        <v>840.57600000000002</v>
      </c>
      <c r="D3">
        <f>SUM(13*60+49.171)</f>
        <v>829.17100000000005</v>
      </c>
      <c r="E3" s="3">
        <f>AVERAGE(B3:D3)</f>
        <v>828.01899999999989</v>
      </c>
    </row>
    <row r="4" spans="1:5" x14ac:dyDescent="0.2">
      <c r="A4" s="1" t="s">
        <v>9</v>
      </c>
      <c r="B4">
        <f>SUM(8*60+2.875)</f>
        <v>482.875</v>
      </c>
      <c r="C4">
        <f>SUM(8*60+17.876)</f>
        <v>497.87599999999998</v>
      </c>
      <c r="D4">
        <f>SUM(8*60+16.832)</f>
        <v>496.83199999999999</v>
      </c>
      <c r="E4" s="3">
        <f>AVERAGE(B4:D4)</f>
        <v>492.52766666666668</v>
      </c>
    </row>
    <row r="5" spans="1:5" x14ac:dyDescent="0.2">
      <c r="A5" s="1" t="s">
        <v>13</v>
      </c>
      <c r="B5">
        <f>SUM(8*60+6.412)</f>
        <v>486.41199999999998</v>
      </c>
      <c r="C5">
        <f>SUM(8*60+6.079)</f>
        <v>486.07900000000001</v>
      </c>
      <c r="D5">
        <f>SUM(8*60+8.587)</f>
        <v>488.58699999999999</v>
      </c>
      <c r="E5" s="3">
        <f>AVERAGE(B5:D5)</f>
        <v>487.02600000000001</v>
      </c>
    </row>
    <row r="6" spans="1:5" x14ac:dyDescent="0.2">
      <c r="A6" s="1" t="s">
        <v>6</v>
      </c>
      <c r="B6">
        <f>SUM(6*60+5.222)</f>
        <v>365.22199999999998</v>
      </c>
      <c r="C6">
        <f>SUM(6*60+3.848)</f>
        <v>363.84800000000001</v>
      </c>
      <c r="D6">
        <f>SUM(6*60+8.971)</f>
        <v>368.971</v>
      </c>
      <c r="E6" s="3">
        <f>AVERAGE(B6:D6)</f>
        <v>366.01366666666667</v>
      </c>
    </row>
    <row r="7" spans="1:5" x14ac:dyDescent="0.2">
      <c r="A7" s="1" t="s">
        <v>12</v>
      </c>
      <c r="B7">
        <f>SUM(0*60+17.128)</f>
        <v>17.128</v>
      </c>
      <c r="C7">
        <f>SUM(0*60+17.142)</f>
        <v>17.141999999999999</v>
      </c>
      <c r="D7">
        <f>SUM(0*60+17.033)</f>
        <v>17.033000000000001</v>
      </c>
      <c r="E7" s="3">
        <f>AVERAGE(B7:D7)</f>
        <v>17.100999999999999</v>
      </c>
    </row>
    <row r="8" spans="1:5" x14ac:dyDescent="0.2">
      <c r="A8" s="1" t="s">
        <v>10</v>
      </c>
      <c r="B8">
        <f>SUM(0*60+11.709)</f>
        <v>11.709</v>
      </c>
      <c r="C8">
        <f>SUM(0*60+11.854)</f>
        <v>11.853999999999999</v>
      </c>
      <c r="D8">
        <f>SUM(0*60+11.625)</f>
        <v>11.625</v>
      </c>
      <c r="E8" s="3">
        <f>AVERAGE(B8:D8)</f>
        <v>11.729333333333335</v>
      </c>
    </row>
    <row r="9" spans="1:5" x14ac:dyDescent="0.2">
      <c r="A9" s="1" t="s">
        <v>1</v>
      </c>
      <c r="B9">
        <f>SUM(0*60+9.609)</f>
        <v>9.609</v>
      </c>
      <c r="C9">
        <f>SUM(0*60+9.586)</f>
        <v>9.5860000000000003</v>
      </c>
      <c r="D9">
        <f>SUM(0*60+9.575)</f>
        <v>9.5749999999999993</v>
      </c>
      <c r="E9" s="3">
        <f>AVERAGE(B9:D9)</f>
        <v>9.59</v>
      </c>
    </row>
    <row r="10" spans="1:5" x14ac:dyDescent="0.2">
      <c r="A10" s="1" t="s">
        <v>11</v>
      </c>
      <c r="B10">
        <f>SUM(0*60+5.596)</f>
        <v>5.5960000000000001</v>
      </c>
      <c r="C10">
        <f>SUM(0*60+5.244)</f>
        <v>5.2439999999999998</v>
      </c>
      <c r="D10">
        <f>SUM(0*60+5.258)</f>
        <v>5.258</v>
      </c>
      <c r="E10" s="3">
        <f>AVERAGE(B10:D10)</f>
        <v>5.3659999999999997</v>
      </c>
    </row>
    <row r="11" spans="1:5" x14ac:dyDescent="0.2">
      <c r="A11" s="1" t="s">
        <v>0</v>
      </c>
      <c r="B11">
        <f>SUM(0*60+3.103)</f>
        <v>3.1030000000000002</v>
      </c>
      <c r="C11">
        <f>SUM(0*60+3.138)</f>
        <v>3.1379999999999999</v>
      </c>
      <c r="D11">
        <f>SUM(0*60+3.111)</f>
        <v>3.1110000000000002</v>
      </c>
      <c r="E11" s="3">
        <f>AVERAGE(B11:D11)</f>
        <v>3.1173333333333333</v>
      </c>
    </row>
  </sheetData>
  <autoFilter ref="E1:E11">
    <sortState ref="A2:E11">
      <sortCondition descending="1" ref="E1:E11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A1:D10"/>
    </sheetView>
  </sheetViews>
  <sheetFormatPr defaultRowHeight="12.75" x14ac:dyDescent="0.2"/>
  <cols>
    <col min="1" max="1" width="17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fannkuch-redux</vt:lpstr>
      <vt:lpstr>fasta</vt:lpstr>
      <vt:lpstr>mandelbrot</vt:lpstr>
      <vt:lpstr>spectralnorm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2012-07-17T14:23:07Z</dcterms:modified>
</cp:coreProperties>
</file>