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mc:AlternateContent xmlns:mc="http://schemas.openxmlformats.org/markup-compatibility/2006">
    <mc:Choice Requires="x15">
      <x15ac:absPath xmlns:x15ac="http://schemas.microsoft.com/office/spreadsheetml/2010/11/ac" url="C:\Users\MMORIYAM\Desktop\01_X390 Yoga\00_作業中\"/>
    </mc:Choice>
  </mc:AlternateContent>
  <xr:revisionPtr revIDLastSave="0" documentId="13_ncr:1_{B77450B3-5077-4548-8CBC-CC2F703A2104}" xr6:coauthVersionLast="47" xr6:coauthVersionMax="47" xr10:uidLastSave="{00000000-0000-0000-0000-000000000000}"/>
  <workbookProtection workbookAlgorithmName="SHA-512" workbookHashValue="WxjmnBSnewoCs/uZcKtQurywZcKnbUWgXSk+Xc55ha6IyPAodZ3SqpQJR/fhYcHKIR1pd4Gd7Hulo8Y2cv8inw==" workbookSaltValue="xxMnjG1iSpFS66hI32fAug==" workbookSpinCount="100000" lockStructure="1"/>
  <bookViews>
    <workbookView xWindow="-110" yWindow="-110" windowWidth="19420" windowHeight="10300" tabRatio="784" xr2:uid="{00000000-000D-0000-FFFF-FFFF00000000}"/>
  </bookViews>
  <sheets>
    <sheet name="Cover" sheetId="43031" r:id="rId1"/>
    <sheet name="Segmental info &amp; Opex" sheetId="43034" r:id="rId2"/>
    <sheet name="Corporate_Overview" sheetId="196" r:id="rId3"/>
    <sheet name="1.Rev YoY" sheetId="43032" state="hidden" r:id="rId4"/>
    <sheet name="2.Ope YoY" sheetId="43033" state="hidden" r:id="rId5"/>
    <sheet name="3.Summary" sheetId="43036" state="hidden" r:id="rId6"/>
    <sheet name="5.BS" sheetId="6" state="hidden" r:id="rId7"/>
  </sheets>
  <definedNames>
    <definedName name="_EPRCS_REPORT_PACKAGE_ID_" hidden="1">"07dbd328-5f3d-49c6-a2ac-3ab93884afa0"</definedName>
    <definedName name="_EPRCS_RP_DOCLET_ID_" hidden="1">"e9198c7d-2ccb-4999-b4ea-6ef8776a1568"</definedName>
    <definedName name="_EPRCS_VU_007f74d3_06a8_4f0a_bed7_eb6f624ee95a" hidden="1">33500</definedName>
    <definedName name="_EPRCS_VU_01dff022_9179_4be7_baae_115a44b01374" hidden="1">25684</definedName>
    <definedName name="_EPRCS_VU_01f38c59_e7c6_45fb_b325_f08604be8103" hidden="1">41660</definedName>
    <definedName name="_EPRCS_VU_01f78d86_e0d0_43f9_85eb_5571e64c4ab2" hidden="1">54437</definedName>
    <definedName name="_EPRCS_VU_029b525a_f858_422e_bcb0_9ae9a57ddc27" hidden="1">22193</definedName>
    <definedName name="_EPRCS_VU_0336b225_be9f_461b_b92f_0e308dbd3498" hidden="1">9352</definedName>
    <definedName name="_EPRCS_VU_057e69a2_9f61_4ca7_994a_e7f67dc27387" hidden="1">1428</definedName>
    <definedName name="_EPRCS_VU_061db266_6c41_4196_8398_bf241bf60bd9" hidden="1">-1232</definedName>
    <definedName name="_EPRCS_VU_06a68695_e602_4cd9_a8ac_1405ff60c2e6" hidden="1">5694</definedName>
    <definedName name="_EPRCS_VU_076c93a2_dac7_4aaf_9fe0_74ea0da4f454" hidden="1">548</definedName>
    <definedName name="_EPRCS_VU_08807ef5_cb1a_4c2d_9e1d_b4aa878af0fc" hidden="1">"69.8%"</definedName>
    <definedName name="_EPRCS_VU_0ab2954c_1af1_47b9_9136_398376e5498e" hidden="1">"-100.0%"</definedName>
    <definedName name="_EPRCS_VU_0b009ed7_e643_4c18_806e_7c1914bde3fc" hidden="1">"12.9%"</definedName>
    <definedName name="_EPRCS_VU_0c0ffe85_3033_4c01_87cc_64fad9c04d4e" hidden="1">21997</definedName>
    <definedName name="_EPRCS_VU_0dd98ceb_2823_43df_b6e7_9506e1c496b4" hidden="1">2672</definedName>
    <definedName name="_EPRCS_VU_0ebc7839_f602_4435_85e3_ffdc3d2ecda5" hidden="1">45</definedName>
    <definedName name="_EPRCS_VU_10e433d8_a766_42e5_b580_673b9b64723d" hidden="1">"34.7%"</definedName>
    <definedName name="_EPRCS_VU_1158769c_1dd4_4077_ab07_d308ec270fef" hidden="1">391</definedName>
    <definedName name="_EPRCS_VU_13052597_21b0_45a2_bfcc_a4a0e3680b90" hidden="1">0</definedName>
    <definedName name="_EPRCS_VU_1357a402_96cc_41fc_a9c0_e7dc2e2dd56c" hidden="1">"-100.0%"</definedName>
    <definedName name="_EPRCS_VU_14a8d2e8_dfde_45ba_a83e_638555bb9b6d" hidden="1">12551</definedName>
    <definedName name="_EPRCS_VU_14f5b1dd_2320_4e2b_aba2_c0f7ecfc732b" hidden="1">0</definedName>
    <definedName name="_EPRCS_VU_1504993c_36b1_4951_bf7d_a6856cb46e7b" hidden="1">77243</definedName>
    <definedName name="_EPRCS_VU_16ab1e30_0f0f_4b89_a7d3_eddbf4e29c99" hidden="1">"10.0%"</definedName>
    <definedName name="_EPRCS_VU_16b6f384_b835_4540_878e_b3189caa397d" hidden="1">44857</definedName>
    <definedName name="_EPRCS_VU_1719e59e_bb1c_4c11_832e_b653983be801" hidden="1">0</definedName>
    <definedName name="_EPRCS_VU_1956a3ee_2dfd_4777_baae_f65c9218cc4b" hidden="1">5867</definedName>
    <definedName name="_EPRCS_VU_1ad6c99e_0973_4942_ad2b_7d8f6faea1a4" hidden="1">0</definedName>
    <definedName name="_EPRCS_VU_1cae0be0_7f53_44dc_9f30_adebb5bd918a" hidden="1">0</definedName>
    <definedName name="_EPRCS_VU_1e66962c_4522_4200_b00f_13308f500ca9" hidden="1">22306</definedName>
    <definedName name="_EPRCS_VU_1f0c2e3c_d706_4f17_a392_4ca62bb9b60a" hidden="1">547</definedName>
    <definedName name="_EPRCS_VU_2093557e_3084_4edd_9e8f_85da493c5c02" hidden="1">103637</definedName>
    <definedName name="_EPRCS_VU_224c9fd1_efc3_4afc_895a_c7cc71515311" hidden="1">"2.2%"</definedName>
    <definedName name="_EPRCS_VU_2268acce_1c18_4d00_92f2_4b54d7c81c47" hidden="1">22396</definedName>
    <definedName name="_EPRCS_VU_24b30278_0b6b_4ce5_94d1_4e16c0280845" hidden="1">35153</definedName>
    <definedName name="_EPRCS_VU_2549a944_f356_480f_a120_139d8bea8539" hidden="1">8820</definedName>
    <definedName name="_EPRCS_VU_25675688_ab5a_401c_bdc4_7c88a75fb0c7" hidden="1">11266</definedName>
    <definedName name="_EPRCS_VU_272d1eae_2974_4375_b717_0e190e82fcb1" hidden="1">51911</definedName>
    <definedName name="_EPRCS_VU_28a80000_d276_4903_9800_8aa62c14e32b" hidden="1">0</definedName>
    <definedName name="_EPRCS_VU_292dff99_7d59_49ff_aeb9_fee9e8ec2431" hidden="1">27989</definedName>
    <definedName name="_EPRCS_VU_2c6826fc_5982_4f2a_b69b_9cc810c28ff7" hidden="1">"-25.2%"</definedName>
    <definedName name="_EPRCS_VU_2c7cac17_0e8a_4dd9_9689_e980821463ab" hidden="1">124046</definedName>
    <definedName name="_EPRCS_VU_2da4f669_8925_4ba9_8975_04ea723f7b1f" hidden="1">"-1.2%"</definedName>
    <definedName name="_EPRCS_VU_320af1bf_60b6_4f0a_8408_0deeadcb6ef5" hidden="1">45290</definedName>
    <definedName name="_EPRCS_VU_33188b58_0dcd_460d_af26_2e21baa684d6" hidden="1">7637</definedName>
    <definedName name="_EPRCS_VU_377590b6_9657_44eb_91fe_f84c7989256f" hidden="1">1421</definedName>
    <definedName name="_EPRCS_VU_39b523b9_7ca0_498f_b578_becb954cc5a5" hidden="1">"-"</definedName>
    <definedName name="_EPRCS_VU_39ff5c93_35f5_4f48_a654_3073ebdaac82" hidden="1">13968</definedName>
    <definedName name="_EPRCS_VU_3b215df4_b1ca_4c5f_ad66_95813c74d284" hidden="1">73115</definedName>
    <definedName name="_EPRCS_VU_3c6ab9db_9eb8_49ab_b8de_346d3ec2cd15" hidden="1">"9.0%"</definedName>
    <definedName name="_EPRCS_VU_3d0537a0_b259_4a2d_acf3_18bc7276d286" hidden="1">"32.1%"</definedName>
    <definedName name="_EPRCS_VU_3e481e2c_2546_4aeb_b9f7_1c4efb3c4cde" hidden="1">63915</definedName>
    <definedName name="_EPRCS_VU_3e97e208_4246_411e_8a3c_9761e8c3373f" hidden="1">"3.4%"</definedName>
    <definedName name="_EPRCS_VU_3f9da374_d396_4355_830e_930a3529c774" hidden="1">"26.5%"</definedName>
    <definedName name="_EPRCS_VU_3feb7479_0be4_4cb2_8981_4f12a809e785" hidden="1">56730</definedName>
    <definedName name="_EPRCS_VU_4030979c_16c0_40b9_aa81_ff48216fff6c" hidden="1">89254</definedName>
    <definedName name="_EPRCS_VU_4499ca90_8b30_4175_8756_73f20f51d1b9" hidden="1">"33.3%"</definedName>
    <definedName name="_EPRCS_VU_46452c35_a6be_41a9_9421_804bb2827aba" hidden="1">7364</definedName>
    <definedName name="_EPRCS_VU_465a15af_8a1a_417c_8d87_e35f02c56bf9" hidden="1">192892</definedName>
    <definedName name="_EPRCS_VU_4ac20099_e3dc_4da1_a284_782c603efa3c" hidden="1">9673</definedName>
    <definedName name="_EPRCS_VU_4b595d92_c0c7_48c5_9a56_d7c4b6c97a40" hidden="1">0</definedName>
    <definedName name="_EPRCS_VU_4b7177b2_f029_4e98_85fc_c46c2762c02e" hidden="1">"11.4%"</definedName>
    <definedName name="_EPRCS_VU_4b9b7114_1902_4d4f_941d_93d4fdb9a76b" hidden="1">134</definedName>
    <definedName name="_EPRCS_VU_4ceb29df_0480_4ec4_aa0e_8d8d146176ea" hidden="1">"-16.0%"</definedName>
    <definedName name="_EPRCS_VU_4fbc846a_4cab_4ecc_8f8a_3ec04d3d959b" hidden="1">33946</definedName>
    <definedName name="_EPRCS_VU_4fed0dab_a2eb_427d_a27f_997c2323c444" hidden="1">0</definedName>
    <definedName name="_EPRCS_VU_514d92d1_f5f6_40f2_aa3a_0c08c2c2e7c8" hidden="1">147722</definedName>
    <definedName name="_EPRCS_VU_5191a6b8_7187_44a0_9455_bd984ce69423" hidden="1">19233</definedName>
    <definedName name="_EPRCS_VU_53bd42a3_b765_4d09_98fb_380b8405c7e2" hidden="1">271815</definedName>
    <definedName name="_EPRCS_VU_549abd7d_223b_47e5_808f_0900910c199e" hidden="1">3093</definedName>
    <definedName name="_EPRCS_VU_5635d7b4_d2fa_47bf_9420_a00c69a82534" hidden="1">4495</definedName>
    <definedName name="_EPRCS_VU_56660a6f_5f31_464f_ba69_60b28ddcfc4e" hidden="1">526</definedName>
    <definedName name="_EPRCS_VU_58bd3eeb_4a61_4dae_b5b4_9c9a018acda4" hidden="1">124046</definedName>
    <definedName name="_EPRCS_VU_5974beef_69df_4f93_964a_a5062eb253fa" hidden="1">0</definedName>
    <definedName name="_EPRCS_VU_5982e84c_40dd_4563_8f74_c9499d1d9080" hidden="1">0</definedName>
    <definedName name="_EPRCS_VU_5a8fbfc4_ae8e_459f_bda2_ade94c8fb740" hidden="1">129132</definedName>
    <definedName name="_EPRCS_VU_5a90eb3c_da99_44b8_a3a6_a432406d8cdc" hidden="1">"-0.7%"</definedName>
    <definedName name="_EPRCS_VU_5c277414_1a6c_4f18_ab09_3de0a8b71f37" hidden="1">24089</definedName>
    <definedName name="_EPRCS_VU_5c7a0873_ddaf_4fd0_b3d8_5e45cf7aa6da" hidden="1">"-4.5%"</definedName>
    <definedName name="_EPRCS_VU_5fd89a41_8f22_4707_b5d6_8717ecf0c355" hidden="1">-1049</definedName>
    <definedName name="_EPRCS_VU_6021ca0a_f5e1_493c_bffa_9e601580d0d1" hidden="1">"8.5%"</definedName>
    <definedName name="_EPRCS_VU_60a734b9_50b8_4ce3_ae9e_85021597fd65" hidden="1">"41.1%"</definedName>
    <definedName name="_EPRCS_VU_665fa834_da56_4f5c_ae02_e552d3d0e606" hidden="1">1302</definedName>
    <definedName name="_EPRCS_VU_668a6988_02b2_4a46_8d61_fd1f9ddfed73" hidden="1">15374</definedName>
    <definedName name="_EPRCS_VU_6863e1d0_a11c_4527_94f9_ed3f4ec9c81f" hidden="1">0</definedName>
    <definedName name="_EPRCS_VU_689af532_69c1_4daa_9acb_8d788204f709" hidden="1">0</definedName>
    <definedName name="_EPRCS_VU_6d9a3115_3ce6_43cc_b666_fcec860d20a4" hidden="1">"13.7%"</definedName>
    <definedName name="_EPRCS_VU_6ed8d6d6_a23c_4f13_ae26_0002f70a8c76" hidden="1">0</definedName>
    <definedName name="_EPRCS_VU_6f4ec7a8_5bda_40e8_94a3_4219970c59b2" hidden="1">"5.4%"</definedName>
    <definedName name="_EPRCS_VU_6fa8bffe_b431_4444_afad_35c887e131a7" hidden="1">8563</definedName>
    <definedName name="_EPRCS_VU_705bc053_624e_4e32_a5f6_260bcecdafa5" hidden="1">36747</definedName>
    <definedName name="_EPRCS_VU_70f89afa_a952_4435_be02_ed77d261dd0f" hidden="1">6491</definedName>
    <definedName name="_EPRCS_VU_72c9e8ae_610c_4148_9830_fa7613a9ae45" hidden="1">15403</definedName>
    <definedName name="_EPRCS_VU_735a6828_ad67_472f_8e96_2dcec0fa684e" hidden="1">18546</definedName>
    <definedName name="_EPRCS_VU_73b5114f_6ebc_41b4_a0b1_a37cfa804cd8" hidden="1">117869</definedName>
    <definedName name="_EPRCS_VU_75ecc67b_46a0_4a06_ac82_a8e59b33bfbd" hidden="1">"15.1%"</definedName>
    <definedName name="_EPRCS_VU_762c9d03_25ad_4fe9_a26e_0a58d0dc421e" hidden="1">"-9.1%"</definedName>
    <definedName name="_EPRCS_VU_7bca0d8d_2754_4447_87d9_a3c19f24a969" hidden="1">7789</definedName>
    <definedName name="_EPRCS_VU_7c50cb33_6661_4ae4_8b0c_d1f3940e7b75" hidden="1">33390</definedName>
    <definedName name="_EPRCS_VU_801aa927_b427_4e6a_8a3c_2bb793d8ab59" hidden="1">30849</definedName>
    <definedName name="_EPRCS_VU_8067a438_366e_4ea3_a35f_7f96af96017c" hidden="1">64219</definedName>
    <definedName name="_EPRCS_VU_8090e9b0_8c65_446d_a093_8894cf518068" hidden="1">"17.1%"</definedName>
    <definedName name="_EPRCS_VU_8105c842_55ba_4da2_9096_84594b5b7cdd" hidden="1">"19.9%"</definedName>
    <definedName name="_EPRCS_VU_820bdec6_4b26_4059_a73e_6e9e9d77e0bd" hidden="1">163079</definedName>
    <definedName name="_EPRCS_VU_826d7df1_1bf3_43ae_9fe6_4fdb3ac93501" hidden="1">3159</definedName>
    <definedName name="_EPRCS_VU_827f3506_0e74_4800_b7c9_ece25eab0eb0" hidden="1">12041</definedName>
    <definedName name="_EPRCS_VU_82cba432_3a0b_432c_9681_6cdc19c6bc32" hidden="1">"-5.5%"</definedName>
    <definedName name="_EPRCS_VU_834159f1_787e_470e_badc_5b4654c92678" hidden="1">19718</definedName>
    <definedName name="_EPRCS_VU_839411f1_3571_4d18_97df_851a7b8bce34" hidden="1">8102</definedName>
    <definedName name="_EPRCS_VU_83c00d08_d189_4106_92ac_b6eb370b9ee3" hidden="1">"13.0%"</definedName>
    <definedName name="_EPRCS_VU_848972e3_aef1_48b5_880e_639488573cb6" hidden="1">"48.8%"</definedName>
    <definedName name="_EPRCS_VU_86c1899b_d2e0_48c4_ae75_3654decce09b" hidden="1">"18.4%"</definedName>
    <definedName name="_EPRCS_VU_8792940e_f421_48d6_8c7c_75d3dcdda525" hidden="1">3846</definedName>
    <definedName name="_EPRCS_VU_88b4c83c_7da6_490e_a86c_6c5638ba8b4d" hidden="1">"-4.6%"</definedName>
    <definedName name="_EPRCS_VU_88cb9fb2_a9ad_455a_be82_7055b70851f1" hidden="1">-3922</definedName>
    <definedName name="_EPRCS_VU_890b3497_78e1_4d90_aaeb_3d8480e79f3e" hidden="1">5243</definedName>
    <definedName name="_EPRCS_VU_8ae3d411_c327_49e9_af32_33dc04d6a1f0" hidden="1">"-100.0%"</definedName>
    <definedName name="_EPRCS_VU_8bb83087_6a96_463a_b312_aad0189093cb" hidden="1">41885</definedName>
    <definedName name="_EPRCS_VU_8caaf67f_303b_43b3_86ae_9bfb4f27f92c" hidden="1">30415</definedName>
    <definedName name="_EPRCS_VU_8e9c4ebb_bdc7_4194_90fc_449fffaaf34d" hidden="1">64752</definedName>
    <definedName name="_EPRCS_VU_942b110a_56c2_4191_aaa6_07231275cdc2" hidden="1">"11.6%"</definedName>
    <definedName name="_EPRCS_VU_944b941e_0ae2_4d7a_b59a_f0c42614caae" hidden="1">6308</definedName>
    <definedName name="_EPRCS_VU_9474196a_61a6_4f61_897e_19eab332d91f" hidden="1">20163</definedName>
    <definedName name="_EPRCS_VU_957bbc41_b50d_4d9c_b81d_32009bc095a8" hidden="1">0</definedName>
    <definedName name="_EPRCS_VU_95884559_435e_45fb_b5d1_f553aeecc1b2" hidden="1">90425</definedName>
    <definedName name="_EPRCS_VU_97114e99_e470_408c_b9d1_08825e93382c" hidden="1">8270</definedName>
    <definedName name="_EPRCS_VU_9a7b3f7d_4ad7_4c3a_8428_2d3109af7304" hidden="1">21966</definedName>
    <definedName name="_EPRCS_VU_9fb216be_1896_40aa_aaba_7f3d24fa137a" hidden="1">0</definedName>
    <definedName name="_EPRCS_VU_a0d252df_b4a1_4dbe_a760_3dda6ea2d762" hidden="1">19465</definedName>
    <definedName name="_EPRCS_VU_a0fdeb26_feab_460e_bf2c_199079d300dd" hidden="1">0</definedName>
    <definedName name="_EPRCS_VU_a1742ba6_a527_4a49_ab43_7c06bd87e6b2" hidden="1">-1241</definedName>
    <definedName name="_EPRCS_VU_a2174f66_f9fb_4397_a01f_a4e3ba3080ab" hidden="1">"-100.0%"</definedName>
    <definedName name="_EPRCS_VU_a30463ae_7369_4225_a971_289ad5a8b393" hidden="1">"-4.9%"</definedName>
    <definedName name="_EPRCS_VU_a5fea925_ca34_4bf6_9d59_02074e33885d" hidden="1">23342</definedName>
    <definedName name="_EPRCS_VU_a7e07b97_cba0_42bd_8742_3518225020e3" hidden="1">"33.0%"</definedName>
    <definedName name="_EPRCS_VU_a7e8f95b_6f17_4a03_b1fd_e0d51b8ec02a" hidden="1">61379</definedName>
    <definedName name="_EPRCS_VU_a8c41ab2_b3b9_4368_83fa_5f4c5a135410" hidden="1">0</definedName>
    <definedName name="_EPRCS_VU_a8d07e26_cc1c_4e33_99d0_40212cb60cb1" hidden="1">0</definedName>
    <definedName name="_EPRCS_VU_ab85b18a_c34d_46be_a244_8afd8bd59869" hidden="1">4910</definedName>
    <definedName name="_EPRCS_VU_acaba06c_13f8_4c52_9a92_4d774fc99c9d" hidden="1">"12.8%"</definedName>
    <definedName name="_EPRCS_VU_ad095629_236f_41ed_920f_8fc152b459ab" hidden="1">"-100.0%"</definedName>
    <definedName name="_EPRCS_VU_ae81f049_0107_4315_915b_e5cbca02555a" hidden="1">25212</definedName>
    <definedName name="_EPRCS_VU_af0126a7_3d19_4f02_a8b5_e883b375bc5d" hidden="1">106</definedName>
    <definedName name="_EPRCS_VU_af219d7e_e3f0_47b9_92d2_9336136e0561" hidden="1">"20.2%"</definedName>
    <definedName name="_EPRCS_VU_b0ce7b93_fe7f_4e60_bde9_a2129da94135" hidden="1">8220</definedName>
    <definedName name="_EPRCS_VU_b1f6e3bd_8f19_46f5_ba36_1a740949bd6e" hidden="1">"-21.0%"</definedName>
    <definedName name="_EPRCS_VU_b3277380_a244_4ad7_b715_252733f33fc4" hidden="1">"-10.0%"</definedName>
    <definedName name="_EPRCS_VU_b3f7d2b0_03cb_4625_8546_ca394ef3d564" hidden="1">-3523</definedName>
    <definedName name="_EPRCS_VU_b5732d4f_c9ba_4557_9096_21ce7efe79f4" hidden="1">"9.7%"</definedName>
    <definedName name="_EPRCS_VU_b7c3a336_aea7_48b9_8b31_15c08123c0d6" hidden="1">"4.3%"</definedName>
    <definedName name="_EPRCS_VU_b80dec82_6662_4e2f_9bd0_acd849e4b958" hidden="1">41721</definedName>
    <definedName name="_EPRCS_VU_ba62d3f4_4897_4599_8dab_9ea7b357d3ed" hidden="1">0</definedName>
    <definedName name="_EPRCS_VU_bbca6117_8ef8_4e29_a1c1_5c7ffa406302" hidden="1">22194</definedName>
    <definedName name="_EPRCS_VU_bc08696e_4ae2_411a_8ac2_f8f9434a2d24" hidden="1">"9.8%"</definedName>
    <definedName name="_EPRCS_VU_bda52ebd_fd60_4430_a2fb_9e3cef92a4d4" hidden="1">147768</definedName>
    <definedName name="_EPRCS_VU_bde4cc25_b3ab_4f32_81fd_7b9ea068670e" hidden="1">4409</definedName>
    <definedName name="_EPRCS_VU_c13dd0a9_011b_4a1c_859f_d7f6d36db9b2" hidden="1">"-100.0%"</definedName>
    <definedName name="_EPRCS_VU_c1c6952c_b989_402a_a05d_b1fedc1b7dee" hidden="1">6371</definedName>
    <definedName name="_EPRCS_VU_c28ba3a8_244a_4073_a9fa_4e1622bde2c0" hidden="1">25034</definedName>
    <definedName name="_EPRCS_VU_c2de93dc_d81d_46ef_8b04_693a43dbc205" hidden="1">72000</definedName>
    <definedName name="_EPRCS_VU_c3dc22ac_f5b4_4032_8448_26e844af4f5e" hidden="1">0</definedName>
    <definedName name="_EPRCS_VU_c458925d_a617_42d3_bafd_fa6e6066186c" hidden="1">112398</definedName>
    <definedName name="_EPRCS_VU_c75471a6_67cd_4fbd_b6a0_98057833073a" hidden="1">"-100.0%"</definedName>
    <definedName name="_EPRCS_VU_c7672f17_1eb4_49c8_aea4_bb91a7b44db5" hidden="1">24559</definedName>
    <definedName name="_EPRCS_VU_c8485641_0cca_47aa_bfbd_b76dae323a5e" hidden="1">"-100.0%"</definedName>
    <definedName name="_EPRCS_VU_cb9adf9e_c31b_4d5a_bfb8_35ed09ddba7f" hidden="1">128672</definedName>
    <definedName name="_EPRCS_VU_ce5b9992_4378_474b_9fc2_82253e74a3bf" hidden="1">8543</definedName>
    <definedName name="_EPRCS_VU_ce61a6c9_5c88_4efb_8dde_d3797525dad9" hidden="1">-20</definedName>
    <definedName name="_EPRCS_VU_d024fe55_c110_441a_9fc5_3aeb2cc5118d" hidden="1">"-0.3%"</definedName>
    <definedName name="_EPRCS_VU_d03e100e_f815_4e02_81fe_951b073be9d5" hidden="1">"-100.0%"</definedName>
    <definedName name="_EPRCS_VU_d0e14f1f_4d9a_48a8_b5f4_526eb6e3cb4e" hidden="1">"-6.2%"</definedName>
    <definedName name="_EPRCS_VU_d21f9b74_f754_4dc6_9653_c69cf58da294" hidden="1">"9.2%"</definedName>
    <definedName name="_EPRCS_VU_d2d04f41_021d_4458_8973_a3e8e25638dc" hidden="1">3610</definedName>
    <definedName name="_EPRCS_VU_d3086f1d_24b0_4cc8_9254_484f2dc68a4a" hidden="1">14058</definedName>
    <definedName name="_EPRCS_VU_db2ca81c_ee3a_431e_9fee_0c5594a961b0" hidden="1">4153</definedName>
    <definedName name="_EPRCS_VU_de6d7dff_ea3e_43e9_aa41_7d86aa237d3b" hidden="1">63198</definedName>
    <definedName name="_EPRCS_VU_e0f34622_dff0_42e5_8d3c_b3cd993de40b" hidden="1">3907</definedName>
    <definedName name="_EPRCS_VU_e10dff92_e4ff_4a94_906e_102cf087803e" hidden="1">26125</definedName>
    <definedName name="_EPRCS_VU_e22abeda_cea7_46e5_a195_173a6d76d3d1" hidden="1">4797</definedName>
    <definedName name="_EPRCS_VU_e51a2ac5_fd4d_4dd5_9ccd_099fa365438f" hidden="1">15514</definedName>
    <definedName name="_EPRCS_VU_e56d5cfd_1e8e_4a41_82e5_c026113b9fb7" hidden="1">159417</definedName>
    <definedName name="_EPRCS_VU_e6918c2a_63cf_475c_99a1_82009fdf82ec" hidden="1">26057</definedName>
    <definedName name="_EPRCS_VU_e7a6f3c4_f524_487b_83eb_6d7ae1c58077" hidden="1">"Q3"</definedName>
    <definedName name="_EPRCS_VU_e970c1f7_a80e_4ab4_83d4_2003078fdd50" hidden="1">"9.1%"</definedName>
    <definedName name="_EPRCS_VU_eb7389f8_f340_4fa2_8b1b_1fa5fd60c413" hidden="1">0</definedName>
    <definedName name="_EPRCS_VU_ec1ed0e9_183c_4310_96ba_808b40b0d83d" hidden="1">67597</definedName>
    <definedName name="_EPRCS_VU_eeed85c9_9191_464b_8f08_94d6ba426bfa" hidden="1">1622</definedName>
    <definedName name="_EPRCS_VU_ef5ff020_f9c8_4e9e_b807_11685d7f76c9" hidden="1">0</definedName>
    <definedName name="_EPRCS_VU_f1079630_c8ac_4d71_b171_6e0ed49107d5" hidden="1">150</definedName>
    <definedName name="_EPRCS_VU_f2e49d0f_487e_4d52_83e7_65645608f989" hidden="1">"11.3%"</definedName>
    <definedName name="_EPRCS_VU_f348a8e3_d26b_4f16_a932_71a634938181" hidden="1">0</definedName>
    <definedName name="_EPRCS_VU_f4460770_2cec_4bab_85a8_3e571b19c93a" hidden="1">"12.6%"</definedName>
    <definedName name="_EPRCS_VU_f6cd13fa_5362_482a_a5d6_e4c7953ee17d" hidden="1">"-2.8%"</definedName>
    <definedName name="_EPRCS_VU_fa02b57a_7a94_4afc_9e75_0b4c3de94d01" hidden="1">"-100.0%"</definedName>
    <definedName name="_EPRCS_VU_fb1fd01c_c493_4545_8be7_44f4bcdb3d98" hidden="1">"#DIV/0!"</definedName>
    <definedName name="_xlnm.Print_Area" localSheetId="3">'1.Rev YoY'!$C$1:$H$24</definedName>
    <definedName name="_xlnm.Print_Area" localSheetId="4">'2.Ope YoY'!$B$1:$I$22</definedName>
    <definedName name="_xlnm.Print_Area" localSheetId="5">'3.Summary'!$B$1:$Q$31</definedName>
    <definedName name="_xlnm.Print_Area" localSheetId="2">Corporate_Overview!$A$1:$M$39</definedName>
    <definedName name="_xlnm.Print_Area" localSheetId="0">Cover!$A$1:$Q$30</definedName>
    <definedName name="_xlnm.Print_Area" localSheetId="1">'Segmental info &amp; Opex'!$A$1:$P$50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0" i="6" l="1"/>
  <c r="I40" i="6"/>
  <c r="R38" i="6"/>
  <c r="I37" i="6"/>
  <c r="R36" i="6"/>
  <c r="I35" i="6"/>
  <c r="R34" i="6"/>
  <c r="I33" i="6"/>
  <c r="R32" i="6"/>
  <c r="I32" i="6"/>
  <c r="R30" i="6"/>
  <c r="R28" i="6"/>
  <c r="I28" i="6"/>
  <c r="R26" i="6"/>
  <c r="I26" i="6"/>
  <c r="I25" i="6"/>
  <c r="I24" i="6"/>
  <c r="R23" i="6"/>
  <c r="R21" i="6"/>
  <c r="I21" i="6"/>
  <c r="R19" i="6"/>
  <c r="I19" i="6"/>
  <c r="R17" i="6"/>
  <c r="R15" i="6"/>
  <c r="R11" i="6"/>
  <c r="R9" i="6"/>
  <c r="I9" i="6"/>
  <c r="R7" i="6"/>
  <c r="I7" i="6"/>
  <c r="R5" i="6"/>
  <c r="I5" i="6"/>
  <c r="H12" i="43036"/>
  <c r="G12" i="43036"/>
  <c r="F12" i="43036"/>
  <c r="E12" i="43036"/>
  <c r="D12" i="43036"/>
  <c r="H11" i="43036"/>
  <c r="G11" i="43036"/>
  <c r="F11" i="43036"/>
  <c r="E11" i="43036"/>
  <c r="D11" i="43036"/>
  <c r="H10" i="43036"/>
  <c r="G10" i="43036"/>
  <c r="F10" i="43036"/>
  <c r="E10" i="43036"/>
  <c r="D10" i="43036"/>
  <c r="H9" i="43036"/>
  <c r="G9" i="43036"/>
  <c r="F9" i="43036"/>
  <c r="E9" i="43036"/>
  <c r="D9" i="43036"/>
  <c r="H8" i="43036"/>
  <c r="G8" i="43036"/>
  <c r="F8" i="43036"/>
  <c r="E8" i="43036"/>
  <c r="D8" i="43036"/>
  <c r="H7" i="43036"/>
  <c r="G7" i="43036"/>
  <c r="F7" i="43036"/>
  <c r="E7" i="43036"/>
  <c r="D7" i="43036"/>
  <c r="H6" i="43036"/>
  <c r="G6" i="43036"/>
  <c r="F6" i="43036"/>
  <c r="E6" i="43036"/>
  <c r="D6" i="43036"/>
  <c r="H5" i="43036"/>
  <c r="G5" i="43036"/>
  <c r="F5" i="43036"/>
  <c r="E5" i="43036"/>
  <c r="D5" i="43036"/>
  <c r="B2" i="43036"/>
</calcChain>
</file>

<file path=xl/sharedStrings.xml><?xml version="1.0" encoding="utf-8"?>
<sst xmlns="http://schemas.openxmlformats.org/spreadsheetml/2006/main" count="447" uniqueCount="297">
  <si>
    <t>Investments and other assets</t>
  </si>
  <si>
    <t>Total assets</t>
  </si>
  <si>
    <t>買掛金</t>
    <rPh sb="0" eb="3">
      <t>カイカケキン</t>
    </rPh>
    <phoneticPr fontId="2"/>
  </si>
  <si>
    <t>未払金</t>
    <rPh sb="0" eb="3">
      <t>ミバライキン</t>
    </rPh>
    <phoneticPr fontId="2"/>
  </si>
  <si>
    <t>未払法人税等</t>
    <rPh sb="0" eb="2">
      <t>ミバラ</t>
    </rPh>
    <rPh sb="2" eb="5">
      <t>ホウジンゼイ</t>
    </rPh>
    <rPh sb="5" eb="6">
      <t>トウ</t>
    </rPh>
    <phoneticPr fontId="2"/>
  </si>
  <si>
    <t>未払消費税等</t>
    <rPh sb="0" eb="2">
      <t>ミバラ</t>
    </rPh>
    <rPh sb="2" eb="4">
      <t>ショウヒ</t>
    </rPh>
    <rPh sb="4" eb="5">
      <t>ジギョウゼイ</t>
    </rPh>
    <rPh sb="5" eb="6">
      <t>トウ</t>
    </rPh>
    <phoneticPr fontId="2"/>
  </si>
  <si>
    <t>負債合計</t>
    <rPh sb="0" eb="2">
      <t>フサイ</t>
    </rPh>
    <rPh sb="2" eb="4">
      <t>ゴウケイ</t>
    </rPh>
    <phoneticPr fontId="2"/>
  </si>
  <si>
    <t>資本金</t>
    <rPh sb="0" eb="3">
      <t>シホンキン</t>
    </rPh>
    <phoneticPr fontId="2"/>
  </si>
  <si>
    <t>商号</t>
    <rPh sb="0" eb="2">
      <t>ショウゴウ</t>
    </rPh>
    <phoneticPr fontId="2"/>
  </si>
  <si>
    <t>日本オラクル株式会社</t>
    <rPh sb="0" eb="2">
      <t>ニホン</t>
    </rPh>
    <rPh sb="6" eb="8">
      <t>カブシキ</t>
    </rPh>
    <rPh sb="8" eb="10">
      <t>カイシャ</t>
    </rPh>
    <phoneticPr fontId="2"/>
  </si>
  <si>
    <t>設立</t>
    <rPh sb="0" eb="2">
      <t>セツリツ</t>
    </rPh>
    <phoneticPr fontId="2"/>
  </si>
  <si>
    <t>従業員数</t>
    <rPh sb="0" eb="4">
      <t>ジュウギョウインスウ</t>
    </rPh>
    <phoneticPr fontId="2"/>
  </si>
  <si>
    <t>事業内容</t>
    <rPh sb="0" eb="4">
      <t>ジギョウナイヨウ</t>
    </rPh>
    <phoneticPr fontId="2"/>
  </si>
  <si>
    <t>資本剰余金</t>
    <rPh sb="0" eb="2">
      <t>シホン</t>
    </rPh>
    <rPh sb="2" eb="5">
      <t>ジョウヨキン</t>
    </rPh>
    <phoneticPr fontId="2"/>
  </si>
  <si>
    <t>利益剰余金</t>
    <rPh sb="0" eb="2">
      <t>リエキ</t>
    </rPh>
    <rPh sb="2" eb="5">
      <t>ジョウヨキン</t>
    </rPh>
    <phoneticPr fontId="2"/>
  </si>
  <si>
    <t>本社所在地</t>
    <rPh sb="0" eb="2">
      <t>ホンシャ</t>
    </rPh>
    <rPh sb="2" eb="5">
      <t>ショザイチ</t>
    </rPh>
    <phoneticPr fontId="2"/>
  </si>
  <si>
    <t>前払費用</t>
    <rPh sb="0" eb="2">
      <t>マエバライ</t>
    </rPh>
    <rPh sb="2" eb="4">
      <t>ヒヨウ</t>
    </rPh>
    <phoneticPr fontId="2"/>
  </si>
  <si>
    <t>未収入金</t>
    <rPh sb="0" eb="2">
      <t>ミシュウ</t>
    </rPh>
    <rPh sb="2" eb="4">
      <t>ニュウキン</t>
    </rPh>
    <phoneticPr fontId="2"/>
  </si>
  <si>
    <t>Accrued consumption tax</t>
  </si>
  <si>
    <t>-</t>
  </si>
  <si>
    <t>Total net assets</t>
  </si>
  <si>
    <t>投資その他の資産</t>
    <rPh sb="0" eb="2">
      <t>トウシ</t>
    </rPh>
    <rPh sb="4" eb="5">
      <t>タ</t>
    </rPh>
    <rPh sb="6" eb="8">
      <t>シサン</t>
    </rPh>
    <phoneticPr fontId="2"/>
  </si>
  <si>
    <t>株主資本合計</t>
  </si>
  <si>
    <t>純資産合計</t>
  </si>
  <si>
    <t>負債・純資産合計</t>
  </si>
  <si>
    <t>固定負債</t>
    <rPh sb="0" eb="2">
      <t>コテイ</t>
    </rPh>
    <rPh sb="2" eb="4">
      <t>フサイ</t>
    </rPh>
    <phoneticPr fontId="2"/>
  </si>
  <si>
    <t>新株予約権</t>
    <rPh sb="0" eb="2">
      <t>シンカブ</t>
    </rPh>
    <rPh sb="2" eb="4">
      <t>ヨヤク</t>
    </rPh>
    <rPh sb="4" eb="5">
      <t>ケン</t>
    </rPh>
    <phoneticPr fontId="2"/>
  </si>
  <si>
    <t>土地</t>
    <rPh sb="0" eb="2">
      <t>トチ</t>
    </rPh>
    <phoneticPr fontId="2"/>
  </si>
  <si>
    <t>器具及び備品</t>
    <rPh sb="0" eb="2">
      <t>キグ</t>
    </rPh>
    <rPh sb="2" eb="3">
      <t>オヨ</t>
    </rPh>
    <rPh sb="4" eb="6">
      <t>ビヒン</t>
    </rPh>
    <phoneticPr fontId="2"/>
  </si>
  <si>
    <t>決算期  Period</t>
    <rPh sb="0" eb="3">
      <t>ケッサンキ</t>
    </rPh>
    <phoneticPr fontId="2"/>
  </si>
  <si>
    <t>その他</t>
    <rPh sb="0" eb="3">
      <t>ソノタ</t>
    </rPh>
    <phoneticPr fontId="2"/>
  </si>
  <si>
    <t>●業績推移  Revenues and Net Income</t>
    <rPh sb="1" eb="3">
      <t>ギョウセキ</t>
    </rPh>
    <rPh sb="3" eb="5">
      <t>スイイ</t>
    </rPh>
    <phoneticPr fontId="2"/>
  </si>
  <si>
    <t>(百万円  Millions of Yen)</t>
    <rPh sb="1" eb="4">
      <t>ヒャクマンエン</t>
    </rPh>
    <phoneticPr fontId="2"/>
  </si>
  <si>
    <t>売上高 Revenue</t>
    <rPh sb="0" eb="3">
      <t>ウリアゲダカ</t>
    </rPh>
    <phoneticPr fontId="2"/>
  </si>
  <si>
    <t>1985年10月15日</t>
    <rPh sb="0" eb="5">
      <t>１９８５ネン</t>
    </rPh>
    <rPh sb="5" eb="8">
      <t>１０ガツ</t>
    </rPh>
    <rPh sb="8" eb="11">
      <t>１５ニチ</t>
    </rPh>
    <phoneticPr fontId="2"/>
  </si>
  <si>
    <t>当期純利益 Net Income</t>
    <rPh sb="0" eb="2">
      <t>トウキ</t>
    </rPh>
    <rPh sb="2" eb="5">
      <t>ジュンリエキ</t>
    </rPh>
    <phoneticPr fontId="2"/>
  </si>
  <si>
    <t>東京都港区北青山2-5-8　オラクル青山センター</t>
    <rPh sb="0" eb="3">
      <t>トウキョウト</t>
    </rPh>
    <rPh sb="3" eb="5">
      <t>ミナトク</t>
    </rPh>
    <rPh sb="5" eb="8">
      <t>キタアオヤマ</t>
    </rPh>
    <rPh sb="18" eb="20">
      <t>アオヤマ</t>
    </rPh>
    <phoneticPr fontId="2"/>
  </si>
  <si>
    <t xml:space="preserve">会社概要　Corporate Overview </t>
    <rPh sb="0" eb="2">
      <t>カイシャ</t>
    </rPh>
    <rPh sb="2" eb="4">
      <t>ガイヨウ</t>
    </rPh>
    <phoneticPr fontId="2"/>
  </si>
  <si>
    <t>（百万円 Millions of Yen）</t>
    <rPh sb="1" eb="4">
      <t>ヒャクマンエン</t>
    </rPh>
    <phoneticPr fontId="2"/>
  </si>
  <si>
    <t>資産の部　Assets</t>
    <rPh sb="0" eb="2">
      <t>シサン</t>
    </rPh>
    <rPh sb="3" eb="4">
      <t>ブ</t>
    </rPh>
    <phoneticPr fontId="2"/>
  </si>
  <si>
    <t>負債･資本の部　Liabilities and Net Assets</t>
    <rPh sb="0" eb="2">
      <t>フサイ</t>
    </rPh>
    <rPh sb="3" eb="5">
      <t>シホン</t>
    </rPh>
    <rPh sb="6" eb="7">
      <t>ブ</t>
    </rPh>
    <phoneticPr fontId="2"/>
  </si>
  <si>
    <t xml:space="preserve">現金及び預金  </t>
    <rPh sb="0" eb="2">
      <t>ゲンキン</t>
    </rPh>
    <rPh sb="2" eb="3">
      <t>オヨ</t>
    </rPh>
    <rPh sb="4" eb="6">
      <t>ヨキン</t>
    </rPh>
    <phoneticPr fontId="2"/>
  </si>
  <si>
    <t xml:space="preserve">売掛金  </t>
    <rPh sb="0" eb="3">
      <t>ウリカケキン</t>
    </rPh>
    <phoneticPr fontId="2"/>
  </si>
  <si>
    <t xml:space="preserve">その他  </t>
    <rPh sb="0" eb="3">
      <t>ソノタ</t>
    </rPh>
    <phoneticPr fontId="2"/>
  </si>
  <si>
    <t xml:space="preserve">貸倒引当金  </t>
    <rPh sb="0" eb="5">
      <t>カシダオレヒキアテキン</t>
    </rPh>
    <phoneticPr fontId="2"/>
  </si>
  <si>
    <t xml:space="preserve">建物及び建物付属設備  </t>
    <rPh sb="0" eb="2">
      <t>タテモノ</t>
    </rPh>
    <rPh sb="2" eb="3">
      <t>オヨ</t>
    </rPh>
    <rPh sb="4" eb="6">
      <t>タテモノ</t>
    </rPh>
    <rPh sb="6" eb="8">
      <t>フゾク</t>
    </rPh>
    <rPh sb="8" eb="10">
      <t>セツビ</t>
    </rPh>
    <phoneticPr fontId="2"/>
  </si>
  <si>
    <t xml:space="preserve">資産合計  </t>
    <rPh sb="0" eb="2">
      <t>シサン</t>
    </rPh>
    <rPh sb="2" eb="4">
      <t>ゴウケイ</t>
    </rPh>
    <phoneticPr fontId="2"/>
  </si>
  <si>
    <t>Account payable</t>
  </si>
  <si>
    <t>Accrued amount payable</t>
  </si>
  <si>
    <t>Accounts receivable</t>
  </si>
  <si>
    <t>Accrued income taxes</t>
  </si>
  <si>
    <t>Prepaid expenses</t>
  </si>
  <si>
    <t>Others</t>
  </si>
  <si>
    <t>Total liabilities</t>
  </si>
  <si>
    <t>Total liabilities and net assets</t>
  </si>
  <si>
    <t>合計/Total</t>
    <rPh sb="0" eb="2">
      <t>ゴウケイ</t>
    </rPh>
    <phoneticPr fontId="2"/>
  </si>
  <si>
    <t>Q1</t>
  </si>
  <si>
    <t>Q2</t>
  </si>
  <si>
    <t>Q3</t>
  </si>
  <si>
    <t>Q4</t>
  </si>
  <si>
    <t>Total</t>
  </si>
  <si>
    <t>Oracle Corporation Japan (TSE 4716)</t>
  </si>
  <si>
    <t>●</t>
  </si>
  <si>
    <t>Company Name</t>
  </si>
  <si>
    <t>Oracle Corporation Japan</t>
  </si>
  <si>
    <t>●</t>
  </si>
  <si>
    <t>Established</t>
  </si>
  <si>
    <t>October 15, 1985</t>
  </si>
  <si>
    <t>●</t>
  </si>
  <si>
    <t>Paid-In Capital</t>
  </si>
  <si>
    <t>●</t>
  </si>
  <si>
    <t>●</t>
  </si>
  <si>
    <t>Number of Employees</t>
  </si>
  <si>
    <t>●</t>
  </si>
  <si>
    <t>Scope of Business</t>
  </si>
  <si>
    <t>Head office</t>
  </si>
  <si>
    <t>Oracle Aoyama Center 2-5-8, Kita-Aoyama, Minato-ku, Tokyo</t>
  </si>
  <si>
    <t>3.直近業績要約　Summary of Recent Operating Results</t>
    <rPh sb="2" eb="4">
      <t>チョッキン</t>
    </rPh>
    <rPh sb="4" eb="6">
      <t>ギョウセキ</t>
    </rPh>
    <rPh sb="6" eb="8">
      <t>ヨウヤク</t>
    </rPh>
    <phoneticPr fontId="2"/>
  </si>
  <si>
    <t>http://www.oracle.com/jp/corporate/investor-relations/index.html</t>
  </si>
  <si>
    <t>2.</t>
  </si>
  <si>
    <t>1.売上高対前年同期比　Revenue YoY</t>
    <rPh sb="2" eb="4">
      <t>ウリアゲ</t>
    </rPh>
    <rPh sb="4" eb="5">
      <t>ダカ</t>
    </rPh>
    <rPh sb="5" eb="6">
      <t>タイ</t>
    </rPh>
    <rPh sb="6" eb="8">
      <t>ゼンネン</t>
    </rPh>
    <rPh sb="8" eb="11">
      <t>ドウキヒ</t>
    </rPh>
    <phoneticPr fontId="2"/>
  </si>
  <si>
    <t>2.営業利益対前年同期比　Operating Income YoY</t>
    <rPh sb="2" eb="4">
      <t>エイギョウ</t>
    </rPh>
    <rPh sb="4" eb="6">
      <t>リエキ</t>
    </rPh>
    <rPh sb="6" eb="7">
      <t>タイ</t>
    </rPh>
    <rPh sb="7" eb="9">
      <t>ゼンネン</t>
    </rPh>
    <rPh sb="9" eb="12">
      <t>ドウキヒ</t>
    </rPh>
    <phoneticPr fontId="2"/>
  </si>
  <si>
    <t>Land</t>
  </si>
  <si>
    <t>1.</t>
  </si>
  <si>
    <t>* 第1～第3四半期末における「*」の科目の残高は「その他」に含まれております / Balance of * in Q1,Q2 and Q3 are included in others.</t>
    <rPh sb="2" eb="3">
      <t>ダイ</t>
    </rPh>
    <rPh sb="5" eb="6">
      <t>ダイ</t>
    </rPh>
    <rPh sb="7" eb="8">
      <t>シ</t>
    </rPh>
    <rPh sb="8" eb="10">
      <t>ハンキ</t>
    </rPh>
    <rPh sb="10" eb="11">
      <t>マツ</t>
    </rPh>
    <rPh sb="19" eb="21">
      <t>カモク</t>
    </rPh>
    <rPh sb="22" eb="24">
      <t>ザンダカ</t>
    </rPh>
    <rPh sb="28" eb="29">
      <t>タ</t>
    </rPh>
    <rPh sb="31" eb="32">
      <t>フク</t>
    </rPh>
    <phoneticPr fontId="2"/>
  </si>
  <si>
    <t>* ファシリティには賃借料、減価償却費、消耗品費、水道光熱費が含まれる / Facility includes rent, depreciation &amp; amortization, supplies expenses and utilities.</t>
    <rPh sb="10" eb="13">
      <t>チンシャクリョウ</t>
    </rPh>
    <rPh sb="14" eb="16">
      <t>ゲンカ</t>
    </rPh>
    <rPh sb="16" eb="18">
      <t>ショウキャク</t>
    </rPh>
    <rPh sb="18" eb="19">
      <t>ヒ</t>
    </rPh>
    <rPh sb="20" eb="22">
      <t>ショウモウ</t>
    </rPh>
    <rPh sb="22" eb="23">
      <t>ヒン</t>
    </rPh>
    <rPh sb="23" eb="24">
      <t>ヒ</t>
    </rPh>
    <rPh sb="25" eb="27">
      <t>スイドウ</t>
    </rPh>
    <rPh sb="27" eb="30">
      <t>コウネツヒ</t>
    </rPh>
    <rPh sb="31" eb="32">
      <t>フク</t>
    </rPh>
    <phoneticPr fontId="2"/>
  </si>
  <si>
    <t xml:space="preserve"> ファシリティ関連（Facility）*</t>
    <rPh sb="7" eb="9">
      <t>カンレン</t>
    </rPh>
    <phoneticPr fontId="2"/>
  </si>
  <si>
    <t>代表執行役</t>
    <rPh sb="0" eb="2">
      <t>ダイヒョウ</t>
    </rPh>
    <rPh sb="2" eb="4">
      <t>シッコウ</t>
    </rPh>
    <rPh sb="4" eb="5">
      <t>ヤク</t>
    </rPh>
    <phoneticPr fontId="2"/>
  </si>
  <si>
    <t>Accounts receivable-other</t>
  </si>
  <si>
    <t>*</t>
  </si>
  <si>
    <t>High</t>
  </si>
  <si>
    <t>Low</t>
  </si>
  <si>
    <t>(%)</t>
  </si>
  <si>
    <t>1株当たり当期純利益 (円) / EPS (Yen)</t>
    <rPh sb="1" eb="2">
      <t>カブ</t>
    </rPh>
    <rPh sb="2" eb="3">
      <t>ア</t>
    </rPh>
    <rPh sb="5" eb="7">
      <t>トウキ</t>
    </rPh>
    <rPh sb="7" eb="10">
      <t>ジュンリエキ</t>
    </rPh>
    <rPh sb="12" eb="13">
      <t>エン</t>
    </rPh>
    <phoneticPr fontId="2"/>
  </si>
  <si>
    <t>企業の事業活動の基盤となるソフトウェア･ハードウェア、クラウドサービス</t>
    <rPh sb="0" eb="2">
      <t>キギョウ</t>
    </rPh>
    <rPh sb="3" eb="5">
      <t>ジギョウ</t>
    </rPh>
    <rPh sb="5" eb="7">
      <t>カツドウ</t>
    </rPh>
    <rPh sb="8" eb="10">
      <t>キバン</t>
    </rPh>
    <phoneticPr fontId="2"/>
  </si>
  <si>
    <t>ならびにそれらの利用を支援する各種サービスの提供</t>
    <rPh sb="15" eb="17">
      <t>カクシュ</t>
    </rPh>
    <rPh sb="22" eb="24">
      <t>テイキョウ</t>
    </rPh>
    <phoneticPr fontId="2"/>
  </si>
  <si>
    <t xml:space="preserve">Sales of software &amp; hardware products, Cloud services and </t>
  </si>
  <si>
    <t xml:space="preserve">provision of various kinds of services supporting the use </t>
  </si>
  <si>
    <t>of such products for businesses</t>
  </si>
  <si>
    <t>サービス
Services</t>
  </si>
  <si>
    <t>営業利益
Operating income</t>
    <rPh sb="0" eb="2">
      <t>エイギョウ</t>
    </rPh>
    <rPh sb="2" eb="4">
      <t>リエキ</t>
    </rPh>
    <phoneticPr fontId="2"/>
  </si>
  <si>
    <t>売上高 / Revenue</t>
    <rPh sb="0" eb="2">
      <t>ウリアゲ</t>
    </rPh>
    <rPh sb="2" eb="3">
      <t>ダカ</t>
    </rPh>
    <phoneticPr fontId="2"/>
  </si>
  <si>
    <t>営業利益 / Operating Income</t>
    <rPh sb="0" eb="2">
      <t>エイギョウ</t>
    </rPh>
    <rPh sb="2" eb="4">
      <t>リエキ</t>
    </rPh>
    <phoneticPr fontId="2"/>
  </si>
  <si>
    <t xml:space="preserve"> ロイヤルティ（Royalty）</t>
  </si>
  <si>
    <t>営業経費主要科目 (売上原価+販売費及び一般管理費) / Operating Expenses (Sum of COGS and SG&amp;A )</t>
  </si>
  <si>
    <t>セグメント別データおよび営業経費 / Segmental Info and Opex</t>
  </si>
  <si>
    <t>共通経費（全社費用)
Adjustment</t>
    <rPh sb="0" eb="2">
      <t>キョウツウ</t>
    </rPh>
    <rPh sb="2" eb="4">
      <t>ケイヒ</t>
    </rPh>
    <rPh sb="5" eb="7">
      <t>ゼンシャ</t>
    </rPh>
    <rPh sb="7" eb="9">
      <t>ヒヨウ</t>
    </rPh>
    <phoneticPr fontId="2"/>
  </si>
  <si>
    <t>サービス
Service</t>
  </si>
  <si>
    <t>Q3</t>
  </si>
  <si>
    <t>Q2</t>
  </si>
  <si>
    <t xml:space="preserve">* </t>
  </si>
  <si>
    <t>クラウド＆ライセンス
Cloud &amp; License</t>
  </si>
  <si>
    <t>関係会社長期貸付金</t>
  </si>
  <si>
    <t>その他</t>
    <rPh sb="2" eb="3">
      <t>タ</t>
    </rPh>
    <phoneticPr fontId="2"/>
  </si>
  <si>
    <t>Long-term loans receivable from subsidiaries and associates</t>
  </si>
  <si>
    <t>Others</t>
  </si>
  <si>
    <t>Others</t>
  </si>
  <si>
    <t>流動資産</t>
    <rPh sb="0" eb="2">
      <t>リュウドウ</t>
    </rPh>
    <rPh sb="2" eb="4">
      <t>シサン</t>
    </rPh>
    <phoneticPr fontId="2"/>
  </si>
  <si>
    <t>Current assets</t>
  </si>
  <si>
    <t>流動負債</t>
    <rPh sb="0" eb="2">
      <t>リュウドウ</t>
    </rPh>
    <rPh sb="2" eb="4">
      <t>フサイ</t>
    </rPh>
    <phoneticPr fontId="2"/>
  </si>
  <si>
    <t xml:space="preserve">固定資産 / Fixed assets </t>
    <rPh sb="0" eb="2">
      <t>コテイ</t>
    </rPh>
    <rPh sb="2" eb="4">
      <t>シサン</t>
    </rPh>
    <phoneticPr fontId="2"/>
  </si>
  <si>
    <r>
      <t xml:space="preserve">有形固定資産 / </t>
    </r>
    <r>
      <rPr>
        <sz val="11"/>
        <rFont val="メイリオ"/>
        <family val="3"/>
        <charset val="128"/>
      </rPr>
      <t>Property and equipment</t>
    </r>
    <rPh sb="0" eb="2">
      <t>ユウケイ</t>
    </rPh>
    <rPh sb="2" eb="6">
      <t>コテイシサン</t>
    </rPh>
    <phoneticPr fontId="2"/>
  </si>
  <si>
    <r>
      <t xml:space="preserve">無形固定資産 / </t>
    </r>
    <r>
      <rPr>
        <sz val="11"/>
        <rFont val="メイリオ"/>
        <family val="3"/>
        <charset val="128"/>
      </rPr>
      <t>Intangible fixed assets</t>
    </r>
    <rPh sb="0" eb="2">
      <t>ムケイ</t>
    </rPh>
    <rPh sb="2" eb="6">
      <t>コテイシサン</t>
    </rPh>
    <phoneticPr fontId="2"/>
  </si>
  <si>
    <t>自己株式</t>
    <rPh sb="0" eb="2">
      <t>ジコ</t>
    </rPh>
    <rPh sb="2" eb="4">
      <t>カブシキ</t>
    </rPh>
    <phoneticPr fontId="2"/>
  </si>
  <si>
    <t>期末配当（円）/ Year-end Dividends (Yen)</t>
    <rPh sb="0" eb="2">
      <t>キマツ</t>
    </rPh>
    <rPh sb="2" eb="4">
      <t>ハイトウ</t>
    </rPh>
    <rPh sb="5" eb="6">
      <t>エン</t>
    </rPh>
    <phoneticPr fontId="2"/>
  </si>
  <si>
    <t>配当性向（％）/ Dividend Payout Ratio (%)</t>
    <rPh sb="0" eb="2">
      <t>ハイトウ</t>
    </rPh>
    <rPh sb="2" eb="4">
      <t>セイコウ</t>
    </rPh>
    <phoneticPr fontId="2"/>
  </si>
  <si>
    <r>
      <t>設備投資額 / Capital expenditure</t>
    </r>
    <r>
      <rPr>
        <vertAlign val="superscript"/>
        <sz val="13"/>
        <rFont val="メイリオ"/>
        <family val="3"/>
        <charset val="128"/>
      </rPr>
      <t>*</t>
    </r>
  </si>
  <si>
    <t>減価償却費 / Depreciation</t>
  </si>
  <si>
    <t>売上高 / Total Revenue</t>
    <rPh sb="0" eb="3">
      <t>ウリアゲダカ</t>
    </rPh>
    <phoneticPr fontId="2"/>
  </si>
  <si>
    <t>売上総利益 / Gross Profit</t>
    <rPh sb="0" eb="2">
      <t>ウリアゲ</t>
    </rPh>
    <rPh sb="2" eb="5">
      <t>ソウリエキ</t>
    </rPh>
    <phoneticPr fontId="2"/>
  </si>
  <si>
    <t>販管費 / SG&amp;A</t>
    <rPh sb="0" eb="1">
      <t>ハン</t>
    </rPh>
    <rPh sb="1" eb="2">
      <t>カン</t>
    </rPh>
    <rPh sb="2" eb="3">
      <t>ヒ</t>
    </rPh>
    <phoneticPr fontId="2"/>
  </si>
  <si>
    <t>売上原価 / Cost of Goods and Sales</t>
    <rPh sb="0" eb="2">
      <t>ウリアゲ</t>
    </rPh>
    <rPh sb="2" eb="4">
      <t>ゲンカ</t>
    </rPh>
    <phoneticPr fontId="2"/>
  </si>
  <si>
    <t>営業利益率 / Operating Income Margin</t>
    <rPh sb="0" eb="2">
      <t>エイギョウ</t>
    </rPh>
    <rPh sb="2" eb="5">
      <t>リエキリツ</t>
    </rPh>
    <phoneticPr fontId="2"/>
  </si>
  <si>
    <t>経常利益 / Ordinary Income</t>
    <rPh sb="0" eb="2">
      <t>ケイジョウ</t>
    </rPh>
    <rPh sb="2" eb="4">
      <t>リエキ</t>
    </rPh>
    <phoneticPr fontId="2"/>
  </si>
  <si>
    <t>四半期(当期)純利益 / Net Income</t>
    <rPh sb="0" eb="1">
      <t>シ</t>
    </rPh>
    <rPh sb="1" eb="3">
      <t>ハンキ</t>
    </rPh>
    <rPh sb="4" eb="6">
      <t>トウキ</t>
    </rPh>
    <rPh sb="7" eb="10">
      <t>ジュンリエキ</t>
    </rPh>
    <phoneticPr fontId="2"/>
  </si>
  <si>
    <t>総資産 / Total Assets</t>
    <rPh sb="0" eb="3">
      <t>ソウシサン</t>
    </rPh>
    <phoneticPr fontId="2"/>
  </si>
  <si>
    <t>流動資産 / Current Assets</t>
    <rPh sb="0" eb="2">
      <t>リュウドウ</t>
    </rPh>
    <rPh sb="2" eb="4">
      <t>シサン</t>
    </rPh>
    <phoneticPr fontId="2"/>
  </si>
  <si>
    <t>固定資産 / Non-current Assets</t>
    <rPh sb="0" eb="4">
      <t>コテイシサン</t>
    </rPh>
    <phoneticPr fontId="2"/>
  </si>
  <si>
    <t>負債 / Liabilities</t>
    <rPh sb="0" eb="2">
      <t>フサイ</t>
    </rPh>
    <phoneticPr fontId="2"/>
  </si>
  <si>
    <t>純資産 / Net Assets</t>
    <rPh sb="0" eb="3">
      <t>ジュンシサン</t>
    </rPh>
    <phoneticPr fontId="2"/>
  </si>
  <si>
    <t>従業員数 / Number of Employees</t>
    <rPh sb="0" eb="3">
      <t>ジュウギョウイン</t>
    </rPh>
    <rPh sb="3" eb="4">
      <t>スウ</t>
    </rPh>
    <phoneticPr fontId="2"/>
  </si>
  <si>
    <t>＊ 設備投資額には差入保証金を含みます / Capital expenditure includes lease deposits.</t>
  </si>
  <si>
    <t>5.貸借対照表要約　Summary of Balance Sheet</t>
    <rPh sb="2" eb="4">
      <t>タイシャク</t>
    </rPh>
    <rPh sb="4" eb="7">
      <t>タイショウヒョウ</t>
    </rPh>
    <rPh sb="7" eb="9">
      <t>ヨウヤク</t>
    </rPh>
    <phoneticPr fontId="2"/>
  </si>
  <si>
    <t>＊ 予想実効税率 estimation of effective tax rate＝30.8％</t>
    <rPh sb="2" eb="4">
      <t>ヨソウ</t>
    </rPh>
    <rPh sb="4" eb="6">
      <t>ジッコウ</t>
    </rPh>
    <rPh sb="6" eb="8">
      <t>ゼイリツ</t>
    </rPh>
    <phoneticPr fontId="2"/>
  </si>
  <si>
    <t>関係会社短期貸付金</t>
    <rPh sb="0" eb="2">
      <t>カンケイ</t>
    </rPh>
    <rPh sb="2" eb="4">
      <t>カイシャ</t>
    </rPh>
    <rPh sb="4" eb="6">
      <t>タンキ</t>
    </rPh>
    <rPh sb="6" eb="8">
      <t>カシツケ</t>
    </rPh>
    <rPh sb="8" eb="9">
      <t>キン</t>
    </rPh>
    <phoneticPr fontId="2"/>
  </si>
  <si>
    <t>Total</t>
  </si>
  <si>
    <t>内海 寛子</t>
  </si>
  <si>
    <t>Hiroko Utsumi</t>
  </si>
  <si>
    <t xml:space="preserve"> 業務委託費 (Outsourcing）</t>
    <rPh sb="1" eb="3">
      <t>ギョウム</t>
    </rPh>
    <rPh sb="3" eb="5">
      <t>イタク</t>
    </rPh>
    <rPh sb="5" eb="6">
      <t>ヒ</t>
    </rPh>
    <phoneticPr fontId="2"/>
  </si>
  <si>
    <t xml:space="preserve"> その他（Others）</t>
    <rPh sb="3" eb="4">
      <t>タ</t>
    </rPh>
    <phoneticPr fontId="2"/>
  </si>
  <si>
    <t xml:space="preserve"> 人件費（Human Resources）</t>
    <rPh sb="1" eb="4">
      <t>ジンケンヒ</t>
    </rPh>
    <phoneticPr fontId="2"/>
  </si>
  <si>
    <t>(Supplemental Information and Historical Facts)</t>
  </si>
  <si>
    <t>Cash and deposits</t>
  </si>
  <si>
    <t>Allowance for doubtful accounts</t>
  </si>
  <si>
    <t>Buildings and accessory equipment</t>
  </si>
  <si>
    <t>Tools, furniture and fixtures</t>
  </si>
  <si>
    <t>Current liabilities</t>
  </si>
  <si>
    <t>Noncurrent liabilities</t>
  </si>
  <si>
    <t>Capital stock</t>
  </si>
  <si>
    <t>Capital surplus</t>
  </si>
  <si>
    <t>Retained earnings</t>
  </si>
  <si>
    <t>Treasury stock</t>
  </si>
  <si>
    <t>Total shareholders' equity</t>
  </si>
  <si>
    <t>Stock acquisition right</t>
  </si>
  <si>
    <t>Representative Executive Officer</t>
  </si>
  <si>
    <t>（百万円 Millions of Yen, %=YoY）</t>
  </si>
  <si>
    <t>（百万円 Millions of Yen）</t>
  </si>
  <si>
    <t>34.0%</t>
  </si>
  <si>
    <t>＊ FY21配当金内訳は、普通配当154円、特別配当992円、合計1,146円です。 / Breakdown of Dividends for May 2021; a normal dividend of 154 yen, a special dividend of 992 yen and total dividend is 1,146 yen.</t>
    <rPh sb="6" eb="9">
      <t>ハイトウキン</t>
    </rPh>
    <rPh sb="9" eb="11">
      <t>ウチワケ</t>
    </rPh>
    <rPh sb="13" eb="15">
      <t>フツウ</t>
    </rPh>
    <rPh sb="15" eb="17">
      <t>ハイトウ</t>
    </rPh>
    <rPh sb="20" eb="21">
      <t>エン</t>
    </rPh>
    <rPh sb="22" eb="24">
      <t>トクベツ</t>
    </rPh>
    <rPh sb="24" eb="26">
      <t>ハイトウ</t>
    </rPh>
    <rPh sb="29" eb="30">
      <t>エン</t>
    </rPh>
    <rPh sb="31" eb="33">
      <t>ゴウケイ</t>
    </rPh>
    <rPh sb="38" eb="39">
      <t>エン</t>
    </rPh>
    <phoneticPr fontId="2"/>
  </si>
  <si>
    <t>2021/5</t>
  </si>
  <si>
    <t>Advance payments to suppliers</t>
  </si>
  <si>
    <t>前渡金</t>
    <rPh sb="0" eb="3">
      <t>マエワタシキン</t>
    </rPh>
    <phoneticPr fontId="1"/>
  </si>
  <si>
    <t>2021年5月期まで、契約負債は前受金として開示しております。/ Until FY21, Contract liabilities are disclosed as Advances by customers.</t>
  </si>
  <si>
    <t>Contract liabilities</t>
  </si>
  <si>
    <t>契約負債</t>
    <rPh sb="0" eb="2">
      <t>ケイヤク</t>
    </rPh>
    <rPh sb="2" eb="4">
      <t>フサイ</t>
    </rPh>
    <phoneticPr fontId="2"/>
  </si>
  <si>
    <t>34.1%</t>
  </si>
  <si>
    <t>7.8%</t>
  </si>
  <si>
    <t>2.1%</t>
  </si>
  <si>
    <t>2022/5</t>
  </si>
  <si>
    <t xml:space="preserve">- </t>
  </si>
  <si>
    <t>32.7%</t>
  </si>
  <si>
    <t>32.8%</t>
  </si>
  <si>
    <t>7.3%</t>
  </si>
  <si>
    <t>7.0%</t>
  </si>
  <si>
    <t>6.2%</t>
  </si>
  <si>
    <t>20.1%</t>
  </si>
  <si>
    <t>8.4%</t>
  </si>
  <si>
    <t>5.7%</t>
  </si>
  <si>
    <t>4.8%</t>
  </si>
  <si>
    <t>8.3%</t>
  </si>
  <si>
    <t>クラウドサービス
Cloud Services</t>
  </si>
  <si>
    <t>ライセンスサポート
License Support</t>
  </si>
  <si>
    <t>クラウドライセンス＆オンプレミスライセンス
Cloud License &amp; On Premise License</t>
  </si>
  <si>
    <t>2023/5</t>
  </si>
  <si>
    <t>クラウドサービス＆ライセンスサポート
Cloud Services &amp; License Support</t>
  </si>
  <si>
    <t>-</t>
  </si>
  <si>
    <t>Short-term loans receivable from subsidiaries and associates</t>
  </si>
  <si>
    <t>-</t>
  </si>
  <si>
    <t>-</t>
  </si>
  <si>
    <t>業績予想 / FY25 Forecast</t>
    <rPh sb="0" eb="2">
      <t>ギョウセキ</t>
    </rPh>
    <rPh sb="2" eb="4">
      <t>ヨソウ</t>
    </rPh>
    <phoneticPr fontId="2"/>
  </si>
  <si>
    <t>32.2%</t>
  </si>
  <si>
    <t>33.1%</t>
  </si>
  <si>
    <t>32.6%</t>
  </si>
  <si>
    <t>11.9%</t>
  </si>
  <si>
    <t>11.7%</t>
  </si>
  <si>
    <t>11.4%</t>
  </si>
  <si>
    <t>9.6%</t>
  </si>
  <si>
    <t>11.1%</t>
  </si>
  <si>
    <t>22.5%</t>
  </si>
  <si>
    <t>-5.9%</t>
  </si>
  <si>
    <t>-3.9%</t>
  </si>
  <si>
    <t>-5.6%</t>
  </si>
  <si>
    <t>-1.2%</t>
  </si>
  <si>
    <t>13.7%</t>
  </si>
  <si>
    <t>7.6%</t>
  </si>
  <si>
    <t>8.0%</t>
  </si>
  <si>
    <t>-1.8%</t>
  </si>
  <si>
    <t>2.7%</t>
  </si>
  <si>
    <t>4.0%</t>
  </si>
  <si>
    <t>-1.4%</t>
  </si>
  <si>
    <t>0.9%</t>
  </si>
  <si>
    <t>11.0%</t>
  </si>
  <si>
    <t>25.2%</t>
  </si>
  <si>
    <t>12.5%</t>
  </si>
  <si>
    <t>5.8%</t>
  </si>
  <si>
    <t>14.2%</t>
  </si>
  <si>
    <t>2.9%</t>
  </si>
  <si>
    <t>7.7%</t>
  </si>
  <si>
    <t>20.8%</t>
  </si>
  <si>
    <t>-30.0%</t>
  </si>
  <si>
    <t>19.5%</t>
  </si>
  <si>
    <t>32.3%</t>
  </si>
  <si>
    <t>10.5%</t>
  </si>
  <si>
    <t>-16.7%</t>
  </si>
  <si>
    <t>-12.3%</t>
  </si>
  <si>
    <t>0.2%</t>
  </si>
  <si>
    <t>-12.2%</t>
  </si>
  <si>
    <t>-2.2%</t>
  </si>
  <si>
    <t>13.6%</t>
  </si>
  <si>
    <t>30.8%</t>
  </si>
  <si>
    <t>14.4%</t>
  </si>
  <si>
    <t>1.5%</t>
  </si>
  <si>
    <t>＊ FY24配当金内訳は、普通配当174円、特別配当500円、合計674円です。 / Breakdown of Dividends for May 2024; a normal dividend of 174 yen, a special dividend of 500 yen and total dividend is 674 yen.</t>
  </si>
  <si>
    <t>2024/5</t>
  </si>
  <si>
    <t>-</t>
  </si>
  <si>
    <t>ハードウェア･システムズ
Hardware</t>
  </si>
  <si>
    <t xml:space="preserve"> ハードウェア・システムズ仕入原価  (Hardware Purchasing Expenses)</t>
    <rPh sb="13" eb="15">
      <t>ゲンカ</t>
    </rPh>
    <rPh sb="15" eb="16">
      <t>　</t>
    </rPh>
    <rPh sb="16" eb="17">
      <t>（</t>
    </rPh>
    <phoneticPr fontId="2"/>
  </si>
  <si>
    <t>従業員数 / Number of Employees</t>
  </si>
  <si>
    <t>合計
Total Net Sales</t>
    <rPh sb="0" eb="2">
      <t>ゴウケイ</t>
    </rPh>
    <phoneticPr fontId="2"/>
  </si>
  <si>
    <t>セグメント別データおよび営業経費 / Segmental Info and Opex</t>
    <rPh sb="5" eb="6">
      <t>ベツ</t>
    </rPh>
    <rPh sb="12" eb="14">
      <t>エイギョウ</t>
    </rPh>
    <rPh sb="14" eb="16">
      <t>ケイヒ</t>
    </rPh>
    <phoneticPr fontId="2"/>
  </si>
  <si>
    <t>会社概要　Corporate Overview</t>
    <rPh sb="0" eb="2">
      <t>カイシャ</t>
    </rPh>
    <rPh sb="2" eb="4">
      <t>ガイヨウ</t>
    </rPh>
    <phoneticPr fontId="2"/>
  </si>
  <si>
    <t>売上高 / Total Net Sales</t>
    <rPh sb="0" eb="2">
      <t>ウリアゲ</t>
    </rPh>
    <rPh sb="2" eb="3">
      <t>ダカ</t>
    </rPh>
    <phoneticPr fontId="2"/>
  </si>
  <si>
    <t>2025年5月期(FY25)第3四半期　業績補足資料</t>
    <rPh sb="4" eb="5">
      <t>ネン</t>
    </rPh>
    <rPh sb="7" eb="8">
      <t>キ</t>
    </rPh>
    <rPh sb="14" eb="15">
      <t>ダイ</t>
    </rPh>
    <rPh sb="16" eb="17">
      <t>シ</t>
    </rPh>
    <rPh sb="17" eb="19">
      <t>ハンキ</t>
    </rPh>
    <rPh sb="20" eb="22">
      <t>ギョウセキ</t>
    </rPh>
    <rPh sb="22" eb="24">
      <t>ホソク</t>
    </rPh>
    <phoneticPr fontId="2"/>
  </si>
  <si>
    <t>3rd Quarter, Fiscal Year ending May 2025 (FY25) Business Results</t>
  </si>
  <si>
    <t>2025/2</t>
  </si>
  <si>
    <t>2025/2</t>
  </si>
  <si>
    <t>2025年2月28日現在 / as of February 28, 2025</t>
    <rPh sb="4" eb="5">
      <t>ネン</t>
    </rPh>
    <phoneticPr fontId="2"/>
  </si>
  <si>
    <t>5.4%</t>
  </si>
  <si>
    <t>10.0%</t>
  </si>
  <si>
    <t/>
  </si>
  <si>
    <t>48.8%</t>
  </si>
  <si>
    <t>-21.0%</t>
  </si>
  <si>
    <t>9.2%</t>
  </si>
  <si>
    <t>8.5%</t>
  </si>
  <si>
    <t>13.0%</t>
  </si>
  <si>
    <t>3.4%</t>
  </si>
  <si>
    <t>12.8%</t>
  </si>
  <si>
    <t>9.7%</t>
  </si>
  <si>
    <t>-5.5%</t>
  </si>
  <si>
    <t>-25.2%</t>
  </si>
  <si>
    <t>19.9%</t>
  </si>
  <si>
    <t>-4.5%</t>
  </si>
  <si>
    <t>9.0%</t>
  </si>
  <si>
    <t>12.6%</t>
  </si>
  <si>
    <t>17.1%</t>
  </si>
  <si>
    <t>12.9%</t>
  </si>
  <si>
    <t>2.2%</t>
  </si>
  <si>
    <t>9.1%</t>
  </si>
  <si>
    <t>18.4%</t>
  </si>
  <si>
    <t>-0.3%</t>
  </si>
  <si>
    <t>11.6%</t>
  </si>
  <si>
    <t>9.8%</t>
  </si>
  <si>
    <t>-16.0%</t>
  </si>
  <si>
    <t>-9.1%</t>
  </si>
  <si>
    <t>-4.6%</t>
  </si>
  <si>
    <t>-10.0%</t>
  </si>
  <si>
    <t>41.1%</t>
  </si>
  <si>
    <t>-6.2%</t>
  </si>
  <si>
    <t>69.8%</t>
  </si>
  <si>
    <t>26.5%</t>
  </si>
  <si>
    <t>4.3%</t>
  </si>
  <si>
    <t>-2.8%</t>
  </si>
  <si>
    <t>-4.9%</t>
  </si>
  <si>
    <t>20.2%</t>
  </si>
  <si>
    <t>-0.7%</t>
  </si>
  <si>
    <t>15.1%</t>
  </si>
  <si>
    <t>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</si>
</sst>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1">
    <numFmt numFmtId="23" formatCode="\$#,##0_);\(\$#,##0\)"/>
    <numFmt numFmtId="25" formatCode="\$#,##0.00_);\(\$#,##0.00\)"/>
    <numFmt numFmtId="176" formatCode="&quot;¥&quot;#,##0_);[Red]\(&quot;¥&quot;#,##0\)"/>
    <numFmt numFmtId="177" formatCode="_(&quot;¥&quot;* #,##0_);_(&quot;¥&quot;* \(#,##0\);_(&quot;¥&quot;* &quot;-&quot;_);_(@_)"/>
    <numFmt numFmtId="178" formatCode="_(* #,##0_);_(* \(#,##0\);_(* &quot;-&quot;_);_(@_)"/>
    <numFmt numFmtId="179" formatCode="_(&quot;¥&quot;* #,##0.00_);_(&quot;¥&quot;* \(#,##0.00\);_(&quot;¥&quot;* &quot;-&quot;??_);_(@_)"/>
    <numFmt numFmtId="180" formatCode="_(* #,##0.00_);_(* \(#,##0.00\);_(* &quot;-&quot;??_);_(@_)"/>
    <numFmt numFmtId="181" formatCode="#,##0;&quot;▲ &quot;#,##0"/>
    <numFmt numFmtId="182" formatCode="0.0%"/>
    <numFmt numFmtId="183" formatCode="#,##0_);\(#,##0\)"/>
    <numFmt numFmtId="184" formatCode="yyyy/m"/>
    <numFmt numFmtId="185" formatCode="0_);\(0\)"/>
    <numFmt numFmtId="186" formatCode="#,##0;\-#,##0;&quot;-&quot;"/>
    <numFmt numFmtId="187" formatCode="&quot;SFr.&quot;#,##0;[Red]&quot;SFr.&quot;\-#,##0"/>
    <numFmt numFmtId="188" formatCode="&quot;¥&quot;#,##0_);\(&quot;¥&quot;#,##0\)"/>
    <numFmt numFmtId="189" formatCode="#,##0.00_);\(#,##0.00\)"/>
    <numFmt numFmtId="190" formatCode="0.00_);\(0.00\)"/>
    <numFmt numFmtId="191" formatCode="_(&quot;$&quot;* #,##0_);_(&quot;$&quot;* \(#,##0\);_(&quot;$&quot;* &quot;-&quot;_);_(@_)"/>
    <numFmt numFmtId="192" formatCode="_(&quot;$&quot;* #,##0.00_);_(&quot;$&quot;* \(#,##0.00\);_(&quot;$&quot;* &quot;-&quot;??_);_(@_)"/>
    <numFmt numFmtId="193" formatCode="_-* #,##0_-;\-* #,##0_-;_-* &quot;-&quot;_-;_-@_-"/>
    <numFmt numFmtId="194" formatCode="_-* #,##0.00_-;\-* #,##0.00_-;_-* &quot;-&quot;??_-;_-@_-"/>
    <numFmt numFmtId="195" formatCode="_-&quot;¥&quot;* #,##0_-;\-&quot;¥&quot;* #,##0_-;_-&quot;¥&quot;* &quot;-&quot;_-;_-@_-"/>
    <numFmt numFmtId="196" formatCode="_-&quot;¥&quot;* #,##0.00_-;\-&quot;¥&quot;* #,##0.00_-;_-&quot;¥&quot;* &quot;-&quot;??_-;_-@_-"/>
    <numFmt numFmtId="197" formatCode="&quot;¥&quot;#,##0.00;[Red]&quot;¥&quot;&quot;¥&quot;&quot;¥&quot;&quot;¥&quot;&quot;¥&quot;&quot;¥&quot;&quot;¥&quot;&quot;¥&quot;&quot;¥&quot;&quot;¥&quot;&quot;¥&quot;&quot;¥&quot;\-#,##0.00"/>
    <numFmt numFmtId="198" formatCode="d/&quot;기&quot;&quot;정&quot;&quot;치&quot;"/>
    <numFmt numFmtId="199" formatCode="&quot;(&quot;#,##0&quot;)&quot;;&quot;-&quot;#,##0"/>
    <numFmt numFmtId="200" formatCode="_ &quot;¥&quot;* #,##0.00_ ;_ &quot;¥&quot;* &quot;¥&quot;&quot;¥&quot;&quot;¥&quot;&quot;¥&quot;&quot;¥&quot;&quot;¥&quot;&quot;¥&quot;&quot;¥&quot;&quot;¥&quot;&quot;¥&quot;&quot;¥&quot;&quot;¥&quot;&quot;¥&quot;\-#,##0.00_ ;_ &quot;¥&quot;* &quot;-&quot;??_ ;_ @_ "/>
    <numFmt numFmtId="201" formatCode="#,##0;&quot;(&quot;&quot;-&quot;&quot;)&quot;#,##0"/>
    <numFmt numFmtId="202" formatCode="&quot;(&quot;#,##0&quot;)&quot;;&quot;(&quot;&quot;-&quot;&quot;)&quot;&quot;(&quot;#,##0&quot;)&quot;"/>
    <numFmt numFmtId="203" formatCode="#,##0;#,##0"/>
    <numFmt numFmtId="204" formatCode="&quot;(&quot;#,##0&quot;)&quot;;&quot;(&quot;#,##0&quot;)&quot;"/>
    <numFmt numFmtId="205" formatCode="#,##0.0_);\(#,##0.0\)"/>
    <numFmt numFmtId="206" formatCode="###.#####"/>
    <numFmt numFmtId="207" formatCode="&quot;¥&quot;#,##0;&quot;¥&quot;&quot;¥&quot;&quot;¥&quot;&quot;¥&quot;\-#,##0"/>
    <numFmt numFmtId="208" formatCode="@\ \ \ \ \ \ \ \ \ \ \ \ \ \ "/>
    <numFmt numFmtId="209" formatCode="#,##0;&quot;△&quot;#,##0"/>
    <numFmt numFmtId="210" formatCode="#,##0;\(\-\)#,##0;\-"/>
    <numFmt numFmtId="211" formatCode="&quot;¥&quot;#,##0.00;[Red]&quot;¥&quot;&quot;¥&quot;&quot;¥&quot;&quot;¥&quot;&quot;¥&quot;&quot;¥&quot;&quot;¥&quot;\-#,##0.00"/>
    <numFmt numFmtId="212" formatCode="&quot;¥&quot;#,##0;[Red]&quot;¥&quot;&quot;¥&quot;&quot;¥&quot;&quot;¥&quot;\-#,##0"/>
    <numFmt numFmtId="213" formatCode="\$#,###\ "/>
    <numFmt numFmtId="214" formatCode="&quot;$&quot;#,###"/>
    <numFmt numFmtId="215" formatCode="&quot;¥&quot;#,##0.00;&quot;¥&quot;&quot;¥&quot;&quot;¥&quot;&quot;¥&quot;\-#,##0.00"/>
    <numFmt numFmtId="216" formatCode="_-&quot;$&quot;\ * #,##0_-;\-&quot;$&quot;\ * #,##0_-;_-&quot;$&quot;\ * &quot;-&quot;_-;_-@_-"/>
    <numFmt numFmtId="217" formatCode="_-&quot;$&quot;\ * #,##0.00_-;\-&quot;$&quot;\ * #,##0.00_-;_-&quot;$&quot;\ * &quot;-&quot;??_-;_-@_-"/>
    <numFmt numFmtId="218" formatCode="General_)"/>
    <numFmt numFmtId="219" formatCode="_-* #,##0\ &quot;F&quot;_-;\-* #,##0\ &quot;F&quot;_-;_-* &quot;-&quot;\ &quot;F&quot;_-;_-@_-"/>
    <numFmt numFmtId="220" formatCode="_-* #,##0\ _F_-;\-* #,##0\ _F_-;_-* &quot;-&quot;\ _F_-;_-@_-"/>
    <numFmt numFmtId="221" formatCode="#,##0.00&quot; F&quot;;[Red]\-#,##0.00&quot; F&quot;"/>
    <numFmt numFmtId="222" formatCode="#,##0.0;[Red]\-#,##0.0"/>
    <numFmt numFmtId="223" formatCode="#,##0&quot;名&quot;"/>
    <numFmt numFmtId="224" formatCode="#,###&quot;百万円 (million yen) &quot;"/>
  </numFmts>
  <fonts count="125">
    <font>
      <sz val="11"/>
      <name val="ＭＳ Ｐゴシック"/>
      <family val="3"/>
      <charset val="128"/>
    </font>
    <font>
      <sz val="11"/>
      <color theme="1"/>
      <name val="ＭＳ Ｐゴシック"/>
      <family val="2"/>
      <charset val="128"/>
      <scheme val="minor"/>
    </font>
    <font>
      <sz val="6"/>
      <name val="ＭＳ Ｐゴシック"/>
      <family val="3"/>
      <charset val="128"/>
    </font>
    <font>
      <sz val="12"/>
      <name val="Arial"/>
      <family val="2"/>
    </font>
    <font>
      <u/>
      <sz val="11"/>
      <color indexed="12"/>
      <name val="ＭＳ Ｐゴシック"/>
      <family val="3"/>
      <charset val="128"/>
    </font>
    <font>
      <sz val="10"/>
      <name val="Arial"/>
      <family val="2"/>
    </font>
    <font>
      <sz val="11"/>
      <name val="メイリオ"/>
      <family val="3"/>
      <charset val="128"/>
    </font>
    <font>
      <sz val="14"/>
      <name val="メイリオ"/>
      <family val="3"/>
      <charset val="128"/>
    </font>
    <font>
      <sz val="12"/>
      <name val="メイリオ"/>
      <family val="3"/>
      <charset val="128"/>
    </font>
    <font>
      <sz val="14"/>
      <color indexed="9"/>
      <name val="メイリオ"/>
      <family val="3"/>
      <charset val="128"/>
    </font>
    <font>
      <sz val="12"/>
      <color indexed="9"/>
      <name val="メイリオ"/>
      <family val="3"/>
      <charset val="128"/>
    </font>
    <font>
      <sz val="10"/>
      <name val="メイリオ"/>
      <family val="3"/>
      <charset val="128"/>
    </font>
    <font>
      <sz val="16"/>
      <color indexed="9"/>
      <name val="メイリオ"/>
      <family val="3"/>
      <charset val="128"/>
    </font>
    <font>
      <i/>
      <sz val="14"/>
      <name val="メイリオ"/>
      <family val="3"/>
      <charset val="128"/>
    </font>
    <font>
      <sz val="12"/>
      <color indexed="12"/>
      <name val="メイリオ"/>
      <family val="3"/>
      <charset val="128"/>
    </font>
    <font>
      <b/>
      <sz val="16"/>
      <name val="Meiryo UI"/>
      <family val="3"/>
      <charset val="128"/>
    </font>
    <font>
      <sz val="11"/>
      <name val="Meiryo UI"/>
      <family val="3"/>
      <charset val="128"/>
    </font>
    <font>
      <sz val="14"/>
      <name val="Meiryo UI"/>
      <family val="3"/>
      <charset val="128"/>
    </font>
    <font>
      <b/>
      <sz val="11"/>
      <name val="Meiryo UI"/>
      <family val="3"/>
      <charset val="128"/>
    </font>
    <font>
      <b/>
      <sz val="14"/>
      <color indexed="12"/>
      <name val="Meiryo UI"/>
      <family val="3"/>
      <charset val="128"/>
    </font>
    <font>
      <sz val="14"/>
      <color rgb="FFFF0000"/>
      <name val="メイリオ"/>
      <family val="3"/>
      <charset val="128"/>
    </font>
    <font>
      <sz val="14"/>
      <color indexed="9"/>
      <name val="Meiryo UI"/>
      <family val="3"/>
      <charset val="128"/>
    </font>
    <font>
      <sz val="12"/>
      <color indexed="9"/>
      <name val="Meiryo UI"/>
      <family val="3"/>
      <charset val="128"/>
    </font>
    <font>
      <b/>
      <sz val="12"/>
      <name val="Meiryo UI"/>
      <family val="3"/>
      <charset val="128"/>
    </font>
    <font>
      <sz val="12"/>
      <name val="Meiryo UI"/>
      <family val="3"/>
      <charset val="128"/>
    </font>
    <font>
      <b/>
      <sz val="14"/>
      <name val="Meiryo UI"/>
      <family val="3"/>
      <charset val="128"/>
    </font>
    <font>
      <sz val="16"/>
      <name val="Meiryo UI"/>
      <family val="3"/>
      <charset val="128"/>
    </font>
    <font>
      <sz val="9"/>
      <name val="Arial"/>
      <family val="2"/>
    </font>
    <font>
      <sz val="10"/>
      <color indexed="8"/>
      <name val="Arial"/>
      <family val="2"/>
    </font>
    <font>
      <sz val="10"/>
      <name val="MS Sans Serif"/>
      <family val="2"/>
    </font>
    <font>
      <sz val="10"/>
      <name val="Geneva"/>
      <family val="2"/>
    </font>
    <font>
      <sz val="9"/>
      <name val="ＭＳ Ｐゴシック"/>
      <family val="3"/>
      <charset val="128"/>
    </font>
    <font>
      <sz val="9"/>
      <name val="Times New Roman"/>
      <family val="1"/>
    </font>
    <font>
      <sz val="9"/>
      <name val="Arial Narrow"/>
      <family val="2"/>
    </font>
    <font>
      <sz val="8"/>
      <name val="Arial"/>
      <family val="2"/>
    </font>
    <font>
      <b/>
      <sz val="12"/>
      <name val="Arial"/>
      <family val="2"/>
    </font>
    <font>
      <b/>
      <i/>
      <sz val="11"/>
      <color indexed="8"/>
      <name val="Times New Roman"/>
      <family val="1"/>
    </font>
    <font>
      <b/>
      <sz val="11"/>
      <color indexed="16"/>
      <name val="Times New Roman"/>
      <family val="1"/>
    </font>
    <font>
      <b/>
      <sz val="22"/>
      <color indexed="8"/>
      <name val="Times New Roman"/>
      <family val="1"/>
    </font>
    <font>
      <sz val="8"/>
      <color indexed="16"/>
      <name val="Century Schoolbook"/>
      <family val="1"/>
    </font>
    <font>
      <b/>
      <i/>
      <sz val="10"/>
      <name val="Times New Roman"/>
      <family val="1"/>
    </font>
    <font>
      <sz val="9"/>
      <color indexed="9"/>
      <name val="Arial Narrow"/>
      <family val="2"/>
    </font>
    <font>
      <b/>
      <sz val="11"/>
      <name val="Helv"/>
      <family val="2"/>
    </font>
    <font>
      <b/>
      <sz val="9"/>
      <name val="Times New Roman"/>
      <family val="1"/>
    </font>
    <font>
      <sz val="22"/>
      <name val="ＭＳ 明朝"/>
      <family val="1"/>
      <charset val="128"/>
    </font>
    <font>
      <sz val="11"/>
      <name val="ＭＳ 明朝"/>
      <family val="1"/>
      <charset val="128"/>
    </font>
    <font>
      <sz val="12"/>
      <name val="Times New Roman"/>
      <family val="1"/>
    </font>
    <font>
      <sz val="10"/>
      <name val="Times New Roman"/>
      <family val="1"/>
    </font>
    <font>
      <sz val="11"/>
      <name val="돋움"/>
      <family val="2"/>
      <charset val="129"/>
    </font>
    <font>
      <sz val="12"/>
      <name val="바탕체"/>
      <family val="3"/>
      <charset val="129"/>
    </font>
    <font>
      <sz val="12"/>
      <name val="¹UAAA¼"/>
      <family val="1"/>
      <charset val="129"/>
    </font>
    <font>
      <b/>
      <sz val="10"/>
      <name val="Arial"/>
      <family val="2"/>
    </font>
    <font>
      <sz val="10"/>
      <name val="Helv"/>
      <family val="2"/>
    </font>
    <font>
      <u/>
      <sz val="12"/>
      <color indexed="36"/>
      <name val="Arial"/>
      <family val="2"/>
    </font>
    <font>
      <u/>
      <sz val="10"/>
      <color indexed="36"/>
      <name val="lr oSVbN"/>
      <family val="3"/>
    </font>
    <font>
      <sz val="10"/>
      <name val="바탕체"/>
      <family val="3"/>
      <charset val="129"/>
    </font>
    <font>
      <sz val="11"/>
      <name val="μ¸¿o"/>
      <family val="3"/>
      <charset val="129"/>
    </font>
    <font>
      <sz val="12"/>
      <name val="¹ÙÅÁÃ¼"/>
      <family val="1"/>
      <charset val="129"/>
    </font>
    <font>
      <sz val="12"/>
      <name val="¹Ùi"/>
      <family val="1"/>
      <charset val="129"/>
    </font>
    <font>
      <sz val="12"/>
      <name val="Tms Rmn"/>
      <family val="1"/>
    </font>
    <font>
      <b/>
      <sz val="10"/>
      <name val="Helv"/>
      <family val="2"/>
    </font>
    <font>
      <sz val="12"/>
      <name val="±¼¸²A¼"/>
      <family val="3"/>
      <charset val="129"/>
    </font>
    <font>
      <sz val="11"/>
      <name val="µ¸"/>
      <family val="3"/>
      <charset val="129"/>
    </font>
    <font>
      <u/>
      <sz val="12"/>
      <color indexed="12"/>
      <name val="Arial"/>
      <family val="2"/>
    </font>
    <font>
      <b/>
      <sz val="10"/>
      <color indexed="9"/>
      <name val="Arial"/>
      <family val="2"/>
    </font>
    <font>
      <b/>
      <sz val="8"/>
      <color indexed="9"/>
      <name val="Arial"/>
      <family val="2"/>
    </font>
    <font>
      <b/>
      <sz val="8"/>
      <color indexed="8"/>
      <name val="Arial"/>
      <family val="2"/>
    </font>
    <font>
      <b/>
      <sz val="8"/>
      <color indexed="8"/>
      <name val="Courier New"/>
      <family val="3"/>
    </font>
    <font>
      <sz val="10"/>
      <name val="MS Serif"/>
      <family val="1"/>
    </font>
    <font>
      <b/>
      <sz val="12"/>
      <name val="Helv"/>
      <family val="2"/>
    </font>
    <font>
      <sz val="10"/>
      <color indexed="16"/>
      <name val="MS Serif"/>
      <family val="1"/>
    </font>
    <font>
      <u/>
      <sz val="10"/>
      <color indexed="28"/>
      <name val="Arial"/>
      <family val="2"/>
    </font>
    <font>
      <b/>
      <sz val="12"/>
      <name val="Tms Rmn"/>
      <family val="1"/>
    </font>
    <font>
      <b/>
      <sz val="18"/>
      <name val="Arial"/>
      <family val="2"/>
    </font>
    <font>
      <sz val="11"/>
      <name val="CG Omega"/>
      <family val="2"/>
    </font>
    <font>
      <b/>
      <sz val="10"/>
      <color indexed="8"/>
      <name val="Arial"/>
      <family val="2"/>
    </font>
    <font>
      <sz val="10"/>
      <name val="Courier"/>
      <family val="3"/>
    </font>
    <font>
      <u/>
      <sz val="10"/>
      <color indexed="12"/>
      <name val="lr oSVbN"/>
      <family val="3"/>
    </font>
    <font>
      <sz val="7"/>
      <name val="Small Fonts"/>
      <family val="2"/>
    </font>
    <font>
      <sz val="10"/>
      <name val="Courier New"/>
      <family val="3"/>
    </font>
    <font>
      <b/>
      <sz val="10"/>
      <name val="MS Sans Serif"/>
      <family val="2"/>
    </font>
    <font>
      <b/>
      <sz val="12"/>
      <color indexed="8"/>
      <name val="Arial"/>
      <family val="2"/>
    </font>
    <font>
      <sz val="8"/>
      <color indexed="8"/>
      <name val="Arial"/>
      <family val="2"/>
    </font>
    <font>
      <sz val="8"/>
      <color indexed="12"/>
      <name val="Arial"/>
      <family val="2"/>
    </font>
    <font>
      <sz val="12"/>
      <name val="Helv"/>
      <family val="2"/>
    </font>
    <font>
      <b/>
      <sz val="8"/>
      <color indexed="8"/>
      <name val="Helv"/>
      <family val="2"/>
    </font>
    <font>
      <sz val="11"/>
      <color indexed="12"/>
      <name val="Times New Roman"/>
      <family val="1"/>
    </font>
    <font>
      <sz val="8"/>
      <color indexed="8"/>
      <name val="Wingdings"/>
      <family val="2"/>
      <charset val="2"/>
    </font>
    <font>
      <sz val="12"/>
      <name val="Arial MT"/>
      <family val="2"/>
    </font>
    <font>
      <b/>
      <sz val="1"/>
      <color indexed="8"/>
      <name val="Courier"/>
      <family val="3"/>
    </font>
    <font>
      <sz val="1"/>
      <color indexed="8"/>
      <name val="Courier"/>
      <family val="3"/>
    </font>
    <font>
      <u/>
      <sz val="11"/>
      <color indexed="36"/>
      <name val="바탕체"/>
      <family val="3"/>
      <charset val="129"/>
    </font>
    <font>
      <sz val="14"/>
      <name val="뼥?ⓒ"/>
      <family val="3"/>
      <charset val="129"/>
    </font>
    <font>
      <sz val="14"/>
      <name val="뼻뮝"/>
      <family val="3"/>
      <charset val="129"/>
    </font>
    <font>
      <sz val="14"/>
      <name val="ＭＳ 明朝"/>
      <family val="1"/>
      <charset val="128"/>
    </font>
    <font>
      <sz val="12"/>
      <name val="뼻뮝"/>
      <family val="1"/>
      <charset val="129"/>
    </font>
    <font>
      <sz val="11"/>
      <name val="Times New Roman"/>
      <family val="1"/>
    </font>
    <font>
      <sz val="10"/>
      <name val="명조"/>
      <family val="3"/>
      <charset val="129"/>
    </font>
    <font>
      <sz val="12"/>
      <name val="굴림체"/>
      <family val="3"/>
      <charset val="129"/>
    </font>
    <font>
      <sz val="11"/>
      <name val="바탕"/>
      <family val="1"/>
      <charset val="129"/>
    </font>
    <font>
      <sz val="10"/>
      <color indexed="10"/>
      <name val="Arial"/>
      <family val="2"/>
    </font>
    <font>
      <sz val="10"/>
      <color indexed="9"/>
      <name val="Arial"/>
      <family val="2"/>
    </font>
    <font>
      <sz val="10"/>
      <color indexed="20"/>
      <name val="Arial"/>
      <family val="2"/>
    </font>
    <font>
      <b/>
      <sz val="10"/>
      <color indexed="52"/>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sz val="9"/>
      <color indexed="8"/>
      <name val="Arial"/>
      <family val="2"/>
    </font>
    <font>
      <b/>
      <sz val="10"/>
      <color indexed="63"/>
      <name val="Arial"/>
      <family val="2"/>
    </font>
    <font>
      <u/>
      <sz val="10"/>
      <color indexed="12"/>
      <name val="Arial"/>
      <family val="2"/>
    </font>
    <font>
      <sz val="11"/>
      <color indexed="8"/>
      <name val="Calibri"/>
      <family val="2"/>
    </font>
    <font>
      <sz val="16"/>
      <color indexed="9"/>
      <name val="Meiryo UI"/>
      <family val="3"/>
      <charset val="128"/>
    </font>
    <font>
      <sz val="13"/>
      <name val="Meiryo UI"/>
      <family val="3"/>
      <charset val="128"/>
    </font>
    <font>
      <sz val="13"/>
      <name val="メイリオ"/>
      <family val="3"/>
      <charset val="128"/>
    </font>
    <font>
      <vertAlign val="superscript"/>
      <sz val="13"/>
      <name val="メイリオ"/>
      <family val="3"/>
      <charset val="128"/>
    </font>
    <font>
      <sz val="14"/>
      <color theme="0"/>
      <name val="Meiryo UI"/>
      <family val="3"/>
      <charset val="128"/>
    </font>
    <font>
      <sz val="11"/>
      <color theme="0"/>
      <name val="Meiryo UI"/>
      <family val="3"/>
      <charset val="128"/>
    </font>
    <font>
      <sz val="16"/>
      <color theme="0"/>
      <name val="Meiryo UI"/>
      <family val="3"/>
      <charset val="128"/>
    </font>
    <font>
      <sz val="20"/>
      <name val="メイリオ"/>
      <family val="3"/>
      <charset val="128"/>
    </font>
    <font>
      <sz val="11"/>
      <name val="ＭＳ Ｐゴシック"/>
      <family val="3"/>
      <charset val="128"/>
    </font>
  </fonts>
  <fills count="3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12"/>
        <bgColor indexed="64"/>
      </patternFill>
    </fill>
    <fill>
      <patternFill patternType="solid">
        <fgColor indexed="9"/>
        <bgColor indexed="64"/>
      </patternFill>
    </fill>
    <fill>
      <patternFill patternType="solid">
        <fgColor indexed="26"/>
        <bgColor indexed="64"/>
      </patternFill>
    </fill>
    <fill>
      <patternFill patternType="solid">
        <fgColor indexed="43"/>
        <bgColor indexed="64"/>
      </patternFill>
    </fill>
    <fill>
      <patternFill patternType="mediumGray">
        <fgColor indexed="22"/>
      </patternFill>
    </fill>
    <fill>
      <patternFill patternType="solid">
        <fgColor indexed="8"/>
        <bgColor indexed="64"/>
      </patternFill>
    </fill>
    <fill>
      <patternFill patternType="solid">
        <fgColor theme="0"/>
        <bgColor indexed="64"/>
      </patternFill>
    </fill>
    <fill>
      <patternFill patternType="solid">
        <fgColor theme="9" tint="0.59974974822229687"/>
        <bgColor indexed="64"/>
      </patternFill>
    </fill>
    <fill>
      <patternFill patternType="solid">
        <fgColor theme="1"/>
        <bgColor indexed="64"/>
      </patternFill>
    </fill>
    <fill>
      <patternFill patternType="solid">
        <fgColor rgb="FFFFCC99"/>
        <bgColor indexed="64"/>
      </patternFill>
    </fill>
    <fill>
      <patternFill patternType="solid">
        <fgColor theme="9" tint="0.39997558519241921"/>
        <bgColor indexed="64"/>
      </patternFill>
    </fill>
    <fill>
      <patternFill patternType="solid">
        <fgColor rgb="FFFFFF99"/>
        <bgColor indexed="64"/>
      </patternFill>
    </fill>
  </fills>
  <borders count="8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auto="1"/>
      </top>
      <bottom/>
      <diagonal/>
    </border>
    <border>
      <left style="thin">
        <color indexed="8"/>
      </left>
      <right style="thin">
        <color indexed="8"/>
      </right>
      <top style="thin">
        <color indexed="8"/>
      </top>
      <bottom style="thin">
        <color indexed="8"/>
      </bottom>
      <diagonal/>
    </border>
    <border>
      <left/>
      <right/>
      <top style="medium">
        <color auto="1"/>
      </top>
      <bottom style="medium">
        <color auto="1"/>
      </bottom>
      <diagonal/>
    </border>
    <border>
      <left/>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style="double">
        <color indexed="52"/>
      </bottom>
      <diagonal/>
    </border>
    <border>
      <left/>
      <right/>
      <top/>
      <bottom style="medium">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auto="1"/>
      </right>
      <top/>
      <bottom/>
      <diagonal/>
    </border>
    <border>
      <left/>
      <right/>
      <top/>
      <bottom style="thin">
        <color auto="1"/>
      </bottom>
      <diagonal/>
    </border>
    <border>
      <left/>
      <right/>
      <top style="thin">
        <color auto="1"/>
      </top>
      <bottom style="double">
        <color auto="1"/>
      </bottom>
      <diagonal/>
    </border>
    <border>
      <left/>
      <right/>
      <top/>
      <bottom style="hair">
        <color auto="1"/>
      </bottom>
      <diagonal/>
    </border>
    <border>
      <left/>
      <right/>
      <top style="double">
        <color auto="1"/>
      </top>
      <bottom/>
      <diagonal/>
    </border>
    <border>
      <left/>
      <right/>
      <top style="thin">
        <color auto="1"/>
      </top>
      <bottom/>
      <diagonal/>
    </border>
    <border>
      <left style="medium">
        <color auto="1"/>
      </left>
      <right/>
      <top style="thin">
        <color auto="1"/>
      </top>
      <bottom/>
      <diagonal/>
    </border>
    <border>
      <left style="medium">
        <color auto="1"/>
      </left>
      <right/>
      <top/>
      <bottom style="thin">
        <color auto="1"/>
      </bottom>
      <diagonal/>
    </border>
    <border>
      <left style="medium">
        <color auto="1"/>
      </left>
      <right/>
      <top/>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style="thin">
        <color auto="1"/>
      </left>
      <right style="thin">
        <color auto="1"/>
      </right>
      <top/>
      <bottom/>
      <diagonal/>
    </border>
    <border>
      <left/>
      <right style="medium">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medium">
        <color auto="1"/>
      </right>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medium">
        <color auto="1"/>
      </bottom>
      <diagonal/>
    </border>
    <border>
      <left/>
      <right/>
      <top style="medium">
        <color auto="1"/>
      </top>
      <bottom style="thin">
        <color auto="1"/>
      </bottom>
      <diagonal/>
    </border>
    <border>
      <left/>
      <right/>
      <top style="thin">
        <color auto="1"/>
      </top>
      <bottom style="medium">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hair">
        <color auto="1"/>
      </top>
      <bottom/>
      <diagonal/>
    </border>
    <border>
      <left/>
      <right/>
      <top style="hair">
        <color auto="1"/>
      </top>
      <bottom/>
      <diagonal/>
    </border>
    <border>
      <left/>
      <right style="medium">
        <color auto="1"/>
      </right>
      <top style="thin">
        <color auto="1"/>
      </top>
      <bottom/>
      <diagonal/>
    </border>
    <border>
      <left/>
      <right style="thin">
        <color auto="1"/>
      </right>
      <top style="thin">
        <color auto="1"/>
      </top>
      <bottom style="thin">
        <color auto="1"/>
      </bottom>
      <diagonal/>
    </border>
    <border>
      <left/>
      <right style="thin">
        <color auto="1"/>
      </right>
      <top/>
      <bottom style="medium">
        <color auto="1"/>
      </bottom>
      <diagonal/>
    </border>
    <border>
      <left style="thin">
        <color auto="1"/>
      </left>
      <right style="thin">
        <color auto="1"/>
      </right>
      <top style="medium">
        <color auto="1"/>
      </top>
      <bottom/>
      <diagonal/>
    </border>
    <border>
      <left style="thin">
        <color auto="1"/>
      </left>
      <right style="thin">
        <color auto="1"/>
      </right>
      <top style="thin">
        <color auto="1"/>
      </top>
      <bottom style="hair">
        <color auto="1"/>
      </bottom>
      <diagonal/>
    </border>
    <border>
      <left/>
      <right style="medium">
        <color auto="1"/>
      </right>
      <top style="thin">
        <color auto="1"/>
      </top>
      <bottom style="hair">
        <color auto="1"/>
      </bottom>
      <diagonal/>
    </border>
    <border>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style="thin">
        <color auto="1"/>
      </right>
      <top style="medium">
        <color auto="1"/>
      </top>
      <bottom/>
      <diagonal/>
    </border>
    <border>
      <left style="medium">
        <color auto="1"/>
      </left>
      <right style="thin">
        <color auto="1"/>
      </right>
      <top style="medium">
        <color auto="1"/>
      </top>
      <bottom/>
      <diagonal/>
    </border>
    <border>
      <left/>
      <right style="medium">
        <color auto="1"/>
      </right>
      <top style="medium">
        <color auto="1"/>
      </top>
      <bottom/>
      <diagonal/>
    </border>
    <border>
      <left/>
      <right style="thin">
        <color auto="1"/>
      </right>
      <top style="thin">
        <color auto="1"/>
      </top>
      <bottom/>
      <diagonal/>
    </border>
    <border>
      <left style="medium">
        <color auto="1"/>
      </left>
      <right style="thin">
        <color auto="1"/>
      </right>
      <top style="thin">
        <color auto="1"/>
      </top>
      <bottom/>
      <diagonal/>
    </border>
    <border>
      <left/>
      <right style="thin">
        <color auto="1"/>
      </right>
      <top style="thin">
        <color auto="1"/>
      </top>
      <bottom style="hair">
        <color auto="1"/>
      </bottom>
      <diagonal/>
    </border>
    <border>
      <left/>
      <right style="thin">
        <color auto="1"/>
      </right>
      <top/>
      <bottom style="thin">
        <color auto="1"/>
      </bottom>
      <diagonal/>
    </border>
    <border>
      <left style="medium">
        <color auto="1"/>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style="medium">
        <color auto="1"/>
      </right>
      <top style="hair">
        <color auto="1"/>
      </top>
      <bottom style="thin">
        <color auto="1"/>
      </bottom>
      <diagonal/>
    </border>
    <border>
      <left style="medium">
        <color auto="1"/>
      </left>
      <right style="thin">
        <color auto="1"/>
      </right>
      <top/>
      <bottom style="thin">
        <color auto="1"/>
      </bottom>
      <diagonal/>
    </border>
    <border>
      <left style="medium">
        <color auto="1"/>
      </left>
      <right style="thin">
        <color auto="1"/>
      </right>
      <top/>
      <bottom/>
      <diagonal/>
    </border>
    <border>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theme="0"/>
      </right>
      <top style="thin">
        <color auto="1"/>
      </top>
      <bottom style="medium">
        <color auto="1"/>
      </bottom>
      <diagonal/>
    </border>
    <border>
      <left style="thin">
        <color theme="0"/>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hair">
        <color auto="1"/>
      </bottom>
      <diagonal/>
    </border>
    <border>
      <left style="medium">
        <color auto="1"/>
      </left>
      <right/>
      <top style="thin">
        <color auto="1"/>
      </top>
      <bottom style="medium">
        <color auto="1"/>
      </bottom>
      <diagonal/>
    </border>
    <border>
      <left style="thin">
        <color auto="1"/>
      </left>
      <right/>
      <top style="thin">
        <color auto="1"/>
      </top>
      <bottom/>
      <diagonal/>
    </border>
  </borders>
  <cellStyleXfs count="340">
    <xf numFmtId="0" fontId="0" fillId="0" borderId="0"/>
    <xf numFmtId="9" fontId="124" fillId="0" borderId="0" applyFont="0" applyFill="0" applyBorder="0" applyAlignment="0" applyProtection="0"/>
    <xf numFmtId="38" fontId="124" fillId="0" borderId="0" applyFont="0" applyFill="0" applyBorder="0" applyAlignment="0" applyProtection="0"/>
    <xf numFmtId="0" fontId="4" fillId="0" borderId="0" applyNumberFormat="0" applyFill="0" applyBorder="0">
      <protection locked="0"/>
    </xf>
    <xf numFmtId="193" fontId="48" fillId="0" borderId="0"/>
    <xf numFmtId="193" fontId="48" fillId="0" borderId="0"/>
    <xf numFmtId="0" fontId="49" fillId="0" borderId="0"/>
    <xf numFmtId="0" fontId="49" fillId="0" borderId="0"/>
    <xf numFmtId="0" fontId="46" fillId="0" borderId="0"/>
    <xf numFmtId="0" fontId="51" fillId="0" borderId="0" applyNumberFormat="0" applyFill="0" applyBorder="0" applyAlignment="0" applyProtection="0"/>
    <xf numFmtId="0" fontId="51" fillId="0" borderId="0" applyNumberFormat="0" applyFill="0" applyBorder="0" applyAlignment="0" applyProtection="0"/>
    <xf numFmtId="0" fontId="46" fillId="0" borderId="0"/>
    <xf numFmtId="0" fontId="47"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1" fillId="0" borderId="0" applyNumberFormat="0" applyFill="0" applyBorder="0" applyAlignment="0" applyProtection="0"/>
    <xf numFmtId="0" fontId="30" fillId="0" borderId="0"/>
    <xf numFmtId="0" fontId="52" fillId="0" borderId="0"/>
    <xf numFmtId="0" fontId="51" fillId="0" borderId="0" applyNumberFormat="0" applyFill="0" applyBorder="0" applyAlignment="0" applyProtection="0"/>
    <xf numFmtId="0" fontId="46" fillId="0" borderId="0"/>
    <xf numFmtId="0" fontId="51" fillId="0" borderId="0" applyNumberFormat="0" applyFill="0" applyBorder="0" applyAlignment="0" applyProtection="0"/>
    <xf numFmtId="0" fontId="46" fillId="0" borderId="0"/>
    <xf numFmtId="0" fontId="46" fillId="0" borderId="0"/>
    <xf numFmtId="0" fontId="46" fillId="0" borderId="0"/>
    <xf numFmtId="0" fontId="46" fillId="0" borderId="0"/>
    <xf numFmtId="0" fontId="46" fillId="0" borderId="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2" fillId="0" borderId="0"/>
    <xf numFmtId="0" fontId="52" fillId="0" borderId="0"/>
    <xf numFmtId="0" fontId="30" fillId="0" borderId="0"/>
    <xf numFmtId="0" fontId="49" fillId="0" borderId="0"/>
    <xf numFmtId="0" fontId="49" fillId="0" borderId="0"/>
    <xf numFmtId="0" fontId="29" fillId="0" borderId="0"/>
    <xf numFmtId="0" fontId="5" fillId="0" borderId="0"/>
    <xf numFmtId="0" fontId="5" fillId="0" borderId="0"/>
    <xf numFmtId="193" fontId="48" fillId="0" borderId="0"/>
    <xf numFmtId="193" fontId="48" fillId="0" borderId="0"/>
    <xf numFmtId="193" fontId="48" fillId="0" borderId="0"/>
    <xf numFmtId="193" fontId="48" fillId="0" borderId="0"/>
    <xf numFmtId="193" fontId="48" fillId="0" borderId="0"/>
    <xf numFmtId="0" fontId="5" fillId="0" borderId="0"/>
    <xf numFmtId="0" fontId="29" fillId="0" borderId="0"/>
    <xf numFmtId="0" fontId="47" fillId="0" borderId="0"/>
    <xf numFmtId="0" fontId="5" fillId="0" borderId="0"/>
    <xf numFmtId="0" fontId="47" fillId="0" borderId="0"/>
    <xf numFmtId="193" fontId="48" fillId="0" borderId="0"/>
    <xf numFmtId="0" fontId="5" fillId="0" borderId="0"/>
    <xf numFmtId="0" fontId="29" fillId="0" borderId="0"/>
    <xf numFmtId="0" fontId="5" fillId="0" borderId="0"/>
    <xf numFmtId="0" fontId="47" fillId="0" borderId="0"/>
    <xf numFmtId="0" fontId="29" fillId="0" borderId="0"/>
    <xf numFmtId="0" fontId="5" fillId="0" borderId="0"/>
    <xf numFmtId="0" fontId="5" fillId="0" borderId="0"/>
    <xf numFmtId="0" fontId="5" fillId="0" borderId="0"/>
    <xf numFmtId="0" fontId="5" fillId="0" borderId="0"/>
    <xf numFmtId="0" fontId="29" fillId="0" borderId="0"/>
    <xf numFmtId="0" fontId="5" fillId="0" borderId="0"/>
    <xf numFmtId="0" fontId="29" fillId="0" borderId="0"/>
    <xf numFmtId="0" fontId="5" fillId="0" borderId="0"/>
    <xf numFmtId="0" fontId="47" fillId="0" borderId="0"/>
    <xf numFmtId="0" fontId="5" fillId="0" borderId="0"/>
    <xf numFmtId="0" fontId="5" fillId="0" borderId="0"/>
    <xf numFmtId="0" fontId="5" fillId="0" borderId="0"/>
    <xf numFmtId="0" fontId="29" fillId="0" borderId="0"/>
    <xf numFmtId="0" fontId="5" fillId="0" borderId="0"/>
    <xf numFmtId="0" fontId="53" fillId="0" borderId="0" applyNumberFormat="0" applyFill="0" applyBorder="0">
      <protection locked="0"/>
    </xf>
    <xf numFmtId="0" fontId="54" fillId="0" borderId="0" applyNumberFormat="0" applyFill="0" applyBorder="0">
      <protection locked="0"/>
    </xf>
    <xf numFmtId="0" fontId="46" fillId="0" borderId="0"/>
    <xf numFmtId="206" fontId="55" fillId="0" borderId="0" applyFont="0" applyFill="0" applyBorder="0" applyAlignment="0" applyProtection="0"/>
    <xf numFmtId="9" fontId="50" fillId="0" borderId="0" applyFont="0" applyFill="0" applyBorder="0" applyAlignment="0" applyProtection="0"/>
    <xf numFmtId="0" fontId="28" fillId="2" borderId="0" applyNumberFormat="0" applyBorder="0" applyAlignment="0" applyProtection="0"/>
    <xf numFmtId="0" fontId="28" fillId="3" borderId="0" applyNumberFormat="0" applyBorder="0" applyAlignment="0" applyProtection="0"/>
    <xf numFmtId="0" fontId="28" fillId="4"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49" fillId="0" borderId="0"/>
    <xf numFmtId="0" fontId="28" fillId="8"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5" borderId="0" applyNumberFormat="0" applyBorder="0" applyAlignment="0" applyProtection="0"/>
    <xf numFmtId="0" fontId="28" fillId="8" borderId="0" applyNumberFormat="0" applyBorder="0" applyAlignment="0" applyProtection="0"/>
    <xf numFmtId="0" fontId="28" fillId="11" borderId="0" applyNumberFormat="0" applyBorder="0" applyAlignment="0" applyProtection="0"/>
    <xf numFmtId="0" fontId="101" fillId="12" borderId="0" applyNumberFormat="0" applyBorder="0" applyAlignment="0" applyProtection="0"/>
    <xf numFmtId="0" fontId="101" fillId="9" borderId="0" applyNumberFormat="0" applyBorder="0" applyAlignment="0" applyProtection="0"/>
    <xf numFmtId="0" fontId="101" fillId="10" borderId="0" applyNumberFormat="0" applyBorder="0" applyAlignment="0" applyProtection="0"/>
    <xf numFmtId="0" fontId="101" fillId="13" borderId="0" applyNumberFormat="0" applyBorder="0" applyAlignment="0" applyProtection="0"/>
    <xf numFmtId="0" fontId="101" fillId="14" borderId="0" applyNumberFormat="0" applyBorder="0" applyAlignment="0" applyProtection="0"/>
    <xf numFmtId="0" fontId="101" fillId="15" borderId="0" applyNumberFormat="0" applyBorder="0" applyAlignment="0" applyProtection="0"/>
    <xf numFmtId="0" fontId="101" fillId="16" borderId="0" applyNumberFormat="0" applyBorder="0" applyAlignment="0" applyProtection="0"/>
    <xf numFmtId="0" fontId="101" fillId="17" borderId="0" applyNumberFormat="0" applyBorder="0" applyAlignment="0" applyProtection="0"/>
    <xf numFmtId="0" fontId="101" fillId="18" borderId="0" applyNumberFormat="0" applyBorder="0" applyAlignment="0" applyProtection="0"/>
    <xf numFmtId="0" fontId="101" fillId="13" borderId="0" applyNumberFormat="0" applyBorder="0" applyAlignment="0" applyProtection="0"/>
    <xf numFmtId="0" fontId="101" fillId="14" borderId="0" applyNumberFormat="0" applyBorder="0" applyAlignment="0" applyProtection="0"/>
    <xf numFmtId="0" fontId="101" fillId="19" borderId="0" applyNumberFormat="0" applyBorder="0" applyAlignment="0" applyProtection="0"/>
    <xf numFmtId="178" fontId="27" fillId="0" borderId="0" applyFont="0" applyFill="0" applyBorder="0" applyAlignment="0" applyProtection="0"/>
    <xf numFmtId="195" fontId="56" fillId="0" borderId="0" applyFont="0" applyFill="0" applyBorder="0" applyAlignment="0" applyProtection="0"/>
    <xf numFmtId="177" fontId="57" fillId="0" borderId="0" applyFont="0" applyFill="0" applyBorder="0" applyAlignment="0" applyProtection="0"/>
    <xf numFmtId="196" fontId="56" fillId="0" borderId="0" applyFont="0" applyFill="0" applyBorder="0" applyAlignment="0" applyProtection="0"/>
    <xf numFmtId="179" fontId="57" fillId="0" borderId="0" applyFont="0" applyFill="0" applyBorder="0" applyAlignment="0" applyProtection="0"/>
    <xf numFmtId="0" fontId="50" fillId="0" borderId="0"/>
    <xf numFmtId="193" fontId="56" fillId="0" borderId="0" applyFont="0" applyFill="0" applyBorder="0" applyAlignment="0" applyProtection="0"/>
    <xf numFmtId="178" fontId="58" fillId="0" borderId="0" applyFont="0" applyFill="0" applyBorder="0" applyAlignment="0" applyProtection="0"/>
    <xf numFmtId="194" fontId="56" fillId="0" borderId="0" applyFont="0" applyFill="0" applyBorder="0" applyAlignment="0" applyProtection="0"/>
    <xf numFmtId="180" fontId="58" fillId="0" borderId="0" applyFont="0" applyFill="0" applyBorder="0" applyAlignment="0" applyProtection="0"/>
    <xf numFmtId="0" fontId="102" fillId="3" borderId="0" applyNumberFormat="0" applyBorder="0" applyAlignment="0" applyProtection="0"/>
    <xf numFmtId="0" fontId="59" fillId="0" borderId="0" applyNumberFormat="0" applyFill="0" applyBorder="0" applyAlignment="0" applyProtection="0"/>
    <xf numFmtId="0" fontId="60" fillId="0" borderId="0"/>
    <xf numFmtId="0" fontId="61" fillId="0" borderId="0"/>
    <xf numFmtId="0" fontId="62" fillId="0" borderId="0"/>
    <xf numFmtId="0" fontId="34" fillId="0" borderId="0" applyFill="0">
      <alignment horizontal="center"/>
    </xf>
    <xf numFmtId="186" fontId="28" fillId="0" borderId="0" applyFill="0" applyBorder="0" applyAlignment="0"/>
    <xf numFmtId="0" fontId="103" fillId="20" borderId="1" applyNumberFormat="0" applyAlignment="0" applyProtection="0"/>
    <xf numFmtId="0" fontId="60" fillId="0" borderId="0"/>
    <xf numFmtId="23" fontId="27" fillId="0" borderId="0" applyFont="0" applyFill="0" applyBorder="0" applyAlignment="0" applyProtection="0"/>
    <xf numFmtId="25" fontId="27" fillId="0" borderId="0" applyFont="0" applyFill="0" applyBorder="0" applyAlignment="0" applyProtection="0"/>
    <xf numFmtId="188" fontId="27" fillId="0" borderId="0" applyFont="0" applyFill="0" applyBorder="0" applyAlignment="0" applyProtection="0"/>
    <xf numFmtId="49" fontId="27" fillId="0" borderId="0" applyFont="0" applyFill="0" applyBorder="0" applyAlignment="0" applyProtection="0"/>
    <xf numFmtId="0" fontId="64" fillId="21" borderId="2" applyNumberFormat="0" applyAlignment="0" applyProtection="0"/>
    <xf numFmtId="0" fontId="63" fillId="0" borderId="0" applyNumberFormat="0" applyFill="0" applyBorder="0">
      <protection locked="0"/>
    </xf>
    <xf numFmtId="0" fontId="64" fillId="22" borderId="0">
      <alignment horizontal="left"/>
    </xf>
    <xf numFmtId="0" fontId="65" fillId="22" borderId="0">
      <alignment horizontal="right"/>
    </xf>
    <xf numFmtId="0" fontId="66" fillId="23" borderId="0">
      <alignment horizontal="center"/>
    </xf>
    <xf numFmtId="0" fontId="65" fillId="22" borderId="0">
      <alignment horizontal="right"/>
    </xf>
    <xf numFmtId="0" fontId="67" fillId="23" borderId="0">
      <alignment horizontal="left"/>
    </xf>
    <xf numFmtId="197" fontId="48" fillId="0" borderId="0"/>
    <xf numFmtId="183" fontId="27" fillId="0" borderId="0" applyFont="0" applyFill="0" applyAlignment="0" applyProtection="0"/>
    <xf numFmtId="189" fontId="27" fillId="0" borderId="0" applyFont="0" applyFill="0" applyBorder="0" applyAlignment="0" applyProtection="0"/>
    <xf numFmtId="0" fontId="68" fillId="0" borderId="0" applyNumberFormat="0"/>
    <xf numFmtId="0" fontId="48" fillId="0" borderId="0"/>
    <xf numFmtId="0" fontId="69" fillId="0" borderId="3" applyNumberFormat="0" applyBorder="0">
      <alignment horizontal="centerContinuous"/>
    </xf>
    <xf numFmtId="30" fontId="31" fillId="0" borderId="0" applyFont="0" applyFill="0" applyBorder="0" applyAlignment="0" applyProtection="0"/>
    <xf numFmtId="198" fontId="48" fillId="0" borderId="0" applyFont="0" applyFill="0" applyBorder="0" applyAlignment="0" applyProtection="0"/>
    <xf numFmtId="199" fontId="48" fillId="0" borderId="0" applyFont="0" applyFill="0" applyBorder="0" applyAlignment="0" applyProtection="0"/>
    <xf numFmtId="200" fontId="48" fillId="0" borderId="0"/>
    <xf numFmtId="0" fontId="70" fillId="0" borderId="0" applyNumberFormat="0"/>
    <xf numFmtId="0" fontId="32" fillId="0" borderId="0">
      <alignment horizontal="left"/>
    </xf>
    <xf numFmtId="0" fontId="5" fillId="0" borderId="0" applyFont="0" applyFill="0" applyBorder="0" applyAlignment="0" applyProtection="0"/>
    <xf numFmtId="183" fontId="33" fillId="0" borderId="4"/>
    <xf numFmtId="0" fontId="104" fillId="0" borderId="0" applyNumberFormat="0" applyFill="0" applyBorder="0" applyAlignment="0" applyProtection="0"/>
    <xf numFmtId="2" fontId="3" fillId="0" borderId="0" applyProtection="0"/>
    <xf numFmtId="0" fontId="71" fillId="0" borderId="0" applyNumberFormat="0" applyFill="0" applyBorder="0">
      <protection locked="0"/>
    </xf>
    <xf numFmtId="0" fontId="105" fillId="4" borderId="0" applyNumberFormat="0" applyBorder="0" applyAlignment="0" applyProtection="0"/>
    <xf numFmtId="0" fontId="34" fillId="20" borderId="0" applyNumberFormat="0" applyBorder="0" applyAlignment="0" applyProtection="0"/>
    <xf numFmtId="0" fontId="69" fillId="0" borderId="0">
      <alignment horizontal="left"/>
    </xf>
    <xf numFmtId="0" fontId="35" fillId="0" borderId="5" applyNumberFormat="0" applyProtection="0"/>
    <xf numFmtId="0" fontId="35" fillId="0" borderId="6">
      <alignment horizontal="left" vertical="center"/>
    </xf>
    <xf numFmtId="0" fontId="106" fillId="0" borderId="7" applyNumberFormat="0" applyFill="0" applyAlignment="0" applyProtection="0"/>
    <xf numFmtId="0" fontId="107" fillId="0" borderId="8" applyNumberFormat="0" applyFill="0" applyAlignment="0" applyProtection="0"/>
    <xf numFmtId="0" fontId="108" fillId="0" borderId="9" applyNumberFormat="0" applyFill="0" applyAlignment="0" applyProtection="0"/>
    <xf numFmtId="0" fontId="108" fillId="0" borderId="0" applyNumberFormat="0" applyFill="0" applyBorder="0" applyAlignment="0" applyProtection="0"/>
    <xf numFmtId="0" fontId="72" fillId="0" borderId="0"/>
    <xf numFmtId="0" fontId="73" fillId="0" borderId="0" applyProtection="0"/>
    <xf numFmtId="0" fontId="35" fillId="0" borderId="0" applyProtection="0"/>
    <xf numFmtId="0" fontId="109" fillId="7" borderId="1" applyNumberFormat="0" applyAlignment="0" applyProtection="0"/>
    <xf numFmtId="0" fontId="34" fillId="24" borderId="10" applyNumberFormat="0" applyBorder="0" applyAlignment="0" applyProtection="0"/>
    <xf numFmtId="0" fontId="109" fillId="7" borderId="1" applyNumberFormat="0" applyAlignment="0" applyProtection="0"/>
    <xf numFmtId="37" fontId="31" fillId="0" borderId="11" applyFill="0" applyBorder="0" applyAlignment="0" applyProtection="0"/>
    <xf numFmtId="0" fontId="30" fillId="0" borderId="0"/>
    <xf numFmtId="2" fontId="74" fillId="0" borderId="0" applyFont="0" applyFill="0" applyBorder="0" applyAlignment="0"/>
    <xf numFmtId="0" fontId="64" fillId="22" borderId="0">
      <alignment horizontal="left"/>
    </xf>
    <xf numFmtId="0" fontId="75" fillId="23" borderId="0">
      <alignment horizontal="left"/>
    </xf>
    <xf numFmtId="0" fontId="110" fillId="0" borderId="12" applyNumberFormat="0" applyFill="0" applyAlignment="0" applyProtection="0"/>
    <xf numFmtId="193" fontId="5" fillId="0" borderId="0" applyFont="0" applyFill="0" applyBorder="0" applyAlignment="0" applyProtection="0"/>
    <xf numFmtId="194" fontId="5" fillId="0" borderId="0" applyFont="0" applyFill="0" applyBorder="0" applyAlignment="0" applyProtection="0"/>
    <xf numFmtId="220" fontId="47" fillId="0" borderId="0" applyFont="0" applyFill="0" applyBorder="0" applyAlignment="0" applyProtection="0"/>
    <xf numFmtId="4" fontId="29" fillId="0" borderId="0" applyFont="0" applyFill="0" applyBorder="0" applyAlignment="0" applyProtection="0"/>
    <xf numFmtId="0" fontId="42" fillId="0" borderId="13"/>
    <xf numFmtId="39" fontId="76" fillId="0" borderId="0"/>
    <xf numFmtId="216" fontId="5" fillId="0" borderId="0" applyFont="0" applyFill="0" applyBorder="0" applyAlignment="0" applyProtection="0"/>
    <xf numFmtId="217" fontId="5" fillId="0" borderId="0" applyFont="0" applyFill="0" applyBorder="0" applyAlignment="0" applyProtection="0"/>
    <xf numFmtId="219" fontId="47" fillId="0" borderId="0" applyFont="0" applyFill="0" applyBorder="0" applyAlignment="0" applyProtection="0"/>
    <xf numFmtId="221" fontId="29" fillId="0" borderId="0" applyFont="0" applyFill="0" applyBorder="0" applyAlignment="0" applyProtection="0"/>
    <xf numFmtId="0" fontId="77" fillId="0" borderId="0" applyNumberFormat="0" applyFill="0" applyBorder="0">
      <protection locked="0"/>
    </xf>
    <xf numFmtId="0" fontId="111" fillId="25" borderId="0" applyNumberFormat="0" applyBorder="0" applyAlignment="0" applyProtection="0"/>
    <xf numFmtId="2" fontId="32" fillId="23" borderId="0"/>
    <xf numFmtId="37" fontId="78" fillId="0" borderId="0"/>
    <xf numFmtId="185" fontId="27" fillId="0" borderId="0" applyFont="0" applyFill="0" applyBorder="0" applyAlignment="0" applyProtection="0"/>
    <xf numFmtId="0" fontId="76" fillId="0" borderId="0"/>
    <xf numFmtId="187" fontId="124" fillId="0" borderId="0"/>
    <xf numFmtId="201" fontId="47" fillId="0" borderId="0" applyFont="0" applyFill="0" applyBorder="0" applyProtection="0"/>
    <xf numFmtId="202" fontId="47" fillId="0" borderId="0" applyFont="0" applyFill="0" applyBorder="0" applyProtection="0"/>
    <xf numFmtId="203" fontId="47" fillId="0" borderId="0" applyFont="0" applyFill="0" applyBorder="0" applyProtection="0"/>
    <xf numFmtId="204" fontId="47" fillId="0" borderId="0" applyFont="0" applyFill="0" applyBorder="0" applyProtection="0"/>
    <xf numFmtId="187" fontId="48" fillId="0" borderId="0"/>
    <xf numFmtId="0" fontId="112" fillId="24" borderId="14" applyNumberFormat="0" applyFont="0" applyAlignment="0" applyProtection="0"/>
    <xf numFmtId="0" fontId="113" fillId="20" borderId="15" applyNumberFormat="0" applyAlignment="0" applyProtection="0"/>
    <xf numFmtId="40" fontId="28" fillId="23" borderId="0">
      <alignment horizontal="right"/>
    </xf>
    <xf numFmtId="0" fontId="36" fillId="23" borderId="0">
      <alignment horizontal="right"/>
    </xf>
    <xf numFmtId="0" fontId="37" fillId="23" borderId="16"/>
    <xf numFmtId="0" fontId="37" fillId="0" borderId="0" applyBorder="0">
      <alignment horizontal="centerContinuous"/>
    </xf>
    <xf numFmtId="0" fontId="38" fillId="0" borderId="0" applyBorder="0">
      <alignment horizontal="centerContinuous"/>
    </xf>
    <xf numFmtId="0" fontId="113" fillId="20" borderId="15" applyNumberFormat="0" applyAlignment="0" applyProtection="0"/>
    <xf numFmtId="0" fontId="79" fillId="4" borderId="0"/>
    <xf numFmtId="10" fontId="5" fillId="0" borderId="0" applyFont="0" applyFill="0" applyBorder="0" applyAlignment="0" applyProtection="0"/>
    <xf numFmtId="9" fontId="27" fillId="0" borderId="0" applyFont="0" applyFill="0" applyBorder="0" applyAlignment="0" applyProtection="0"/>
    <xf numFmtId="10" fontId="27" fillId="0" borderId="0" applyFont="0" applyFill="0" applyBorder="0" applyAlignment="0" applyProtection="0"/>
    <xf numFmtId="9" fontId="76" fillId="0" borderId="0"/>
    <xf numFmtId="4" fontId="32" fillId="0" borderId="0">
      <alignment horizontal="right"/>
    </xf>
    <xf numFmtId="0" fontId="29" fillId="0" borderId="0" applyNumberFormat="0" applyFont="0" applyFill="0" applyBorder="0" applyProtection="0"/>
    <xf numFmtId="15" fontId="29" fillId="0" borderId="0" applyFont="0" applyFill="0" applyBorder="0" applyAlignment="0" applyProtection="0"/>
    <xf numFmtId="4" fontId="29" fillId="0" borderId="0" applyFont="0" applyFill="0" applyBorder="0" applyAlignment="0" applyProtection="0"/>
    <xf numFmtId="205" fontId="52" fillId="0" borderId="6">
      <alignment horizontal="right"/>
    </xf>
    <xf numFmtId="0" fontId="80" fillId="0" borderId="13">
      <alignment horizontal="center"/>
    </xf>
    <xf numFmtId="3" fontId="29" fillId="0" borderId="0" applyFont="0" applyFill="0" applyBorder="0" applyAlignment="0" applyProtection="0"/>
    <xf numFmtId="0" fontId="29" fillId="26" borderId="0" applyNumberFormat="0" applyFont="0" applyBorder="0" applyAlignment="0" applyProtection="0"/>
    <xf numFmtId="0" fontId="49" fillId="0" borderId="0"/>
    <xf numFmtId="0" fontId="49" fillId="0" borderId="0"/>
    <xf numFmtId="0" fontId="75" fillId="25" borderId="0">
      <alignment horizontal="center"/>
    </xf>
    <xf numFmtId="49" fontId="81" fillId="23" borderId="0">
      <alignment horizontal="center"/>
    </xf>
    <xf numFmtId="4" fontId="39" fillId="0" borderId="0">
      <alignment horizontal="right"/>
    </xf>
    <xf numFmtId="0" fontId="124" fillId="0" borderId="0" applyNumberFormat="0" applyFill="0" applyBorder="0" applyProtection="0"/>
    <xf numFmtId="0" fontId="65" fillId="22" borderId="0">
      <alignment horizontal="center"/>
    </xf>
    <xf numFmtId="0" fontId="65" fillId="22" borderId="0">
      <alignment horizontal="centerContinuous"/>
    </xf>
    <xf numFmtId="0" fontId="82" fillId="23" borderId="0">
      <alignment horizontal="left"/>
    </xf>
    <xf numFmtId="49" fontId="82" fillId="23" borderId="0">
      <alignment horizontal="center"/>
    </xf>
    <xf numFmtId="0" fontId="64" fillId="22" borderId="0">
      <alignment horizontal="left"/>
    </xf>
    <xf numFmtId="49" fontId="82" fillId="23" borderId="0">
      <alignment horizontal="left"/>
    </xf>
    <xf numFmtId="0" fontId="64" fillId="22" borderId="0">
      <alignment horizontal="centerContinuous"/>
    </xf>
    <xf numFmtId="0" fontId="64" fillId="22" borderId="0">
      <alignment horizontal="right"/>
    </xf>
    <xf numFmtId="49" fontId="75" fillId="23" borderId="0">
      <alignment horizontal="left"/>
    </xf>
    <xf numFmtId="0" fontId="65" fillId="22" borderId="0">
      <alignment horizontal="right"/>
    </xf>
    <xf numFmtId="0" fontId="82" fillId="7" borderId="0">
      <alignment horizontal="center"/>
    </xf>
    <xf numFmtId="0" fontId="83" fillId="7" borderId="0">
      <alignment horizontal="center"/>
    </xf>
    <xf numFmtId="0" fontId="40" fillId="0" borderId="0">
      <alignment horizontal="left"/>
    </xf>
    <xf numFmtId="0" fontId="41" fillId="27" borderId="17" applyNumberFormat="0" applyBorder="0" applyAlignment="0" applyProtection="0"/>
    <xf numFmtId="218" fontId="52" fillId="0" borderId="0"/>
    <xf numFmtId="0" fontId="84" fillId="0" borderId="0"/>
    <xf numFmtId="0" fontId="84" fillId="0" borderId="0"/>
    <xf numFmtId="0" fontId="84" fillId="0" borderId="0"/>
    <xf numFmtId="0" fontId="84" fillId="0" borderId="0"/>
    <xf numFmtId="0" fontId="42" fillId="0" borderId="0"/>
    <xf numFmtId="40" fontId="85" fillId="0" borderId="0" applyBorder="0">
      <alignment horizontal="right"/>
    </xf>
    <xf numFmtId="0" fontId="49" fillId="0" borderId="0"/>
    <xf numFmtId="0" fontId="49" fillId="0" borderId="0"/>
    <xf numFmtId="190" fontId="33" fillId="0" borderId="10"/>
    <xf numFmtId="0" fontId="43" fillId="0" borderId="0">
      <alignment horizontal="center"/>
    </xf>
    <xf numFmtId="0" fontId="3" fillId="0" borderId="18" applyProtection="0"/>
    <xf numFmtId="0" fontId="86" fillId="0" borderId="0" applyNumberFormat="0" applyFill="0" applyBorder="0" applyAlignment="0">
      <protection locked="0"/>
    </xf>
    <xf numFmtId="0" fontId="87" fillId="23" borderId="0">
      <alignment horizontal="center"/>
    </xf>
    <xf numFmtId="191" fontId="5" fillId="0" borderId="0" applyFont="0" applyFill="0" applyBorder="0" applyAlignment="0" applyProtection="0"/>
    <xf numFmtId="192" fontId="5" fillId="0" borderId="0" applyFont="0" applyFill="0" applyBorder="0" applyAlignment="0" applyProtection="0"/>
    <xf numFmtId="0" fontId="100" fillId="0" borderId="0" applyNumberFormat="0" applyFill="0" applyBorder="0" applyAlignment="0" applyProtection="0"/>
    <xf numFmtId="0" fontId="46" fillId="0" borderId="0"/>
    <xf numFmtId="0" fontId="47" fillId="0" borderId="0"/>
    <xf numFmtId="0" fontId="47" fillId="0" borderId="0"/>
    <xf numFmtId="0" fontId="5" fillId="0" borderId="0"/>
    <xf numFmtId="0" fontId="5" fillId="0" borderId="0"/>
    <xf numFmtId="0" fontId="5" fillId="0" borderId="0"/>
    <xf numFmtId="0" fontId="47" fillId="0" borderId="0"/>
    <xf numFmtId="0" fontId="44" fillId="0" borderId="0">
      <alignment vertical="center"/>
    </xf>
    <xf numFmtId="0" fontId="88" fillId="0" borderId="0"/>
    <xf numFmtId="207" fontId="49" fillId="0" borderId="0">
      <protection locked="0"/>
    </xf>
    <xf numFmtId="0" fontId="89" fillId="0" borderId="0">
      <protection locked="0"/>
    </xf>
    <xf numFmtId="0" fontId="89" fillId="0" borderId="0">
      <protection locked="0"/>
    </xf>
    <xf numFmtId="0" fontId="52" fillId="0" borderId="0"/>
    <xf numFmtId="209" fontId="5" fillId="0" borderId="10">
      <alignment horizontal="right" vertical="center" shrinkToFit="1"/>
    </xf>
    <xf numFmtId="38" fontId="45" fillId="0" borderId="0" applyFont="0" applyFill="0" applyBorder="0" applyAlignment="0" applyProtection="0"/>
    <xf numFmtId="0" fontId="90" fillId="0" borderId="0">
      <protection locked="0"/>
    </xf>
    <xf numFmtId="210" fontId="55" fillId="0" borderId="0" applyBorder="0">
      <alignment vertical="center"/>
    </xf>
    <xf numFmtId="0" fontId="55" fillId="0" borderId="0" applyNumberFormat="0" applyFont="0" applyBorder="0" applyAlignment="0"/>
    <xf numFmtId="180" fontId="5" fillId="0" borderId="0" applyFont="0" applyFill="0" applyBorder="0" applyAlignment="0" applyProtection="0"/>
    <xf numFmtId="0" fontId="90" fillId="0" borderId="0">
      <protection locked="0"/>
    </xf>
    <xf numFmtId="176" fontId="124" fillId="0" borderId="0" applyFont="0" applyFill="0" applyBorder="0" applyAlignment="0" applyProtection="0"/>
    <xf numFmtId="0" fontId="91" fillId="0" borderId="0" applyNumberFormat="0" applyFill="0" applyBorder="0">
      <protection locked="0"/>
    </xf>
    <xf numFmtId="40" fontId="92" fillId="0" borderId="0" applyFont="0" applyFill="0" applyBorder="0" applyAlignment="0" applyProtection="0"/>
    <xf numFmtId="38" fontId="92" fillId="0" borderId="0" applyFont="0" applyFill="0" applyBorder="0" applyAlignment="0" applyProtection="0"/>
    <xf numFmtId="40" fontId="93" fillId="0" borderId="0" applyFont="0" applyFill="0" applyBorder="0" applyAlignment="0" applyProtection="0"/>
    <xf numFmtId="38" fontId="93" fillId="0" borderId="0" applyFont="0" applyFill="0" applyBorder="0" applyAlignment="0" applyProtection="0"/>
    <xf numFmtId="0" fontId="94" fillId="0" borderId="0"/>
    <xf numFmtId="208" fontId="55" fillId="0" borderId="0"/>
    <xf numFmtId="208" fontId="55" fillId="0" borderId="0"/>
    <xf numFmtId="208" fontId="55" fillId="0" borderId="0"/>
    <xf numFmtId="208" fontId="55" fillId="0" borderId="0"/>
    <xf numFmtId="208" fontId="55" fillId="0" borderId="0"/>
    <xf numFmtId="208" fontId="55" fillId="0" borderId="0"/>
    <xf numFmtId="208" fontId="55" fillId="0" borderId="0"/>
    <xf numFmtId="208" fontId="55" fillId="0" borderId="0"/>
    <xf numFmtId="208" fontId="55" fillId="0" borderId="0"/>
    <xf numFmtId="208" fontId="55" fillId="0" borderId="0"/>
    <xf numFmtId="208" fontId="55" fillId="0" borderId="0"/>
    <xf numFmtId="0" fontId="92" fillId="0" borderId="0" applyFont="0" applyFill="0" applyBorder="0" applyAlignment="0" applyProtection="0"/>
    <xf numFmtId="0" fontId="92" fillId="0" borderId="0" applyFont="0" applyFill="0" applyBorder="0" applyAlignment="0" applyProtection="0"/>
    <xf numFmtId="0" fontId="93" fillId="0" borderId="0" applyFont="0" applyFill="0" applyBorder="0" applyAlignment="0" applyProtection="0"/>
    <xf numFmtId="0" fontId="93" fillId="0" borderId="0" applyFont="0" applyFill="0" applyBorder="0" applyAlignment="0" applyProtection="0"/>
    <xf numFmtId="0" fontId="95" fillId="0" borderId="0"/>
    <xf numFmtId="211" fontId="96" fillId="0" borderId="0">
      <alignment vertical="center"/>
    </xf>
    <xf numFmtId="0" fontId="97" fillId="0" borderId="19"/>
    <xf numFmtId="4" fontId="90" fillId="0" borderId="0">
      <protection locked="0"/>
    </xf>
    <xf numFmtId="212" fontId="49" fillId="0" borderId="0">
      <protection locked="0"/>
    </xf>
    <xf numFmtId="0" fontId="98" fillId="0" borderId="0"/>
    <xf numFmtId="0" fontId="49" fillId="0" borderId="0"/>
    <xf numFmtId="0" fontId="49" fillId="0" borderId="0" applyFont="0" applyFill="0" applyBorder="0" applyAlignment="0" applyProtection="0"/>
    <xf numFmtId="0" fontId="49" fillId="0" borderId="0" applyFont="0" applyFill="0" applyBorder="0" applyAlignment="0" applyProtection="0"/>
    <xf numFmtId="0" fontId="49" fillId="0" borderId="0" applyFont="0" applyFill="0" applyBorder="0" applyAlignment="0" applyProtection="0"/>
    <xf numFmtId="213" fontId="55" fillId="0" borderId="0">
      <protection locked="0"/>
    </xf>
    <xf numFmtId="0" fontId="48" fillId="0" borderId="0"/>
    <xf numFmtId="210" fontId="99" fillId="0" borderId="0" applyFill="0" applyBorder="0">
      <alignment vertical="center"/>
    </xf>
    <xf numFmtId="0" fontId="5" fillId="0" borderId="0" applyNumberFormat="0"/>
    <xf numFmtId="0" fontId="90" fillId="0" borderId="20">
      <protection locked="0"/>
    </xf>
    <xf numFmtId="214" fontId="55" fillId="0" borderId="0">
      <protection locked="0"/>
    </xf>
    <xf numFmtId="215" fontId="49" fillId="0" borderId="0">
      <protection locked="0"/>
    </xf>
    <xf numFmtId="0" fontId="1" fillId="0" borderId="0">
      <alignment vertical="center"/>
    </xf>
    <xf numFmtId="38" fontId="1" fillId="0" borderId="0" applyFont="0" applyFill="0" applyBorder="0" applyProtection="0"/>
    <xf numFmtId="9" fontId="1" fillId="0" borderId="0" applyFont="0" applyFill="0" applyBorder="0" applyProtection="0"/>
    <xf numFmtId="0" fontId="1" fillId="0" borderId="0">
      <alignment vertical="center"/>
    </xf>
    <xf numFmtId="38" fontId="1" fillId="0" borderId="0" applyFont="0" applyFill="0" applyBorder="0" applyProtection="0"/>
    <xf numFmtId="0" fontId="1" fillId="0" borderId="0">
      <alignment vertical="center"/>
    </xf>
    <xf numFmtId="38" fontId="1" fillId="0" borderId="0" applyFont="0" applyFill="0" applyBorder="0" applyProtection="0"/>
    <xf numFmtId="0" fontId="1" fillId="0" borderId="0"/>
    <xf numFmtId="180" fontId="1" fillId="0" borderId="0" applyFont="0" applyFill="0" applyBorder="0" applyAlignment="0" applyProtection="0"/>
    <xf numFmtId="192" fontId="1" fillId="0" borderId="0" applyFont="0" applyFill="0" applyBorder="0" applyAlignment="0" applyProtection="0"/>
    <xf numFmtId="0" fontId="114" fillId="0" borderId="0" applyNumberFormat="0" applyFill="0" applyBorder="0">
      <protection locked="0"/>
    </xf>
    <xf numFmtId="0" fontId="1" fillId="0" borderId="0"/>
    <xf numFmtId="0" fontId="32" fillId="0" borderId="0"/>
    <xf numFmtId="0" fontId="29" fillId="0" borderId="0"/>
    <xf numFmtId="0" fontId="5" fillId="0" borderId="0"/>
    <xf numFmtId="0" fontId="5" fillId="0" borderId="0"/>
    <xf numFmtId="0" fontId="32" fillId="0" borderId="0"/>
    <xf numFmtId="0" fontId="5" fillId="0" borderId="0"/>
    <xf numFmtId="0" fontId="5" fillId="0" borderId="0"/>
    <xf numFmtId="0" fontId="5" fillId="0" borderId="0"/>
    <xf numFmtId="0" fontId="29" fillId="0" borderId="0"/>
    <xf numFmtId="0" fontId="5" fillId="0" borderId="0"/>
    <xf numFmtId="0" fontId="5" fillId="0" borderId="0"/>
    <xf numFmtId="0" fontId="5" fillId="0" borderId="0"/>
    <xf numFmtId="0" fontId="32" fillId="0" borderId="0"/>
    <xf numFmtId="0" fontId="32" fillId="0" borderId="0"/>
    <xf numFmtId="0" fontId="32" fillId="0" borderId="0"/>
    <xf numFmtId="0" fontId="115" fillId="0" borderId="0"/>
    <xf numFmtId="0" fontId="32" fillId="0" borderId="0"/>
    <xf numFmtId="0" fontId="1" fillId="0" borderId="0">
      <alignment vertical="center"/>
    </xf>
    <xf numFmtId="38" fontId="1" fillId="0" borderId="0" applyFont="0" applyFill="0" applyBorder="0" applyProtection="0"/>
  </cellStyleXfs>
  <cellXfs count="526">
    <xf numFmtId="0" fontId="0" fillId="0" borderId="0" xfId="0"/>
    <xf numFmtId="0" fontId="7" fillId="0" borderId="0" xfId="0" applyFont="1"/>
    <xf numFmtId="0" fontId="9" fillId="27" borderId="0" xfId="0" applyFont="1" applyFill="1" applyAlignment="1">
      <alignment horizontal="left" vertical="center"/>
    </xf>
    <xf numFmtId="0" fontId="8" fillId="0" borderId="0" xfId="0" applyFont="1" applyFill="1" applyAlignment="1">
      <alignment vertical="center"/>
    </xf>
    <xf numFmtId="0" fontId="7" fillId="0" borderId="0" xfId="0" applyFont="1" applyFill="1" applyBorder="1" applyAlignment="1">
      <alignment vertical="center"/>
    </xf>
    <xf numFmtId="0" fontId="8" fillId="0" borderId="0" xfId="0" applyFont="1" applyAlignment="1">
      <alignment vertical="center"/>
    </xf>
    <xf numFmtId="49" fontId="7" fillId="0" borderId="5" xfId="0" applyNumberFormat="1" applyFont="1" applyFill="1" applyBorder="1" applyAlignment="1">
      <alignment horizontal="center" vertical="center"/>
    </xf>
    <xf numFmtId="49" fontId="8" fillId="0" borderId="0" xfId="0" applyNumberFormat="1" applyFont="1" applyAlignment="1">
      <alignment vertical="center"/>
    </xf>
    <xf numFmtId="38" fontId="7" fillId="0" borderId="0" xfId="2" applyFont="1" applyFill="1" applyBorder="1" applyAlignment="1">
      <alignment vertical="center"/>
    </xf>
    <xf numFmtId="49" fontId="7" fillId="0" borderId="0" xfId="0" applyNumberFormat="1" applyFont="1" applyAlignment="1">
      <alignment horizontal="left" vertical="center"/>
    </xf>
    <xf numFmtId="49" fontId="9" fillId="27" borderId="0" xfId="0" applyNumberFormat="1" applyFont="1" applyFill="1" applyAlignment="1">
      <alignment horizontal="left" vertical="center"/>
    </xf>
    <xf numFmtId="49" fontId="9" fillId="27" borderId="0" xfId="0" applyNumberFormat="1" applyFont="1" applyFill="1" applyAlignment="1">
      <alignment vertical="center"/>
    </xf>
    <xf numFmtId="49" fontId="7" fillId="27" borderId="0" xfId="0" applyNumberFormat="1" applyFont="1" applyFill="1" applyAlignment="1">
      <alignment vertical="center"/>
    </xf>
    <xf numFmtId="49" fontId="7" fillId="0" borderId="0" xfId="0" applyNumberFormat="1" applyFont="1" applyAlignment="1">
      <alignment vertical="center"/>
    </xf>
    <xf numFmtId="49" fontId="7" fillId="0" borderId="0" xfId="0" applyNumberFormat="1" applyFont="1" applyAlignment="1">
      <alignment horizontal="right" vertical="center"/>
    </xf>
    <xf numFmtId="49" fontId="8" fillId="0" borderId="0" xfId="0" applyNumberFormat="1" applyFont="1" applyAlignment="1">
      <alignment horizontal="right" vertical="center"/>
    </xf>
    <xf numFmtId="49" fontId="7" fillId="0" borderId="0" xfId="0" applyNumberFormat="1" applyFont="1" applyFill="1" applyAlignment="1">
      <alignment vertical="center"/>
    </xf>
    <xf numFmtId="0" fontId="10" fillId="27" borderId="0" xfId="0" applyFont="1" applyFill="1" applyAlignment="1">
      <alignment vertical="center"/>
    </xf>
    <xf numFmtId="0" fontId="7" fillId="27" borderId="0" xfId="0" applyFont="1" applyFill="1" applyAlignment="1">
      <alignment horizontal="center" vertical="center"/>
    </xf>
    <xf numFmtId="0" fontId="13" fillId="27" borderId="0" xfId="0" applyFont="1" applyFill="1" applyAlignment="1">
      <alignment vertical="center"/>
    </xf>
    <xf numFmtId="0" fontId="8" fillId="27" borderId="0" xfId="0" applyFont="1" applyFill="1" applyAlignment="1">
      <alignment vertical="center"/>
    </xf>
    <xf numFmtId="0" fontId="7" fillId="0" borderId="0" xfId="0" applyFont="1" applyAlignment="1">
      <alignment horizontal="center" vertical="center"/>
    </xf>
    <xf numFmtId="38" fontId="7" fillId="0" borderId="0" xfId="2" applyFont="1" applyFill="1" applyAlignment="1">
      <alignment horizontal="left" vertical="center"/>
    </xf>
    <xf numFmtId="183" fontId="7" fillId="0" borderId="0" xfId="2" applyNumberFormat="1" applyFont="1" applyFill="1" applyAlignment="1">
      <alignment horizontal="right" vertical="center"/>
    </xf>
    <xf numFmtId="183" fontId="7" fillId="0" borderId="13" xfId="2" applyNumberFormat="1" applyFont="1" applyFill="1" applyBorder="1" applyAlignment="1">
      <alignment horizontal="right" vertical="center"/>
    </xf>
    <xf numFmtId="183" fontId="7" fillId="0" borderId="0" xfId="2" applyNumberFormat="1" applyFont="1" applyFill="1" applyBorder="1" applyAlignment="1">
      <alignment horizontal="right" vertical="center"/>
    </xf>
    <xf numFmtId="183" fontId="7" fillId="0" borderId="17" xfId="2" applyNumberFormat="1" applyFont="1" applyFill="1" applyBorder="1" applyAlignment="1">
      <alignment horizontal="right" vertical="center"/>
    </xf>
    <xf numFmtId="0" fontId="7" fillId="0" borderId="0" xfId="0" applyFont="1" applyFill="1" applyAlignment="1">
      <alignment horizontal="center" vertical="center"/>
    </xf>
    <xf numFmtId="0" fontId="13" fillId="0" borderId="0" xfId="0" applyFont="1" applyFill="1" applyAlignment="1">
      <alignment vertical="center"/>
    </xf>
    <xf numFmtId="0" fontId="16" fillId="0" borderId="0" xfId="0" applyFont="1"/>
    <xf numFmtId="0" fontId="17" fillId="0" borderId="0" xfId="0" applyFont="1"/>
    <xf numFmtId="0" fontId="16" fillId="0" borderId="0" xfId="0" applyFont="1" applyFill="1" applyAlignment="1"/>
    <xf numFmtId="0" fontId="24" fillId="0" borderId="0" xfId="0" applyFont="1" applyAlignment="1"/>
    <xf numFmtId="38" fontId="17" fillId="27" borderId="0" xfId="2" applyFont="1" applyFill="1" applyAlignment="1"/>
    <xf numFmtId="38" fontId="17" fillId="27" borderId="0" xfId="2" applyFont="1" applyFill="1" applyAlignment="1">
      <alignment horizontal="center"/>
    </xf>
    <xf numFmtId="38" fontId="25" fillId="27" borderId="0" xfId="2" applyFont="1" applyFill="1" applyAlignment="1"/>
    <xf numFmtId="0" fontId="16" fillId="0" borderId="0" xfId="0" applyFont="1" applyAlignment="1"/>
    <xf numFmtId="38" fontId="17" fillId="0" borderId="0" xfId="2" applyFont="1" applyAlignment="1"/>
    <xf numFmtId="38" fontId="17" fillId="0" borderId="0" xfId="2" applyFont="1" applyAlignment="1">
      <alignment horizontal="center"/>
    </xf>
    <xf numFmtId="38" fontId="25" fillId="0" borderId="0" xfId="2" applyFont="1" applyAlignment="1"/>
    <xf numFmtId="184" fontId="24" fillId="0" borderId="0" xfId="0" applyNumberFormat="1" applyFont="1" applyAlignment="1"/>
    <xf numFmtId="184" fontId="16" fillId="0" borderId="0" xfId="0" applyNumberFormat="1" applyFont="1" applyAlignment="1"/>
    <xf numFmtId="0" fontId="24" fillId="0" borderId="0" xfId="0" applyFont="1" applyAlignment="1">
      <alignment horizontal="center"/>
    </xf>
    <xf numFmtId="0" fontId="16" fillId="0" borderId="0" xfId="0" applyFont="1" applyAlignment="1">
      <alignment horizontal="center"/>
    </xf>
    <xf numFmtId="182" fontId="24" fillId="0" borderId="0" xfId="1" applyNumberFormat="1" applyFont="1" applyAlignment="1"/>
    <xf numFmtId="182" fontId="16" fillId="0" borderId="0" xfId="1" applyNumberFormat="1" applyFont="1" applyAlignment="1"/>
    <xf numFmtId="0" fontId="9" fillId="28" borderId="0" xfId="0" applyFont="1" applyFill="1" applyAlignment="1">
      <alignment horizontal="left" vertical="center"/>
    </xf>
    <xf numFmtId="0" fontId="10" fillId="28" borderId="0" xfId="0" applyFont="1" applyFill="1" applyAlignment="1">
      <alignment vertical="center"/>
    </xf>
    <xf numFmtId="0" fontId="7" fillId="28" borderId="0" xfId="0" applyFont="1" applyFill="1" applyAlignment="1">
      <alignment horizontal="center" vertical="center"/>
    </xf>
    <xf numFmtId="49" fontId="20" fillId="28" borderId="0" xfId="0" applyNumberFormat="1" applyFont="1" applyFill="1" applyAlignment="1">
      <alignment vertical="center"/>
    </xf>
    <xf numFmtId="0" fontId="8" fillId="28" borderId="0" xfId="0" applyFont="1" applyFill="1" applyAlignment="1">
      <alignment vertical="center"/>
    </xf>
    <xf numFmtId="49" fontId="7" fillId="28" borderId="0" xfId="0" applyNumberFormat="1" applyFont="1" applyFill="1" applyAlignment="1">
      <alignment vertical="center"/>
    </xf>
    <xf numFmtId="0" fontId="13" fillId="28" borderId="0" xfId="0" applyFont="1" applyFill="1" applyAlignment="1">
      <alignment vertical="center"/>
    </xf>
    <xf numFmtId="0" fontId="16" fillId="28" borderId="0" xfId="0" applyFont="1" applyFill="1"/>
    <xf numFmtId="0" fontId="17" fillId="28" borderId="0" xfId="0" applyFont="1" applyFill="1"/>
    <xf numFmtId="49" fontId="17" fillId="28" borderId="0" xfId="0" applyNumberFormat="1" applyFont="1" applyFill="1" applyAlignment="1">
      <alignment horizontal="right"/>
    </xf>
    <xf numFmtId="49" fontId="17" fillId="28" borderId="0" xfId="0" applyNumberFormat="1" applyFont="1" applyFill="1" applyAlignment="1">
      <alignment horizontal="center"/>
    </xf>
    <xf numFmtId="0" fontId="16" fillId="28" borderId="0" xfId="0" applyFont="1" applyFill="1" applyAlignment="1">
      <alignment horizontal="right"/>
    </xf>
    <xf numFmtId="0" fontId="15" fillId="28" borderId="0" xfId="0" applyFont="1" applyFill="1" applyAlignment="1">
      <alignment horizontal="center"/>
    </xf>
    <xf numFmtId="0" fontId="18" fillId="28" borderId="0" xfId="0" applyFont="1" applyFill="1"/>
    <xf numFmtId="0" fontId="19" fillId="28" borderId="0" xfId="3" applyFont="1" applyFill="1" applyAlignment="1" applyProtection="1">
      <alignment horizontal="center"/>
    </xf>
    <xf numFmtId="0" fontId="8" fillId="0" borderId="0" xfId="0" applyFont="1" applyAlignment="1">
      <alignment vertical="center"/>
    </xf>
    <xf numFmtId="49" fontId="20" fillId="0" borderId="0" xfId="0" applyNumberFormat="1" applyFont="1" applyAlignment="1">
      <alignment vertical="center"/>
    </xf>
    <xf numFmtId="0" fontId="26" fillId="23" borderId="0" xfId="0" applyFont="1" applyFill="1" applyAlignment="1"/>
    <xf numFmtId="0" fontId="116" fillId="27" borderId="0" xfId="0" applyFont="1" applyFill="1" applyAlignment="1">
      <alignment horizontal="left"/>
    </xf>
    <xf numFmtId="0" fontId="26" fillId="27" borderId="0" xfId="0" applyFont="1" applyFill="1" applyAlignment="1"/>
    <xf numFmtId="0" fontId="26" fillId="0" borderId="0" xfId="0" applyFont="1" applyFill="1" applyAlignment="1"/>
    <xf numFmtId="184" fontId="26" fillId="0" borderId="3" xfId="0" applyNumberFormat="1" applyFont="1" applyFill="1" applyBorder="1" applyAlignment="1"/>
    <xf numFmtId="184" fontId="26" fillId="0" borderId="27" xfId="0" applyNumberFormat="1" applyFont="1" applyFill="1" applyBorder="1" applyAlignment="1"/>
    <xf numFmtId="38" fontId="26" fillId="0" borderId="28" xfId="2" applyFont="1" applyFill="1" applyBorder="1" applyAlignment="1">
      <alignment horizontal="center"/>
    </xf>
    <xf numFmtId="38" fontId="26" fillId="0" borderId="0" xfId="2" applyFont="1" applyFill="1" applyBorder="1" applyAlignment="1">
      <alignment horizontal="right"/>
    </xf>
    <xf numFmtId="38" fontId="26" fillId="0" borderId="0" xfId="2" applyFont="1" applyFill="1" applyAlignment="1"/>
    <xf numFmtId="184" fontId="26" fillId="0" borderId="3" xfId="0" applyNumberFormat="1" applyFont="1" applyFill="1" applyBorder="1" applyAlignment="1">
      <alignment horizontal="center"/>
    </xf>
    <xf numFmtId="38" fontId="26" fillId="29" borderId="29" xfId="2" applyFont="1" applyFill="1" applyBorder="1" applyAlignment="1">
      <alignment horizontal="center"/>
    </xf>
    <xf numFmtId="184" fontId="26" fillId="0" borderId="30" xfId="0" applyNumberFormat="1" applyFont="1" applyFill="1" applyBorder="1" applyAlignment="1"/>
    <xf numFmtId="38" fontId="15" fillId="0" borderId="0" xfId="2" applyFont="1" applyFill="1" applyBorder="1" applyAlignment="1">
      <alignment horizontal="left"/>
    </xf>
    <xf numFmtId="38" fontId="26" fillId="0" borderId="11" xfId="2" applyFont="1" applyFill="1" applyBorder="1" applyAlignment="1">
      <alignment horizontal="right"/>
    </xf>
    <xf numFmtId="38" fontId="26" fillId="0" borderId="31" xfId="2" applyFont="1" applyFill="1" applyBorder="1" applyAlignment="1">
      <alignment horizontal="right"/>
    </xf>
    <xf numFmtId="38" fontId="26" fillId="29" borderId="32" xfId="2" applyFont="1" applyFill="1" applyBorder="1" applyAlignment="1">
      <alignment horizontal="right"/>
    </xf>
    <xf numFmtId="38" fontId="26" fillId="0" borderId="33" xfId="2" applyFont="1" applyFill="1" applyBorder="1" applyAlignment="1">
      <alignment horizontal="right"/>
    </xf>
    <xf numFmtId="182" fontId="26" fillId="0" borderId="34" xfId="1" applyNumberFormat="1" applyFont="1" applyFill="1" applyBorder="1" applyAlignment="1">
      <alignment horizontal="right"/>
    </xf>
    <xf numFmtId="182" fontId="26" fillId="0" borderId="35" xfId="1" applyNumberFormat="1" applyFont="1" applyFill="1" applyBorder="1" applyAlignment="1">
      <alignment horizontal="right"/>
    </xf>
    <xf numFmtId="182" fontId="26" fillId="29" borderId="36" xfId="1" applyNumberFormat="1" applyFont="1" applyFill="1" applyBorder="1" applyAlignment="1">
      <alignment horizontal="right"/>
    </xf>
    <xf numFmtId="182" fontId="26" fillId="0" borderId="31" xfId="1" applyNumberFormat="1" applyFont="1" applyFill="1" applyBorder="1" applyAlignment="1">
      <alignment horizontal="right"/>
    </xf>
    <xf numFmtId="182" fontId="26" fillId="0" borderId="37" xfId="1" applyNumberFormat="1" applyFont="1" applyFill="1" applyBorder="1" applyAlignment="1">
      <alignment horizontal="right"/>
    </xf>
    <xf numFmtId="182" fontId="26" fillId="0" borderId="38" xfId="1" applyNumberFormat="1" applyFont="1" applyFill="1" applyBorder="1" applyAlignment="1">
      <alignment horizontal="right"/>
    </xf>
    <xf numFmtId="182" fontId="26" fillId="29" borderId="39" xfId="1" applyNumberFormat="1" applyFont="1" applyFill="1" applyBorder="1" applyAlignment="1">
      <alignment horizontal="right"/>
    </xf>
    <xf numFmtId="38" fontId="26" fillId="29" borderId="40" xfId="2" applyFont="1" applyFill="1" applyBorder="1" applyAlignment="1">
      <alignment horizontal="right"/>
    </xf>
    <xf numFmtId="182" fontId="26" fillId="29" borderId="41" xfId="1" applyNumberFormat="1" applyFont="1" applyFill="1" applyBorder="1" applyAlignment="1">
      <alignment horizontal="right"/>
    </xf>
    <xf numFmtId="182" fontId="26" fillId="29" borderId="42" xfId="1" applyNumberFormat="1" applyFont="1" applyFill="1" applyBorder="1" applyAlignment="1">
      <alignment horizontal="right"/>
    </xf>
    <xf numFmtId="182" fontId="26" fillId="29" borderId="43" xfId="1" applyNumberFormat="1" applyFont="1" applyFill="1" applyBorder="1" applyAlignment="1">
      <alignment horizontal="right"/>
    </xf>
    <xf numFmtId="0" fontId="26" fillId="0" borderId="0" xfId="0" applyFont="1" applyFill="1" applyAlignment="1">
      <alignment horizontal="left"/>
    </xf>
    <xf numFmtId="0" fontId="15" fillId="0" borderId="0" xfId="0" applyFont="1" applyFill="1" applyAlignment="1">
      <alignment horizontal="left"/>
    </xf>
    <xf numFmtId="0" fontId="26" fillId="0" borderId="10" xfId="0" applyFont="1" applyFill="1" applyBorder="1" applyAlignment="1">
      <alignment horizontal="right"/>
    </xf>
    <xf numFmtId="38" fontId="26" fillId="0" borderId="10" xfId="2" applyFont="1" applyFill="1" applyBorder="1" applyAlignment="1">
      <alignment horizontal="right"/>
    </xf>
    <xf numFmtId="0" fontId="26" fillId="0" borderId="44" xfId="0" applyFont="1" applyBorder="1" applyAlignment="1">
      <alignment horizontal="left"/>
    </xf>
    <xf numFmtId="3" fontId="26" fillId="0" borderId="33" xfId="2" applyNumberFormat="1" applyFont="1" applyFill="1" applyBorder="1" applyAlignment="1">
      <alignment horizontal="right"/>
    </xf>
    <xf numFmtId="3" fontId="26" fillId="29" borderId="40" xfId="2" applyNumberFormat="1" applyFont="1" applyFill="1" applyBorder="1" applyAlignment="1">
      <alignment horizontal="right"/>
    </xf>
    <xf numFmtId="0" fontId="26" fillId="0" borderId="45" xfId="0" applyFont="1" applyFill="1" applyBorder="1" applyAlignment="1">
      <alignment horizontal="left"/>
    </xf>
    <xf numFmtId="0" fontId="26" fillId="0" borderId="38" xfId="0" applyFont="1" applyFill="1" applyBorder="1" applyAlignment="1">
      <alignment horizontal="right"/>
    </xf>
    <xf numFmtId="38" fontId="26" fillId="0" borderId="38" xfId="2" applyFont="1" applyFill="1" applyBorder="1" applyAlignment="1">
      <alignment horizontal="right" wrapText="1"/>
    </xf>
    <xf numFmtId="0" fontId="16" fillId="27" borderId="0" xfId="0" applyFont="1" applyFill="1" applyAlignment="1"/>
    <xf numFmtId="38" fontId="17" fillId="0" borderId="0" xfId="2" applyFont="1" applyAlignment="1">
      <alignment horizontal="right"/>
    </xf>
    <xf numFmtId="0" fontId="116" fillId="30" borderId="0" xfId="0" applyFont="1" applyFill="1" applyAlignment="1">
      <alignment horizontal="left"/>
    </xf>
    <xf numFmtId="184" fontId="26" fillId="0" borderId="46" xfId="0" applyNumberFormat="1" applyFont="1" applyFill="1" applyBorder="1" applyAlignment="1"/>
    <xf numFmtId="38" fontId="25" fillId="0" borderId="0" xfId="2" applyFont="1" applyFill="1" applyAlignment="1">
      <alignment horizontal="center"/>
    </xf>
    <xf numFmtId="38" fontId="17" fillId="0" borderId="28" xfId="2" applyFont="1" applyFill="1" applyBorder="1" applyAlignment="1">
      <alignment horizontal="center"/>
    </xf>
    <xf numFmtId="38" fontId="26" fillId="0" borderId="47" xfId="2" applyFont="1" applyFill="1" applyBorder="1" applyAlignment="1">
      <alignment horizontal="center"/>
    </xf>
    <xf numFmtId="182" fontId="26" fillId="0" borderId="17" xfId="1" applyNumberFormat="1" applyFont="1" applyFill="1" applyBorder="1" applyAlignment="1">
      <alignment horizontal="right"/>
    </xf>
    <xf numFmtId="0" fontId="26" fillId="0" borderId="48" xfId="0" applyFont="1" applyFill="1" applyBorder="1" applyAlignment="1">
      <alignment horizontal="right"/>
    </xf>
    <xf numFmtId="38" fontId="26" fillId="29" borderId="49" xfId="2" applyFont="1" applyFill="1" applyBorder="1" applyAlignment="1">
      <alignment horizontal="right"/>
    </xf>
    <xf numFmtId="38" fontId="26" fillId="29" borderId="43" xfId="2" applyFont="1" applyFill="1" applyBorder="1" applyAlignment="1">
      <alignment horizontal="right" wrapText="1"/>
    </xf>
    <xf numFmtId="38" fontId="26" fillId="29" borderId="32" xfId="0" applyNumberFormat="1" applyFont="1" applyFill="1" applyBorder="1" applyAlignment="1">
      <alignment horizontal="right"/>
    </xf>
    <xf numFmtId="38" fontId="17" fillId="31" borderId="29" xfId="2" applyFont="1" applyFill="1" applyBorder="1" applyAlignment="1">
      <alignment horizontal="center"/>
    </xf>
    <xf numFmtId="224" fontId="7" fillId="0" borderId="0" xfId="0" applyNumberFormat="1" applyFont="1" applyFill="1" applyAlignment="1">
      <alignment horizontal="left" vertical="center"/>
    </xf>
    <xf numFmtId="223" fontId="7" fillId="0" borderId="0" xfId="2" applyNumberFormat="1" applyFont="1" applyFill="1" applyAlignment="1">
      <alignment horizontal="left" vertical="center"/>
    </xf>
    <xf numFmtId="0" fontId="7" fillId="0" borderId="0" xfId="0" applyFont="1" applyFill="1" applyAlignment="1">
      <alignment vertical="center"/>
    </xf>
    <xf numFmtId="49" fontId="7" fillId="0" borderId="0" xfId="0" applyNumberFormat="1" applyFont="1" applyFill="1" applyBorder="1" applyAlignment="1">
      <alignment horizontal="left" vertical="center"/>
    </xf>
    <xf numFmtId="0" fontId="8" fillId="0" borderId="0" xfId="0" applyFont="1" applyFill="1" applyAlignment="1">
      <alignment horizontal="left" vertical="center"/>
    </xf>
    <xf numFmtId="0" fontId="8" fillId="0" borderId="0" xfId="0" applyFont="1" applyFill="1" applyAlignment="1">
      <alignment horizontal="center" vertical="center"/>
    </xf>
    <xf numFmtId="181" fontId="7" fillId="0" borderId="0" xfId="0" applyNumberFormat="1" applyFont="1" applyFill="1" applyAlignment="1">
      <alignment horizontal="right" vertical="center"/>
    </xf>
    <xf numFmtId="181" fontId="7" fillId="0" borderId="0" xfId="0" applyNumberFormat="1" applyFont="1" applyFill="1" applyBorder="1" applyAlignment="1">
      <alignment horizontal="right" vertical="center"/>
    </xf>
    <xf numFmtId="0" fontId="8" fillId="0" borderId="13" xfId="0" applyFont="1" applyFill="1" applyBorder="1" applyAlignment="1">
      <alignment vertical="center"/>
    </xf>
    <xf numFmtId="0" fontId="8" fillId="0" borderId="0" xfId="0" applyFont="1" applyFill="1" applyAlignment="1">
      <alignment horizontal="right" vertical="center"/>
    </xf>
    <xf numFmtId="0" fontId="7" fillId="0" borderId="0" xfId="0" applyFont="1" applyFill="1" applyAlignment="1">
      <alignment horizontal="right" vertical="center"/>
    </xf>
    <xf numFmtId="49" fontId="7" fillId="0" borderId="0" xfId="0" applyNumberFormat="1" applyFont="1" applyFill="1" applyBorder="1" applyAlignment="1">
      <alignment horizontal="center" vertical="center"/>
    </xf>
    <xf numFmtId="49" fontId="8" fillId="0" borderId="0" xfId="0" applyNumberFormat="1" applyFont="1" applyFill="1" applyAlignment="1">
      <alignment vertical="center"/>
    </xf>
    <xf numFmtId="0" fontId="8" fillId="0" borderId="0" xfId="0" applyFont="1" applyFill="1" applyBorder="1" applyAlignment="1">
      <alignment vertical="center"/>
    </xf>
    <xf numFmtId="0" fontId="8" fillId="0" borderId="21" xfId="0" applyFont="1" applyFill="1" applyBorder="1" applyAlignment="1">
      <alignment vertical="center"/>
    </xf>
    <xf numFmtId="183" fontId="7" fillId="0" borderId="21" xfId="2" applyNumberFormat="1" applyFont="1" applyFill="1" applyBorder="1" applyAlignment="1">
      <alignment horizontal="right" vertical="center"/>
    </xf>
    <xf numFmtId="0" fontId="8" fillId="0" borderId="3" xfId="0" applyFont="1" applyFill="1" applyBorder="1" applyAlignment="1">
      <alignment vertical="center"/>
    </xf>
    <xf numFmtId="181" fontId="8" fillId="0" borderId="0" xfId="0" applyNumberFormat="1" applyFont="1" applyFill="1" applyBorder="1" applyAlignment="1">
      <alignment vertical="center"/>
    </xf>
    <xf numFmtId="181" fontId="8" fillId="0" borderId="0" xfId="0" applyNumberFormat="1" applyFont="1" applyFill="1" applyAlignment="1">
      <alignment vertical="center"/>
    </xf>
    <xf numFmtId="0" fontId="6" fillId="0" borderId="0" xfId="0" applyFont="1" applyFill="1" applyAlignment="1">
      <alignment vertical="center"/>
    </xf>
    <xf numFmtId="0" fontId="8" fillId="0" borderId="0" xfId="0" applyFont="1" applyFill="1" applyAlignment="1">
      <alignment vertical="center" wrapText="1"/>
    </xf>
    <xf numFmtId="183" fontId="8" fillId="0" borderId="13" xfId="2" applyNumberFormat="1" applyFont="1" applyFill="1" applyBorder="1" applyAlignment="1">
      <alignment horizontal="right" vertical="center"/>
    </xf>
    <xf numFmtId="0" fontId="6" fillId="0" borderId="0" xfId="0" applyFont="1" applyFill="1" applyAlignment="1"/>
    <xf numFmtId="183" fontId="8" fillId="0" borderId="0" xfId="2" applyNumberFormat="1" applyFont="1" applyFill="1" applyBorder="1" applyAlignment="1">
      <alignment horizontal="right" vertical="center"/>
    </xf>
    <xf numFmtId="0" fontId="14" fillId="0" borderId="0" xfId="0" applyFont="1" applyFill="1" applyAlignment="1">
      <alignment vertical="center"/>
    </xf>
    <xf numFmtId="49" fontId="8" fillId="0" borderId="0" xfId="0" applyNumberFormat="1" applyFont="1" applyFill="1" applyBorder="1" applyAlignment="1">
      <alignment horizontal="left" vertical="center"/>
    </xf>
    <xf numFmtId="49" fontId="7" fillId="0" borderId="0" xfId="0" applyNumberFormat="1" applyFont="1" applyFill="1" applyBorder="1" applyAlignment="1">
      <alignment horizontal="right" vertical="center"/>
    </xf>
    <xf numFmtId="0" fontId="7" fillId="0" borderId="0" xfId="0" applyFont="1" applyAlignment="1">
      <alignment vertical="center"/>
    </xf>
    <xf numFmtId="0" fontId="9" fillId="27" borderId="0" xfId="0" applyFont="1" applyFill="1" applyAlignment="1">
      <alignment vertical="center"/>
    </xf>
    <xf numFmtId="0" fontId="7" fillId="27" borderId="0" xfId="0" applyFont="1" applyFill="1" applyAlignment="1">
      <alignment vertical="center"/>
    </xf>
    <xf numFmtId="0" fontId="7" fillId="27" borderId="0" xfId="0" applyFont="1" applyFill="1" applyBorder="1" applyAlignment="1">
      <alignment vertical="center"/>
    </xf>
    <xf numFmtId="38" fontId="122" fillId="0" borderId="0" xfId="2" applyFont="1" applyFill="1" applyBorder="1" applyAlignment="1">
      <alignment vertical="center"/>
    </xf>
    <xf numFmtId="38" fontId="17" fillId="0" borderId="50" xfId="2" applyNumberFormat="1" applyFont="1" applyFill="1" applyBorder="1" applyAlignment="1" applyProtection="1">
      <alignment horizontal="right"/>
      <protection locked="0"/>
    </xf>
    <xf numFmtId="38" fontId="17" fillId="32" borderId="51" xfId="2" applyFont="1" applyFill="1" applyBorder="1" applyAlignment="1" applyProtection="1">
      <alignment horizontal="right"/>
      <protection locked="0"/>
    </xf>
    <xf numFmtId="38" fontId="17" fillId="0" borderId="10" xfId="2" applyNumberFormat="1" applyFont="1" applyFill="1" applyBorder="1" applyAlignment="1" applyProtection="1">
      <alignment horizontal="right"/>
      <protection locked="0"/>
    </xf>
    <xf numFmtId="38" fontId="17" fillId="32" borderId="49" xfId="2" applyFont="1" applyFill="1" applyBorder="1" applyAlignment="1" applyProtection="1">
      <alignment horizontal="right"/>
      <protection locked="0"/>
    </xf>
    <xf numFmtId="222" fontId="17" fillId="0" borderId="10" xfId="2" applyNumberFormat="1" applyFont="1" applyFill="1" applyBorder="1" applyAlignment="1" applyProtection="1">
      <alignment horizontal="right"/>
      <protection locked="0"/>
    </xf>
    <xf numFmtId="38" fontId="17" fillId="0" borderId="38" xfId="2" applyNumberFormat="1" applyFont="1" applyFill="1" applyBorder="1" applyAlignment="1" applyProtection="1">
      <protection locked="0"/>
    </xf>
    <xf numFmtId="38" fontId="17" fillId="32" borderId="52" xfId="2" applyFont="1" applyFill="1" applyBorder="1" applyAlignment="1" applyProtection="1">
      <alignment horizontal="right"/>
      <protection locked="0"/>
    </xf>
    <xf numFmtId="0" fontId="11" fillId="23" borderId="0" xfId="0" applyFont="1" applyFill="1" applyAlignment="1" applyProtection="1">
      <protection locked="0"/>
    </xf>
    <xf numFmtId="0" fontId="24" fillId="0" borderId="0" xfId="0" applyFont="1" applyAlignment="1" applyProtection="1">
      <protection locked="0"/>
    </xf>
    <xf numFmtId="38" fontId="17" fillId="0" borderId="0" xfId="2" applyFont="1" applyAlignment="1" applyProtection="1">
      <protection locked="0"/>
    </xf>
    <xf numFmtId="38" fontId="17" fillId="0" borderId="0" xfId="2" applyFont="1" applyAlignment="1" applyProtection="1">
      <alignment horizontal="center"/>
      <protection locked="0"/>
    </xf>
    <xf numFmtId="38" fontId="25" fillId="0" borderId="0" xfId="2" applyFont="1" applyFill="1" applyAlignment="1" applyProtection="1">
      <alignment horizontal="center"/>
      <protection locked="0"/>
    </xf>
    <xf numFmtId="38" fontId="25" fillId="0" borderId="0" xfId="2" applyFont="1" applyAlignment="1" applyProtection="1">
      <protection locked="0"/>
    </xf>
    <xf numFmtId="0" fontId="16" fillId="0" borderId="0" xfId="0" applyFont="1" applyFill="1" applyAlignment="1" applyProtection="1">
      <protection locked="0"/>
    </xf>
    <xf numFmtId="0" fontId="16" fillId="0" borderId="0" xfId="0" applyFont="1" applyAlignment="1" applyProtection="1">
      <protection locked="0"/>
    </xf>
    <xf numFmtId="0" fontId="11" fillId="0" borderId="0" xfId="0" applyFont="1" applyAlignment="1" applyProtection="1">
      <protection locked="0"/>
    </xf>
    <xf numFmtId="0" fontId="7" fillId="23" borderId="13" xfId="0" applyFont="1" applyFill="1" applyBorder="1" applyAlignment="1" applyProtection="1">
      <protection locked="0"/>
    </xf>
    <xf numFmtId="0" fontId="7" fillId="23" borderId="13" xfId="0" applyFont="1" applyFill="1" applyBorder="1" applyAlignment="1" applyProtection="1">
      <alignment horizontal="center"/>
      <protection locked="0"/>
    </xf>
    <xf numFmtId="0" fontId="7" fillId="23" borderId="0" xfId="0" applyFont="1" applyFill="1" applyAlignment="1" applyProtection="1">
      <alignment horizontal="right"/>
      <protection locked="0"/>
    </xf>
    <xf numFmtId="49" fontId="7" fillId="23" borderId="5" xfId="0" applyNumberFormat="1" applyFont="1" applyFill="1" applyBorder="1" applyAlignment="1" applyProtection="1">
      <alignment horizontal="left"/>
      <protection locked="0"/>
    </xf>
    <xf numFmtId="49" fontId="7" fillId="23" borderId="53" xfId="0" applyNumberFormat="1" applyFont="1" applyFill="1" applyBorder="1" applyAlignment="1" applyProtection="1">
      <alignment horizontal="center"/>
      <protection locked="0"/>
    </xf>
    <xf numFmtId="49" fontId="7" fillId="23" borderId="54" xfId="0" applyNumberFormat="1" applyFont="1" applyFill="1" applyBorder="1" applyAlignment="1" applyProtection="1">
      <alignment horizontal="center"/>
      <protection locked="0"/>
    </xf>
    <xf numFmtId="0" fontId="8" fillId="0" borderId="6" xfId="0" applyFont="1" applyFill="1" applyBorder="1" applyAlignment="1" applyProtection="1">
      <alignment horizontal="left"/>
      <protection locked="0"/>
    </xf>
    <xf numFmtId="222" fontId="7" fillId="0" borderId="35" xfId="2" applyNumberFormat="1" applyFont="1" applyFill="1" applyBorder="1" applyAlignment="1" applyProtection="1">
      <protection locked="0"/>
    </xf>
    <xf numFmtId="222" fontId="7" fillId="0" borderId="34" xfId="2" applyNumberFormat="1" applyFont="1" applyFill="1" applyBorder="1" applyAlignment="1" applyProtection="1">
      <protection locked="0"/>
    </xf>
    <xf numFmtId="40" fontId="7" fillId="0" borderId="35" xfId="2" applyNumberFormat="1" applyFont="1" applyFill="1" applyBorder="1" applyAlignment="1" applyProtection="1">
      <alignment horizontal="right"/>
      <protection locked="0"/>
    </xf>
    <xf numFmtId="40" fontId="7" fillId="0" borderId="34" xfId="2" applyNumberFormat="1" applyFont="1" applyFill="1" applyBorder="1" applyAlignment="1" applyProtection="1">
      <protection locked="0"/>
    </xf>
    <xf numFmtId="0" fontId="6" fillId="23" borderId="0" xfId="0" applyFont="1" applyFill="1" applyBorder="1" applyAlignment="1" applyProtection="1">
      <protection locked="0"/>
    </xf>
    <xf numFmtId="0" fontId="6" fillId="23" borderId="0" xfId="0" applyFont="1" applyFill="1" applyAlignment="1" applyProtection="1">
      <protection locked="0"/>
    </xf>
    <xf numFmtId="0" fontId="21" fillId="27" borderId="0" xfId="0" applyFont="1" applyFill="1" applyAlignment="1" applyProtection="1">
      <protection locked="0"/>
    </xf>
    <xf numFmtId="0" fontId="22" fillId="27" borderId="0" xfId="0" applyFont="1" applyFill="1" applyAlignment="1" applyProtection="1">
      <protection locked="0"/>
    </xf>
    <xf numFmtId="184" fontId="23" fillId="0" borderId="26" xfId="0" applyNumberFormat="1" applyFont="1" applyBorder="1" applyAlignment="1" applyProtection="1">
      <protection locked="0"/>
    </xf>
    <xf numFmtId="184" fontId="24" fillId="0" borderId="3" xfId="0" applyNumberFormat="1" applyFont="1" applyBorder="1" applyAlignment="1" applyProtection="1">
      <protection locked="0"/>
    </xf>
    <xf numFmtId="0" fontId="23" fillId="0" borderId="24" xfId="0" applyFont="1" applyBorder="1" applyAlignment="1" applyProtection="1">
      <protection locked="0"/>
    </xf>
    <xf numFmtId="0" fontId="24" fillId="0" borderId="0" xfId="0" applyFont="1" applyBorder="1" applyAlignment="1" applyProtection="1">
      <protection locked="0"/>
    </xf>
    <xf numFmtId="0" fontId="117" fillId="0" borderId="55" xfId="0" applyFont="1" applyBorder="1" applyAlignment="1" applyProtection="1">
      <protection locked="0"/>
    </xf>
    <xf numFmtId="0" fontId="117" fillId="0" borderId="56" xfId="0" applyFont="1" applyBorder="1" applyAlignment="1" applyProtection="1">
      <protection locked="0"/>
    </xf>
    <xf numFmtId="0" fontId="117" fillId="0" borderId="24" xfId="0" applyFont="1" applyBorder="1" applyAlignment="1" applyProtection="1">
      <protection locked="0"/>
    </xf>
    <xf numFmtId="0" fontId="117" fillId="0" borderId="0" xfId="0" applyFont="1" applyBorder="1" applyAlignment="1" applyProtection="1">
      <protection locked="0"/>
    </xf>
    <xf numFmtId="182" fontId="117" fillId="0" borderId="57" xfId="1" applyNumberFormat="1" applyFont="1" applyBorder="1" applyAlignment="1" applyProtection="1">
      <protection locked="0"/>
    </xf>
    <xf numFmtId="182" fontId="117" fillId="0" borderId="58" xfId="1" applyNumberFormat="1" applyFont="1" applyBorder="1" applyAlignment="1" applyProtection="1">
      <protection locked="0"/>
    </xf>
    <xf numFmtId="0" fontId="117" fillId="0" borderId="25" xfId="0" applyFont="1" applyBorder="1" applyAlignment="1" applyProtection="1">
      <protection locked="0"/>
    </xf>
    <xf numFmtId="0" fontId="117" fillId="0" borderId="13" xfId="0" applyFont="1" applyBorder="1" applyAlignment="1" applyProtection="1">
      <protection locked="0"/>
    </xf>
    <xf numFmtId="0" fontId="117" fillId="0" borderId="23" xfId="0" applyFont="1" applyBorder="1" applyAlignment="1" applyProtection="1">
      <protection locked="0"/>
    </xf>
    <xf numFmtId="0" fontId="117" fillId="0" borderId="17" xfId="0" applyFont="1" applyBorder="1" applyAlignment="1" applyProtection="1">
      <protection locked="0"/>
    </xf>
    <xf numFmtId="0" fontId="117" fillId="0" borderId="6" xfId="0" applyFont="1" applyBorder="1" applyAlignment="1" applyProtection="1">
      <protection locked="0"/>
    </xf>
    <xf numFmtId="0" fontId="117" fillId="0" borderId="22" xfId="0" applyFont="1" applyBorder="1" applyAlignment="1" applyProtection="1">
      <protection locked="0"/>
    </xf>
    <xf numFmtId="0" fontId="117" fillId="0" borderId="21" xfId="0" applyFont="1" applyBorder="1" applyAlignment="1" applyProtection="1">
      <protection locked="0"/>
    </xf>
    <xf numFmtId="0" fontId="118" fillId="23" borderId="30" xfId="0" applyFont="1" applyFill="1" applyBorder="1" applyAlignment="1" applyProtection="1">
      <protection locked="0"/>
    </xf>
    <xf numFmtId="0" fontId="118" fillId="23" borderId="55" xfId="0" applyFont="1" applyFill="1" applyBorder="1" applyAlignment="1" applyProtection="1">
      <protection locked="0"/>
    </xf>
    <xf numFmtId="0" fontId="121" fillId="0" borderId="0" xfId="0" applyFont="1" applyAlignment="1" applyProtection="1"/>
    <xf numFmtId="38" fontId="17" fillId="0" borderId="46" xfId="2" applyFont="1" applyFill="1" applyBorder="1" applyAlignment="1" applyProtection="1">
      <protection locked="0"/>
    </xf>
    <xf numFmtId="184" fontId="120" fillId="0" borderId="27" xfId="0" applyNumberFormat="1" applyFont="1" applyBorder="1" applyAlignment="1" applyProtection="1">
      <protection locked="0"/>
    </xf>
    <xf numFmtId="38" fontId="17" fillId="0" borderId="35" xfId="2" applyNumberFormat="1" applyFont="1" applyFill="1" applyBorder="1" applyAlignment="1" applyProtection="1">
      <alignment horizontal="right"/>
      <protection locked="0"/>
    </xf>
    <xf numFmtId="38" fontId="17" fillId="31" borderId="36" xfId="2" applyFont="1" applyFill="1" applyBorder="1" applyAlignment="1" applyProtection="1">
      <alignment horizontal="right"/>
      <protection locked="0"/>
    </xf>
    <xf numFmtId="38" fontId="24" fillId="0" borderId="31" xfId="2" applyNumberFormat="1" applyFont="1" applyFill="1" applyBorder="1" applyAlignment="1" applyProtection="1">
      <alignment horizontal="right"/>
      <protection locked="0"/>
    </xf>
    <xf numFmtId="38" fontId="17" fillId="31" borderId="56" xfId="2" applyFont="1" applyFill="1" applyBorder="1" applyAlignment="1" applyProtection="1">
      <alignment horizontal="right"/>
      <protection locked="0"/>
    </xf>
    <xf numFmtId="38" fontId="24" fillId="0" borderId="10" xfId="2" applyNumberFormat="1" applyFont="1" applyFill="1" applyBorder="1" applyAlignment="1" applyProtection="1">
      <alignment horizontal="right"/>
      <protection locked="0"/>
    </xf>
    <xf numFmtId="38" fontId="17" fillId="0" borderId="31" xfId="2" applyNumberFormat="1" applyFont="1" applyFill="1" applyBorder="1" applyAlignment="1" applyProtection="1">
      <alignment horizontal="right"/>
      <protection locked="0"/>
    </xf>
    <xf numFmtId="38" fontId="17" fillId="31" borderId="32" xfId="2" applyFont="1" applyFill="1" applyBorder="1" applyAlignment="1" applyProtection="1">
      <alignment horizontal="right"/>
      <protection locked="0"/>
    </xf>
    <xf numFmtId="38" fontId="17" fillId="0" borderId="33" xfId="2" applyNumberFormat="1" applyFont="1" applyFill="1" applyBorder="1" applyAlignment="1" applyProtection="1">
      <alignment horizontal="right"/>
      <protection locked="0"/>
    </xf>
    <xf numFmtId="38" fontId="17" fillId="31" borderId="59" xfId="2" applyFont="1" applyFill="1" applyBorder="1" applyAlignment="1" applyProtection="1">
      <alignment horizontal="right"/>
      <protection locked="0"/>
    </xf>
    <xf numFmtId="38" fontId="123" fillId="28" borderId="0" xfId="2" applyFont="1" applyFill="1" applyAlignment="1">
      <alignment horizontal="center" vertical="center"/>
    </xf>
    <xf numFmtId="0" fontId="12" fillId="0" borderId="0" xfId="0" applyFont="1" applyFill="1" applyAlignment="1">
      <alignment vertical="center"/>
    </xf>
    <xf numFmtId="0" fontId="9" fillId="0" borderId="0" xfId="0" applyFont="1" applyFill="1" applyAlignment="1">
      <alignment vertical="center"/>
    </xf>
    <xf numFmtId="0" fontId="12" fillId="0" borderId="0" xfId="0" applyFont="1" applyFill="1" applyAlignment="1"/>
    <xf numFmtId="0" fontId="7" fillId="0" borderId="0" xfId="0" applyFont="1" applyFill="1" applyAlignment="1">
      <alignment horizontal="right" vertical="top"/>
    </xf>
    <xf numFmtId="38" fontId="25" fillId="0" borderId="0" xfId="2" applyFont="1" applyFill="1" applyAlignment="1" applyProtection="1">
      <protection locked="0"/>
    </xf>
    <xf numFmtId="49" fontId="7" fillId="0" borderId="5" xfId="0" applyNumberFormat="1" applyFont="1" applyFill="1" applyBorder="1" applyAlignment="1" applyProtection="1">
      <alignment horizontal="center" vertical="center"/>
      <protection locked="0"/>
    </xf>
    <xf numFmtId="183" fontId="7" fillId="0" borderId="0" xfId="2" quotePrefix="1" applyNumberFormat="1" applyFont="1" applyFill="1" applyAlignment="1">
      <alignment horizontal="right" vertical="center"/>
    </xf>
    <xf numFmtId="184" fontId="17" fillId="0" borderId="30" xfId="0" applyNumberFormat="1" applyFont="1" applyFill="1" applyBorder="1" applyAlignment="1" applyProtection="1">
      <protection locked="0"/>
    </xf>
    <xf numFmtId="38" fontId="17" fillId="0" borderId="0" xfId="2" applyFont="1" applyFill="1" applyAlignment="1" applyProtection="1">
      <protection locked="0"/>
    </xf>
    <xf numFmtId="184" fontId="17" fillId="0" borderId="46" xfId="0" applyNumberFormat="1" applyFont="1" applyFill="1" applyBorder="1" applyAlignment="1" applyProtection="1">
      <protection locked="0"/>
    </xf>
    <xf numFmtId="38" fontId="17" fillId="0" borderId="0" xfId="2" applyFont="1" applyFill="1" applyAlignment="1" applyProtection="1">
      <alignment horizontal="center"/>
      <protection locked="0"/>
    </xf>
    <xf numFmtId="0" fontId="26" fillId="0" borderId="60" xfId="0" applyFont="1" applyBorder="1" applyAlignment="1">
      <alignment horizontal="left"/>
    </xf>
    <xf numFmtId="0" fontId="26" fillId="0" borderId="61" xfId="0" applyFont="1" applyFill="1" applyBorder="1" applyAlignment="1">
      <alignment horizontal="left"/>
    </xf>
    <xf numFmtId="38" fontId="26" fillId="29" borderId="59" xfId="0" applyNumberFormat="1" applyFont="1" applyFill="1" applyBorder="1" applyAlignment="1">
      <alignment horizontal="right"/>
    </xf>
    <xf numFmtId="38" fontId="17" fillId="0" borderId="33" xfId="2" applyFont="1" applyFill="1" applyBorder="1" applyAlignment="1" applyProtection="1">
      <alignment horizontal="right"/>
      <protection locked="0"/>
    </xf>
    <xf numFmtId="49" fontId="7" fillId="0" borderId="5" xfId="0" applyNumberFormat="1" applyFont="1" applyFill="1" applyBorder="1" applyAlignment="1" applyProtection="1">
      <alignment horizontal="center" vertical="center"/>
    </xf>
    <xf numFmtId="183" fontId="7" fillId="0" borderId="0" xfId="2" applyNumberFormat="1" applyFont="1" applyFill="1" applyAlignment="1" applyProtection="1">
      <alignment vertical="center"/>
    </xf>
    <xf numFmtId="183" fontId="7" fillId="0" borderId="0" xfId="2" quotePrefix="1" applyNumberFormat="1" applyFont="1" applyFill="1" applyAlignment="1" applyProtection="1">
      <alignment horizontal="right" vertical="center"/>
    </xf>
    <xf numFmtId="183" fontId="7" fillId="0" borderId="0" xfId="2" applyNumberFormat="1" applyFont="1" applyFill="1" applyAlignment="1" applyProtection="1">
      <alignment horizontal="right" vertical="center"/>
    </xf>
    <xf numFmtId="183" fontId="13" fillId="0" borderId="0" xfId="2" applyNumberFormat="1" applyFont="1" applyFill="1" applyBorder="1" applyAlignment="1" applyProtection="1">
      <alignment vertical="center"/>
    </xf>
    <xf numFmtId="183" fontId="7" fillId="0" borderId="3" xfId="2" applyNumberFormat="1" applyFont="1" applyFill="1" applyBorder="1" applyAlignment="1" applyProtection="1">
      <alignment vertical="center"/>
    </xf>
    <xf numFmtId="183" fontId="7" fillId="0" borderId="0" xfId="2" applyNumberFormat="1" applyFont="1" applyFill="1" applyBorder="1" applyAlignment="1" applyProtection="1">
      <alignment vertical="center"/>
    </xf>
    <xf numFmtId="183" fontId="7" fillId="0" borderId="0" xfId="2" applyNumberFormat="1" applyFont="1" applyFill="1" applyBorder="1" applyAlignment="1" applyProtection="1">
      <alignment horizontal="right" vertical="center"/>
    </xf>
    <xf numFmtId="38" fontId="7" fillId="0" borderId="13" xfId="2" applyFont="1" applyFill="1" applyBorder="1" applyAlignment="1" applyProtection="1">
      <alignment vertical="center"/>
    </xf>
    <xf numFmtId="38" fontId="13" fillId="0" borderId="13" xfId="2" applyFont="1" applyFill="1" applyBorder="1" applyAlignment="1" applyProtection="1">
      <alignment vertical="center"/>
    </xf>
    <xf numFmtId="183" fontId="7" fillId="0" borderId="0" xfId="2" applyNumberFormat="1" applyFont="1" applyFill="1" applyAlignment="1" applyProtection="1">
      <alignment vertical="center"/>
      <protection locked="0"/>
    </xf>
    <xf numFmtId="183" fontId="7" fillId="0" borderId="0" xfId="2" quotePrefix="1" applyNumberFormat="1" applyFont="1" applyFill="1" applyAlignment="1" applyProtection="1">
      <alignment horizontal="right" vertical="center"/>
      <protection locked="0"/>
    </xf>
    <xf numFmtId="183" fontId="7" fillId="0" borderId="0" xfId="2" applyNumberFormat="1" applyFont="1" applyFill="1" applyAlignment="1" applyProtection="1">
      <alignment horizontal="right" vertical="center"/>
      <protection locked="0"/>
    </xf>
    <xf numFmtId="183" fontId="13" fillId="0" borderId="0" xfId="2" applyNumberFormat="1" applyFont="1" applyFill="1" applyBorder="1" applyAlignment="1" applyProtection="1">
      <alignment vertical="center"/>
      <protection locked="0"/>
    </xf>
    <xf numFmtId="183" fontId="7" fillId="0" borderId="3" xfId="2" applyNumberFormat="1" applyFont="1" applyFill="1" applyBorder="1" applyAlignment="1" applyProtection="1">
      <alignment vertical="center"/>
      <protection locked="0"/>
    </xf>
    <xf numFmtId="183" fontId="7" fillId="0" borderId="0" xfId="2" applyNumberFormat="1" applyFont="1" applyFill="1" applyBorder="1" applyAlignment="1" applyProtection="1">
      <alignment vertical="center"/>
      <protection locked="0"/>
    </xf>
    <xf numFmtId="183" fontId="7" fillId="0" borderId="0" xfId="2" applyNumberFormat="1" applyFont="1" applyFill="1" applyBorder="1" applyAlignment="1" applyProtection="1">
      <alignment horizontal="right" vertical="center"/>
      <protection locked="0"/>
    </xf>
    <xf numFmtId="38" fontId="13" fillId="0" borderId="13" xfId="2" applyFont="1" applyFill="1" applyBorder="1" applyAlignment="1" applyProtection="1">
      <alignment vertical="center"/>
      <protection locked="0"/>
    </xf>
    <xf numFmtId="0" fontId="8" fillId="0" borderId="0" xfId="0" applyFont="1" applyFill="1" applyAlignment="1" applyProtection="1">
      <alignment vertical="center"/>
      <protection locked="0"/>
    </xf>
    <xf numFmtId="183" fontId="7" fillId="0" borderId="21" xfId="2" applyNumberFormat="1" applyFont="1" applyFill="1" applyBorder="1" applyAlignment="1" applyProtection="1">
      <alignment horizontal="right" vertical="center"/>
      <protection locked="0"/>
    </xf>
    <xf numFmtId="183" fontId="7" fillId="0" borderId="17" xfId="2" applyNumberFormat="1" applyFont="1" applyFill="1" applyBorder="1" applyAlignment="1" applyProtection="1">
      <alignment horizontal="right" vertical="center"/>
      <protection locked="0"/>
    </xf>
    <xf numFmtId="183" fontId="7" fillId="0" borderId="13" xfId="2" applyNumberFormat="1" applyFont="1" applyFill="1" applyBorder="1" applyAlignment="1" applyProtection="1">
      <alignment horizontal="right" vertical="center"/>
      <protection locked="0"/>
    </xf>
    <xf numFmtId="183" fontId="13" fillId="0" borderId="13" xfId="2" applyNumberFormat="1" applyFont="1" applyFill="1" applyBorder="1" applyAlignment="1" applyProtection="1">
      <alignment horizontal="right" vertical="center"/>
      <protection locked="0"/>
    </xf>
    <xf numFmtId="38" fontId="17" fillId="0" borderId="62" xfId="2" applyFont="1" applyFill="1" applyBorder="1" applyAlignment="1" applyProtection="1">
      <alignment horizontal="right"/>
      <protection locked="0"/>
    </xf>
    <xf numFmtId="38" fontId="17" fillId="31" borderId="51" xfId="2" applyFont="1" applyFill="1" applyBorder="1" applyAlignment="1" applyProtection="1">
      <alignment horizontal="right"/>
      <protection locked="0"/>
    </xf>
    <xf numFmtId="38" fontId="17" fillId="0" borderId="63" xfId="2" applyFont="1" applyFill="1" applyBorder="1" applyAlignment="1" applyProtection="1">
      <alignment horizontal="right"/>
      <protection locked="0"/>
    </xf>
    <xf numFmtId="38" fontId="17" fillId="31" borderId="64" xfId="2" applyFont="1" applyFill="1" applyBorder="1" applyAlignment="1" applyProtection="1">
      <alignment horizontal="right"/>
      <protection locked="0"/>
    </xf>
    <xf numFmtId="182" fontId="24" fillId="0" borderId="35" xfId="1" applyNumberFormat="1" applyFont="1" applyFill="1" applyBorder="1" applyAlignment="1" applyProtection="1">
      <alignment horizontal="right"/>
      <protection locked="0"/>
    </xf>
    <xf numFmtId="182" fontId="24" fillId="31" borderId="36" xfId="1" applyNumberFormat="1" applyFont="1" applyFill="1" applyBorder="1" applyAlignment="1" applyProtection="1">
      <alignment horizontal="right"/>
      <protection locked="0"/>
    </xf>
    <xf numFmtId="38" fontId="17" fillId="0" borderId="28" xfId="2" applyFont="1" applyFill="1" applyBorder="1" applyAlignment="1" applyProtection="1">
      <alignment horizontal="right"/>
      <protection locked="0"/>
    </xf>
    <xf numFmtId="38" fontId="17" fillId="31" borderId="29" xfId="2" applyFont="1" applyFill="1" applyBorder="1" applyAlignment="1" applyProtection="1">
      <alignment horizontal="right"/>
      <protection locked="0"/>
    </xf>
    <xf numFmtId="184" fontId="17" fillId="0" borderId="46" xfId="0" applyNumberFormat="1" applyFont="1" applyFill="1" applyBorder="1" applyAlignment="1" applyProtection="1"/>
    <xf numFmtId="184" fontId="17" fillId="0" borderId="46" xfId="0" applyNumberFormat="1" applyFont="1" applyFill="1" applyBorder="1" applyAlignment="1" applyProtection="1">
      <alignment horizontal="center"/>
    </xf>
    <xf numFmtId="38" fontId="17" fillId="0" borderId="46" xfId="2" applyFont="1" applyFill="1" applyBorder="1" applyAlignment="1" applyProtection="1"/>
    <xf numFmtId="184" fontId="120" fillId="0" borderId="46" xfId="0" applyNumberFormat="1" applyFont="1" applyFill="1" applyBorder="1" applyAlignment="1" applyProtection="1"/>
    <xf numFmtId="184" fontId="17" fillId="0" borderId="30" xfId="0" applyNumberFormat="1" applyFont="1" applyBorder="1" applyAlignment="1" applyProtection="1">
      <alignment horizontal="center"/>
    </xf>
    <xf numFmtId="184" fontId="17" fillId="0" borderId="50" xfId="0" applyNumberFormat="1" applyFont="1" applyBorder="1" applyAlignment="1" applyProtection="1">
      <alignment horizontal="center"/>
    </xf>
    <xf numFmtId="184" fontId="17" fillId="0" borderId="27" xfId="0" applyNumberFormat="1" applyFont="1" applyBorder="1" applyAlignment="1" applyProtection="1">
      <alignment horizontal="center"/>
    </xf>
    <xf numFmtId="38" fontId="17" fillId="0" borderId="65" xfId="2" applyFont="1" applyFill="1" applyBorder="1" applyAlignment="1" applyProtection="1">
      <alignment horizontal="center"/>
    </xf>
    <xf numFmtId="38" fontId="17" fillId="0" borderId="28" xfId="2" applyFont="1" applyFill="1" applyBorder="1" applyAlignment="1" applyProtection="1">
      <alignment horizontal="center"/>
    </xf>
    <xf numFmtId="38" fontId="17" fillId="31" borderId="47" xfId="2" applyFont="1" applyFill="1" applyBorder="1" applyAlignment="1" applyProtection="1">
      <alignment horizontal="center"/>
    </xf>
    <xf numFmtId="38" fontId="17" fillId="0" borderId="66" xfId="2" applyFont="1" applyFill="1" applyBorder="1" applyAlignment="1" applyProtection="1">
      <alignment horizontal="center"/>
    </xf>
    <xf numFmtId="38" fontId="17" fillId="0" borderId="29" xfId="2" applyFont="1" applyFill="1" applyBorder="1" applyAlignment="1" applyProtection="1">
      <alignment horizontal="center"/>
    </xf>
    <xf numFmtId="38" fontId="17" fillId="0" borderId="67" xfId="2" applyFont="1" applyFill="1" applyBorder="1" applyAlignment="1" applyProtection="1">
      <alignment horizontal="right"/>
    </xf>
    <xf numFmtId="38" fontId="17" fillId="0" borderId="62" xfId="2" applyFont="1" applyFill="1" applyBorder="1" applyAlignment="1" applyProtection="1">
      <alignment horizontal="right"/>
    </xf>
    <xf numFmtId="38" fontId="17" fillId="31" borderId="3" xfId="2" applyFont="1" applyFill="1" applyBorder="1" applyAlignment="1" applyProtection="1">
      <alignment horizontal="right"/>
    </xf>
    <xf numFmtId="38" fontId="17" fillId="0" borderId="68" xfId="2" applyFont="1" applyFill="1" applyBorder="1" applyAlignment="1" applyProtection="1">
      <alignment horizontal="right"/>
    </xf>
    <xf numFmtId="38" fontId="17" fillId="0" borderId="69" xfId="2" applyFont="1" applyFill="1" applyBorder="1" applyAlignment="1" applyProtection="1">
      <alignment horizontal="right"/>
    </xf>
    <xf numFmtId="38" fontId="17" fillId="0" borderId="70" xfId="2" applyFont="1" applyFill="1" applyBorder="1" applyAlignment="1" applyProtection="1">
      <alignment horizontal="right"/>
    </xf>
    <xf numFmtId="38" fontId="17" fillId="0" borderId="33" xfId="2" applyFont="1" applyFill="1" applyBorder="1" applyAlignment="1" applyProtection="1">
      <alignment horizontal="right"/>
    </xf>
    <xf numFmtId="38" fontId="17" fillId="31" borderId="21" xfId="2" applyFont="1" applyFill="1" applyBorder="1" applyAlignment="1" applyProtection="1">
      <alignment horizontal="right"/>
    </xf>
    <xf numFmtId="38" fontId="17" fillId="0" borderId="71" xfId="2" applyFont="1" applyFill="1" applyBorder="1" applyAlignment="1" applyProtection="1">
      <alignment horizontal="right"/>
    </xf>
    <xf numFmtId="38" fontId="17" fillId="0" borderId="59" xfId="2" applyFont="1" applyFill="1" applyBorder="1" applyAlignment="1" applyProtection="1">
      <alignment horizontal="right"/>
    </xf>
    <xf numFmtId="38" fontId="17" fillId="0" borderId="72" xfId="2" applyFont="1" applyFill="1" applyBorder="1" applyAlignment="1" applyProtection="1">
      <alignment horizontal="right"/>
    </xf>
    <xf numFmtId="38" fontId="17" fillId="0" borderId="63" xfId="2" applyFont="1" applyFill="1" applyBorder="1" applyAlignment="1" applyProtection="1">
      <alignment horizontal="right"/>
    </xf>
    <xf numFmtId="38" fontId="17" fillId="31" borderId="64" xfId="2" applyFont="1" applyFill="1" applyBorder="1" applyAlignment="1" applyProtection="1">
      <alignment horizontal="right"/>
    </xf>
    <xf numFmtId="182" fontId="24" fillId="0" borderId="73" xfId="1" applyNumberFormat="1" applyFont="1" applyFill="1" applyBorder="1" applyAlignment="1" applyProtection="1">
      <alignment horizontal="right"/>
    </xf>
    <xf numFmtId="182" fontId="24" fillId="0" borderId="35" xfId="1" applyNumberFormat="1" applyFont="1" applyFill="1" applyBorder="1" applyAlignment="1" applyProtection="1">
      <alignment horizontal="right"/>
    </xf>
    <xf numFmtId="182" fontId="24" fillId="31" borderId="17" xfId="1" applyNumberFormat="1" applyFont="1" applyFill="1" applyBorder="1" applyAlignment="1" applyProtection="1">
      <alignment horizontal="right"/>
    </xf>
    <xf numFmtId="182" fontId="24" fillId="0" borderId="74" xfId="1" applyNumberFormat="1" applyFont="1" applyFill="1" applyBorder="1" applyAlignment="1" applyProtection="1">
      <alignment horizontal="right"/>
    </xf>
    <xf numFmtId="182" fontId="24" fillId="0" borderId="75" xfId="1" applyNumberFormat="1" applyFont="1" applyFill="1" applyBorder="1" applyAlignment="1" applyProtection="1">
      <alignment horizontal="right"/>
    </xf>
    <xf numFmtId="182" fontId="24" fillId="0" borderId="76" xfId="1" applyNumberFormat="1" applyFont="1" applyFill="1" applyBorder="1" applyAlignment="1" applyProtection="1">
      <alignment horizontal="right"/>
    </xf>
    <xf numFmtId="38" fontId="17" fillId="0" borderId="65" xfId="2" applyFont="1" applyFill="1" applyBorder="1" applyAlignment="1" applyProtection="1">
      <alignment horizontal="right"/>
    </xf>
    <xf numFmtId="38" fontId="17" fillId="0" borderId="28" xfId="2" applyFont="1" applyFill="1" applyBorder="1" applyAlignment="1" applyProtection="1">
      <alignment horizontal="right"/>
    </xf>
    <xf numFmtId="38" fontId="17" fillId="31" borderId="47" xfId="2" applyFont="1" applyFill="1" applyBorder="1" applyAlignment="1" applyProtection="1">
      <alignment horizontal="right"/>
    </xf>
    <xf numFmtId="38" fontId="17" fillId="0" borderId="66" xfId="2" applyFont="1" applyFill="1" applyBorder="1" applyAlignment="1" applyProtection="1">
      <alignment horizontal="right"/>
    </xf>
    <xf numFmtId="38" fontId="17" fillId="0" borderId="29" xfId="2" applyFont="1" applyFill="1" applyBorder="1" applyAlignment="1" applyProtection="1">
      <alignment horizontal="right"/>
    </xf>
    <xf numFmtId="38" fontId="17" fillId="0" borderId="35" xfId="2" applyFont="1" applyFill="1" applyBorder="1" applyAlignment="1" applyProtection="1">
      <alignment horizontal="right"/>
    </xf>
    <xf numFmtId="38" fontId="17" fillId="31" borderId="17" xfId="2" applyNumberFormat="1" applyFont="1" applyFill="1" applyBorder="1" applyAlignment="1" applyProtection="1">
      <alignment horizontal="right"/>
    </xf>
    <xf numFmtId="38" fontId="17" fillId="0" borderId="77" xfId="2" applyFont="1" applyFill="1" applyBorder="1" applyAlignment="1" applyProtection="1">
      <alignment horizontal="right"/>
    </xf>
    <xf numFmtId="38" fontId="17" fillId="0" borderId="36" xfId="2" applyFont="1" applyFill="1" applyBorder="1" applyAlignment="1" applyProtection="1">
      <alignment horizontal="right"/>
    </xf>
    <xf numFmtId="38" fontId="24" fillId="0" borderId="31" xfId="2" applyFont="1" applyFill="1" applyBorder="1" applyAlignment="1" applyProtection="1">
      <alignment horizontal="right"/>
    </xf>
    <xf numFmtId="38" fontId="17" fillId="31" borderId="56" xfId="2" applyFont="1" applyFill="1" applyBorder="1" applyAlignment="1" applyProtection="1">
      <alignment horizontal="right"/>
    </xf>
    <xf numFmtId="38" fontId="24" fillId="0" borderId="78" xfId="2" applyFont="1" applyFill="1" applyBorder="1" applyAlignment="1" applyProtection="1">
      <alignment horizontal="right"/>
    </xf>
    <xf numFmtId="38" fontId="24" fillId="0" borderId="32" xfId="2" applyFont="1" applyFill="1" applyBorder="1" applyAlignment="1" applyProtection="1">
      <alignment horizontal="right"/>
    </xf>
    <xf numFmtId="38" fontId="24" fillId="0" borderId="10" xfId="2" applyFont="1" applyFill="1" applyBorder="1" applyAlignment="1" applyProtection="1">
      <alignment horizontal="right"/>
    </xf>
    <xf numFmtId="38" fontId="17" fillId="31" borderId="56" xfId="2" applyNumberFormat="1" applyFont="1" applyFill="1" applyBorder="1" applyAlignment="1" applyProtection="1">
      <alignment horizontal="right"/>
    </xf>
    <xf numFmtId="38" fontId="24" fillId="0" borderId="44" xfId="2" applyFont="1" applyFill="1" applyBorder="1" applyAlignment="1" applyProtection="1">
      <alignment horizontal="right"/>
    </xf>
    <xf numFmtId="38" fontId="24" fillId="0" borderId="56" xfId="2" applyFont="1" applyFill="1" applyBorder="1" applyAlignment="1" applyProtection="1">
      <alignment horizontal="right"/>
    </xf>
    <xf numFmtId="38" fontId="17" fillId="0" borderId="31" xfId="2" applyFont="1" applyFill="1" applyBorder="1" applyAlignment="1" applyProtection="1">
      <alignment horizontal="right"/>
    </xf>
    <xf numFmtId="38" fontId="17" fillId="31" borderId="0" xfId="2" applyNumberFormat="1" applyFont="1" applyFill="1" applyBorder="1" applyAlignment="1" applyProtection="1">
      <alignment horizontal="right"/>
    </xf>
    <xf numFmtId="38" fontId="17" fillId="0" borderId="78" xfId="2" applyFont="1" applyFill="1" applyBorder="1" applyAlignment="1" applyProtection="1">
      <alignment horizontal="right"/>
    </xf>
    <xf numFmtId="38" fontId="17" fillId="0" borderId="32" xfId="2" applyFont="1" applyFill="1" applyBorder="1" applyAlignment="1" applyProtection="1">
      <alignment horizontal="right"/>
    </xf>
    <xf numFmtId="38" fontId="17" fillId="31" borderId="21" xfId="2" applyNumberFormat="1" applyFont="1" applyFill="1" applyBorder="1" applyAlignment="1" applyProtection="1">
      <alignment horizontal="right"/>
    </xf>
    <xf numFmtId="38" fontId="17" fillId="0" borderId="79" xfId="2" applyNumberFormat="1" applyFont="1" applyFill="1" applyBorder="1" applyAlignment="1" applyProtection="1">
      <alignment horizontal="right"/>
    </xf>
    <xf numFmtId="38" fontId="17" fillId="0" borderId="50" xfId="2" applyFont="1" applyFill="1" applyBorder="1" applyAlignment="1" applyProtection="1">
      <alignment horizontal="right"/>
    </xf>
    <xf numFmtId="38" fontId="17" fillId="31" borderId="46" xfId="2" applyNumberFormat="1" applyFont="1" applyFill="1" applyBorder="1" applyAlignment="1" applyProtection="1">
      <alignment horizontal="right"/>
    </xf>
    <xf numFmtId="38" fontId="17" fillId="0" borderId="80" xfId="2" applyFont="1" applyBorder="1" applyAlignment="1" applyProtection="1">
      <alignment horizontal="right"/>
    </xf>
    <xf numFmtId="38" fontId="17" fillId="0" borderId="50" xfId="2" applyFont="1" applyBorder="1" applyAlignment="1" applyProtection="1">
      <alignment horizontal="right"/>
    </xf>
    <xf numFmtId="38" fontId="17" fillId="0" borderId="27" xfId="2" applyFont="1" applyFill="1" applyBorder="1" applyAlignment="1" applyProtection="1">
      <alignment horizontal="right"/>
    </xf>
    <xf numFmtId="38" fontId="17" fillId="0" borderId="60" xfId="2" applyNumberFormat="1" applyFont="1" applyFill="1" applyBorder="1" applyAlignment="1" applyProtection="1">
      <alignment horizontal="right"/>
    </xf>
    <xf numFmtId="38" fontId="17" fillId="0" borderId="10" xfId="2" applyFont="1" applyFill="1" applyBorder="1" applyAlignment="1" applyProtection="1">
      <alignment horizontal="right"/>
    </xf>
    <xf numFmtId="38" fontId="17" fillId="31" borderId="6" xfId="2" applyNumberFormat="1" applyFont="1" applyFill="1" applyBorder="1" applyAlignment="1" applyProtection="1">
      <alignment horizontal="right"/>
    </xf>
    <xf numFmtId="38" fontId="17" fillId="0" borderId="44" xfId="2" applyFont="1" applyBorder="1" applyAlignment="1" applyProtection="1">
      <alignment horizontal="right"/>
    </xf>
    <xf numFmtId="38" fontId="17" fillId="0" borderId="10" xfId="2" applyFont="1" applyBorder="1" applyAlignment="1" applyProtection="1">
      <alignment horizontal="right"/>
    </xf>
    <xf numFmtId="38" fontId="17" fillId="0" borderId="56" xfId="2" applyFont="1" applyFill="1" applyBorder="1" applyAlignment="1" applyProtection="1">
      <alignment horizontal="right"/>
    </xf>
    <xf numFmtId="222" fontId="17" fillId="0" borderId="60" xfId="2" applyNumberFormat="1" applyFont="1" applyFill="1" applyBorder="1" applyAlignment="1" applyProtection="1">
      <alignment horizontal="right"/>
    </xf>
    <xf numFmtId="222" fontId="17" fillId="0" borderId="10" xfId="2" applyNumberFormat="1" applyFont="1" applyFill="1" applyBorder="1" applyAlignment="1" applyProtection="1">
      <alignment horizontal="right"/>
    </xf>
    <xf numFmtId="222" fontId="17" fillId="31" borderId="6" xfId="2" applyNumberFormat="1" applyFont="1" applyFill="1" applyBorder="1" applyAlignment="1" applyProtection="1">
      <alignment horizontal="right"/>
    </xf>
    <xf numFmtId="222" fontId="17" fillId="0" borderId="44" xfId="2" applyNumberFormat="1" applyFont="1" applyBorder="1" applyAlignment="1" applyProtection="1">
      <alignment horizontal="right"/>
    </xf>
    <xf numFmtId="222" fontId="17" fillId="0" borderId="10" xfId="2" applyNumberFormat="1" applyFont="1" applyBorder="1" applyAlignment="1" applyProtection="1">
      <alignment horizontal="right"/>
    </xf>
    <xf numFmtId="222" fontId="17" fillId="0" borderId="56" xfId="2" applyNumberFormat="1" applyFont="1" applyFill="1" applyBorder="1" applyAlignment="1" applyProtection="1">
      <alignment horizontal="right"/>
    </xf>
    <xf numFmtId="38" fontId="17" fillId="0" borderId="38" xfId="2" applyFont="1" applyFill="1" applyBorder="1" applyAlignment="1" applyProtection="1"/>
    <xf numFmtId="38" fontId="17" fillId="31" borderId="13" xfId="2" applyNumberFormat="1" applyFont="1" applyFill="1" applyBorder="1" applyAlignment="1" applyProtection="1">
      <alignment horizontal="right"/>
    </xf>
    <xf numFmtId="38" fontId="17" fillId="0" borderId="45" xfId="2" applyFont="1" applyFill="1" applyBorder="1" applyAlignment="1" applyProtection="1"/>
    <xf numFmtId="38" fontId="17" fillId="0" borderId="38" xfId="2" applyFont="1" applyFill="1" applyBorder="1" applyAlignment="1" applyProtection="1">
      <alignment horizontal="right"/>
    </xf>
    <xf numFmtId="38" fontId="17" fillId="0" borderId="39" xfId="2" applyFont="1" applyFill="1" applyBorder="1" applyAlignment="1" applyProtection="1"/>
    <xf numFmtId="184" fontId="26" fillId="0" borderId="30" xfId="0" applyNumberFormat="1" applyFont="1" applyFill="1" applyBorder="1" applyAlignment="1" applyProtection="1">
      <protection locked="0"/>
    </xf>
    <xf numFmtId="184" fontId="26" fillId="0" borderId="3" xfId="0" applyNumberFormat="1" applyFont="1" applyFill="1" applyBorder="1" applyAlignment="1" applyProtection="1">
      <protection locked="0"/>
    </xf>
    <xf numFmtId="184" fontId="26" fillId="0" borderId="3" xfId="0" applyNumberFormat="1" applyFont="1" applyFill="1" applyBorder="1" applyAlignment="1" applyProtection="1">
      <alignment horizontal="center"/>
      <protection locked="0"/>
    </xf>
    <xf numFmtId="184" fontId="26" fillId="0" borderId="27" xfId="0" applyNumberFormat="1" applyFont="1" applyFill="1" applyBorder="1" applyAlignment="1" applyProtection="1">
      <protection locked="0"/>
    </xf>
    <xf numFmtId="38" fontId="26" fillId="0" borderId="28" xfId="2" applyFont="1" applyFill="1" applyBorder="1" applyAlignment="1" applyProtection="1">
      <alignment horizontal="center"/>
      <protection locked="0"/>
    </xf>
    <xf numFmtId="38" fontId="26" fillId="29" borderId="29" xfId="2" applyFont="1" applyFill="1" applyBorder="1" applyAlignment="1" applyProtection="1">
      <alignment horizontal="center"/>
      <protection locked="0"/>
    </xf>
    <xf numFmtId="182" fontId="26" fillId="0" borderId="34" xfId="1" applyNumberFormat="1" applyFont="1" applyFill="1" applyBorder="1" applyAlignment="1" applyProtection="1">
      <alignment horizontal="right"/>
      <protection locked="0"/>
    </xf>
    <xf numFmtId="182" fontId="26" fillId="0" borderId="35" xfId="1" applyNumberFormat="1" applyFont="1" applyFill="1" applyBorder="1" applyAlignment="1" applyProtection="1">
      <alignment horizontal="right"/>
      <protection locked="0"/>
    </xf>
    <xf numFmtId="182" fontId="26" fillId="29" borderId="36" xfId="1" applyNumberFormat="1" applyFont="1" applyFill="1" applyBorder="1" applyAlignment="1" applyProtection="1">
      <alignment horizontal="right"/>
      <protection locked="0"/>
    </xf>
    <xf numFmtId="38" fontId="26" fillId="0" borderId="24" xfId="2" applyFont="1" applyFill="1" applyBorder="1" applyAlignment="1" applyProtection="1">
      <alignment horizontal="right"/>
      <protection locked="0"/>
    </xf>
    <xf numFmtId="38" fontId="26" fillId="0" borderId="11" xfId="2" applyFont="1" applyFill="1" applyBorder="1" applyAlignment="1" applyProtection="1">
      <alignment horizontal="right"/>
      <protection locked="0"/>
    </xf>
    <xf numFmtId="38" fontId="26" fillId="0" borderId="31" xfId="2" applyFont="1" applyFill="1" applyBorder="1" applyAlignment="1" applyProtection="1">
      <alignment horizontal="right"/>
      <protection locked="0"/>
    </xf>
    <xf numFmtId="38" fontId="26" fillId="29" borderId="32" xfId="2" applyFont="1" applyFill="1" applyBorder="1" applyAlignment="1" applyProtection="1">
      <alignment horizontal="right"/>
      <protection locked="0"/>
    </xf>
    <xf numFmtId="38" fontId="26" fillId="29" borderId="32" xfId="0" applyNumberFormat="1" applyFont="1" applyFill="1" applyBorder="1" applyAlignment="1" applyProtection="1">
      <alignment horizontal="right"/>
      <protection locked="0"/>
    </xf>
    <xf numFmtId="182" fontId="26" fillId="0" borderId="33" xfId="1" applyNumberFormat="1" applyFont="1" applyFill="1" applyBorder="1" applyAlignment="1" applyProtection="1">
      <alignment horizontal="right"/>
      <protection locked="0"/>
    </xf>
    <xf numFmtId="182" fontId="26" fillId="0" borderId="31" xfId="1" applyNumberFormat="1" applyFont="1" applyFill="1" applyBorder="1" applyAlignment="1" applyProtection="1">
      <alignment horizontal="right"/>
      <protection locked="0"/>
    </xf>
    <xf numFmtId="38" fontId="26" fillId="0" borderId="33" xfId="2" applyFont="1" applyFill="1" applyBorder="1" applyAlignment="1" applyProtection="1">
      <alignment horizontal="right"/>
      <protection locked="0"/>
    </xf>
    <xf numFmtId="182" fontId="26" fillId="0" borderId="37" xfId="1" applyNumberFormat="1" applyFont="1" applyFill="1" applyBorder="1" applyAlignment="1" applyProtection="1">
      <alignment horizontal="right"/>
      <protection locked="0"/>
    </xf>
    <xf numFmtId="182" fontId="26" fillId="0" borderId="38" xfId="1" applyNumberFormat="1" applyFont="1" applyFill="1" applyBorder="1" applyAlignment="1" applyProtection="1">
      <alignment horizontal="right"/>
      <protection locked="0"/>
    </xf>
    <xf numFmtId="182" fontId="26" fillId="29" borderId="39" xfId="1" applyNumberFormat="1" applyFont="1" applyFill="1" applyBorder="1" applyAlignment="1" applyProtection="1">
      <alignment horizontal="right"/>
      <protection locked="0"/>
    </xf>
    <xf numFmtId="182" fontId="26" fillId="29" borderId="41" xfId="1" applyNumberFormat="1" applyFont="1" applyFill="1" applyBorder="1" applyAlignment="1" applyProtection="1">
      <alignment horizontal="right"/>
      <protection locked="0"/>
    </xf>
    <xf numFmtId="3" fontId="26" fillId="0" borderId="33" xfId="2" applyNumberFormat="1" applyFont="1" applyFill="1" applyBorder="1" applyAlignment="1" applyProtection="1">
      <alignment horizontal="right"/>
      <protection locked="0"/>
    </xf>
    <xf numFmtId="3" fontId="26" fillId="29" borderId="32" xfId="2" applyNumberFormat="1" applyFont="1" applyFill="1" applyBorder="1" applyAlignment="1" applyProtection="1">
      <alignment horizontal="right"/>
      <protection locked="0"/>
    </xf>
    <xf numFmtId="182" fontId="26" fillId="29" borderId="42" xfId="1" applyNumberFormat="1" applyFont="1" applyFill="1" applyBorder="1" applyAlignment="1" applyProtection="1">
      <alignment horizontal="right"/>
      <protection locked="0"/>
    </xf>
    <xf numFmtId="38" fontId="26" fillId="29" borderId="40" xfId="2" applyFont="1" applyFill="1" applyBorder="1" applyAlignment="1" applyProtection="1">
      <alignment horizontal="right"/>
      <protection locked="0"/>
    </xf>
    <xf numFmtId="182" fontId="26" fillId="29" borderId="43" xfId="1" applyNumberFormat="1" applyFont="1" applyFill="1" applyBorder="1" applyAlignment="1" applyProtection="1">
      <alignment horizontal="right"/>
      <protection locked="0"/>
    </xf>
    <xf numFmtId="184" fontId="26" fillId="0" borderId="46" xfId="0" applyNumberFormat="1" applyFont="1" applyFill="1" applyBorder="1" applyAlignment="1" applyProtection="1">
      <protection locked="0"/>
    </xf>
    <xf numFmtId="38" fontId="26" fillId="0" borderId="10" xfId="2" applyFont="1" applyFill="1" applyBorder="1" applyAlignment="1" applyProtection="1">
      <alignment horizontal="right"/>
      <protection locked="0"/>
    </xf>
    <xf numFmtId="38" fontId="26" fillId="29" borderId="49" xfId="2" applyFont="1" applyFill="1" applyBorder="1" applyAlignment="1" applyProtection="1">
      <alignment horizontal="right"/>
      <protection locked="0"/>
    </xf>
    <xf numFmtId="38" fontId="26" fillId="0" borderId="38" xfId="2" applyFont="1" applyFill="1" applyBorder="1" applyAlignment="1" applyProtection="1">
      <alignment horizontal="right" wrapText="1"/>
      <protection locked="0"/>
    </xf>
    <xf numFmtId="38" fontId="26" fillId="29" borderId="43" xfId="2" applyFont="1" applyFill="1" applyBorder="1" applyAlignment="1" applyProtection="1">
      <alignment horizontal="right" wrapText="1"/>
      <protection locked="0"/>
    </xf>
    <xf numFmtId="38" fontId="26" fillId="0" borderId="0" xfId="2" applyFont="1" applyFill="1" applyBorder="1" applyAlignment="1" applyProtection="1">
      <alignment horizontal="right"/>
      <protection locked="0"/>
    </xf>
    <xf numFmtId="184" fontId="17" fillId="0" borderId="46" xfId="0" applyNumberFormat="1" applyFont="1" applyFill="1" applyBorder="1" applyAlignment="1" applyProtection="1">
      <alignment horizontal="center"/>
      <protection locked="0"/>
    </xf>
    <xf numFmtId="0" fontId="26" fillId="0" borderId="81" xfId="0" applyFont="1" applyFill="1" applyBorder="1" applyAlignment="1">
      <alignment horizontal="right"/>
    </xf>
    <xf numFmtId="0" fontId="26" fillId="0" borderId="82" xfId="0" applyFont="1" applyFill="1" applyBorder="1" applyAlignment="1">
      <alignment horizontal="right"/>
    </xf>
    <xf numFmtId="0" fontId="26" fillId="0" borderId="83" xfId="0" applyFont="1" applyBorder="1" applyAlignment="1">
      <alignment horizontal="left"/>
    </xf>
    <xf numFmtId="0" fontId="26" fillId="0" borderId="84" xfId="0" applyFont="1" applyBorder="1" applyAlignment="1">
      <alignment horizontal="left"/>
    </xf>
    <xf numFmtId="0" fontId="26" fillId="0" borderId="53" xfId="0" applyFont="1" applyFill="1" applyBorder="1" applyAlignment="1">
      <alignment horizontal="right"/>
    </xf>
    <xf numFmtId="0" fontId="26" fillId="0" borderId="54" xfId="0" applyFont="1" applyFill="1" applyBorder="1" applyAlignment="1">
      <alignment horizontal="right"/>
    </xf>
    <xf numFmtId="38" fontId="26" fillId="0" borderId="53" xfId="2" applyFont="1" applyFill="1" applyBorder="1" applyAlignment="1" applyProtection="1">
      <alignment horizontal="right"/>
      <protection locked="0"/>
    </xf>
    <xf numFmtId="38" fontId="26" fillId="29" borderId="85" xfId="2" applyFont="1" applyFill="1" applyBorder="1" applyAlignment="1" applyProtection="1">
      <alignment horizontal="right"/>
      <protection locked="0"/>
    </xf>
    <xf numFmtId="38" fontId="26" fillId="0" borderId="53" xfId="2" applyFont="1" applyFill="1" applyBorder="1" applyAlignment="1">
      <alignment horizontal="right"/>
    </xf>
    <xf numFmtId="38" fontId="26" fillId="29" borderId="49" xfId="2" applyFont="1" applyFill="1" applyBorder="1" applyAlignment="1" applyProtection="1">
      <alignment horizontal="right"/>
      <protection locked="0"/>
    </xf>
    <xf numFmtId="38" fontId="17" fillId="0" borderId="73" xfId="2" applyNumberFormat="1" applyFont="1" applyFill="1" applyBorder="1" applyAlignment="1" applyProtection="1">
      <alignment horizontal="right"/>
    </xf>
    <xf numFmtId="38" fontId="24" fillId="0" borderId="16" xfId="2" applyNumberFormat="1" applyFont="1" applyFill="1" applyBorder="1" applyAlignment="1" applyProtection="1">
      <alignment horizontal="right"/>
    </xf>
    <xf numFmtId="38" fontId="24" fillId="0" borderId="60" xfId="2" applyNumberFormat="1" applyFont="1" applyFill="1" applyBorder="1" applyAlignment="1" applyProtection="1">
      <alignment horizontal="right"/>
    </xf>
    <xf numFmtId="38" fontId="17" fillId="0" borderId="16" xfId="2" applyNumberFormat="1" applyFont="1" applyFill="1" applyBorder="1" applyAlignment="1" applyProtection="1">
      <alignment horizontal="right"/>
    </xf>
    <xf numFmtId="38" fontId="17" fillId="0" borderId="70" xfId="2" applyNumberFormat="1" applyFont="1" applyFill="1" applyBorder="1" applyAlignment="1" applyProtection="1">
      <alignment horizontal="right"/>
    </xf>
    <xf numFmtId="38" fontId="17" fillId="0" borderId="61" xfId="2" applyNumberFormat="1" applyFont="1" applyFill="1" applyBorder="1" applyAlignment="1" applyProtection="1"/>
    <xf numFmtId="38" fontId="17" fillId="0" borderId="66" xfId="2" applyFont="1" applyFill="1" applyBorder="1" applyAlignment="1">
      <alignment horizontal="center"/>
    </xf>
    <xf numFmtId="38" fontId="17" fillId="0" borderId="68" xfId="2" applyFont="1" applyFill="1" applyBorder="1" applyAlignment="1" applyProtection="1">
      <alignment horizontal="right"/>
      <protection locked="0"/>
    </xf>
    <xf numFmtId="38" fontId="17" fillId="0" borderId="71" xfId="2" applyFont="1" applyFill="1" applyBorder="1" applyAlignment="1" applyProtection="1">
      <alignment horizontal="right"/>
      <protection locked="0"/>
    </xf>
    <xf numFmtId="38" fontId="17" fillId="0" borderId="86" xfId="2" applyFont="1" applyFill="1" applyBorder="1" applyAlignment="1" applyProtection="1">
      <alignment horizontal="right"/>
      <protection locked="0"/>
    </xf>
    <xf numFmtId="182" fontId="24" fillId="0" borderId="77" xfId="1" applyNumberFormat="1" applyFont="1" applyFill="1" applyBorder="1" applyAlignment="1" applyProtection="1">
      <alignment horizontal="right"/>
      <protection locked="0"/>
    </xf>
    <xf numFmtId="38" fontId="17" fillId="0" borderId="66" xfId="2" applyFont="1" applyFill="1" applyBorder="1" applyAlignment="1" applyProtection="1">
      <alignment horizontal="right"/>
      <protection locked="0"/>
    </xf>
    <xf numFmtId="38" fontId="17" fillId="0" borderId="77" xfId="2" applyFont="1" applyFill="1" applyBorder="1" applyAlignment="1" applyProtection="1">
      <alignment horizontal="right"/>
      <protection locked="0"/>
    </xf>
    <xf numFmtId="38" fontId="24" fillId="0" borderId="78" xfId="2" applyFont="1" applyFill="1" applyBorder="1" applyAlignment="1" applyProtection="1">
      <alignment horizontal="right"/>
      <protection locked="0"/>
    </xf>
    <xf numFmtId="38" fontId="24" fillId="0" borderId="44" xfId="2" applyFont="1" applyFill="1" applyBorder="1" applyAlignment="1" applyProtection="1">
      <alignment horizontal="right"/>
      <protection locked="0"/>
    </xf>
    <xf numFmtId="38" fontId="17" fillId="0" borderId="78" xfId="2" applyFont="1" applyFill="1" applyBorder="1" applyAlignment="1" applyProtection="1">
      <alignment horizontal="right"/>
      <protection locked="0"/>
    </xf>
    <xf numFmtId="38" fontId="17" fillId="0" borderId="30" xfId="2" applyFont="1" applyFill="1" applyBorder="1" applyAlignment="1" applyProtection="1">
      <alignment horizontal="right"/>
      <protection locked="0"/>
    </xf>
    <xf numFmtId="38" fontId="17" fillId="0" borderId="55" xfId="2" applyFont="1" applyFill="1" applyBorder="1" applyAlignment="1" applyProtection="1">
      <alignment horizontal="right"/>
      <protection locked="0"/>
    </xf>
    <xf numFmtId="222" fontId="17" fillId="0" borderId="55" xfId="2" applyNumberFormat="1" applyFont="1" applyFill="1" applyBorder="1" applyAlignment="1" applyProtection="1">
      <alignment horizontal="right"/>
      <protection locked="0"/>
    </xf>
    <xf numFmtId="38" fontId="17" fillId="0" borderId="45" xfId="2" applyFont="1" applyFill="1" applyBorder="1" applyAlignment="1" applyProtection="1">
      <protection locked="0"/>
    </xf>
    <xf numFmtId="38" fontId="26" fillId="33" borderId="11" xfId="2" applyFont="1" applyFill="1" applyBorder="1" applyAlignment="1" applyProtection="1">
      <alignment horizontal="right"/>
      <protection locked="0"/>
    </xf>
    <xf numFmtId="182" fontId="26" fillId="33" borderId="34" xfId="1" applyNumberFormat="1" applyFont="1" applyFill="1" applyBorder="1" applyAlignment="1" applyProtection="1">
      <alignment horizontal="right"/>
      <protection locked="0"/>
    </xf>
    <xf numFmtId="38" fontId="26" fillId="33" borderId="33" xfId="2" applyFont="1" applyFill="1" applyBorder="1" applyAlignment="1" applyProtection="1">
      <alignment horizontal="right"/>
      <protection locked="0"/>
    </xf>
    <xf numFmtId="182" fontId="26" fillId="33" borderId="35" xfId="1" applyNumberFormat="1" applyFont="1" applyFill="1" applyBorder="1" applyAlignment="1" applyProtection="1">
      <alignment horizontal="right"/>
      <protection locked="0"/>
    </xf>
    <xf numFmtId="182" fontId="26" fillId="33" borderId="37" xfId="1" applyNumberFormat="1" applyFont="1" applyFill="1" applyBorder="1" applyAlignment="1" applyProtection="1">
      <alignment horizontal="right"/>
      <protection locked="0"/>
    </xf>
    <xf numFmtId="38" fontId="26" fillId="33" borderId="11" xfId="2" applyFont="1" applyFill="1" applyBorder="1" applyAlignment="1">
      <alignment horizontal="right"/>
    </xf>
    <xf numFmtId="182" fontId="26" fillId="33" borderId="34" xfId="1" applyNumberFormat="1" applyFont="1" applyFill="1" applyBorder="1" applyAlignment="1">
      <alignment horizontal="right"/>
    </xf>
    <xf numFmtId="38" fontId="26" fillId="33" borderId="33" xfId="2" applyFont="1" applyFill="1" applyBorder="1" applyAlignment="1">
      <alignment horizontal="right"/>
    </xf>
    <xf numFmtId="182" fontId="26" fillId="33" borderId="35" xfId="1" applyNumberFormat="1" applyFont="1" applyFill="1" applyBorder="1" applyAlignment="1">
      <alignment horizontal="right"/>
    </xf>
    <xf numFmtId="182" fontId="26" fillId="33" borderId="37" xfId="1" applyNumberFormat="1" applyFont="1" applyFill="1" applyBorder="1" applyAlignment="1">
      <alignment horizontal="right"/>
    </xf>
    <xf numFmtId="38" fontId="26" fillId="33" borderId="31" xfId="2" applyFont="1" applyFill="1" applyBorder="1" applyAlignment="1">
      <alignment horizontal="right"/>
    </xf>
    <xf numFmtId="3" fontId="26" fillId="33" borderId="33" xfId="2" applyNumberFormat="1" applyFont="1" applyFill="1" applyBorder="1" applyAlignment="1">
      <alignment horizontal="right"/>
    </xf>
    <xf numFmtId="182" fontId="26" fillId="33" borderId="31" xfId="1" applyNumberFormat="1" applyFont="1" applyFill="1" applyBorder="1" applyAlignment="1">
      <alignment horizontal="right"/>
    </xf>
    <xf numFmtId="182" fontId="26" fillId="33" borderId="38" xfId="1" applyNumberFormat="1" applyFont="1" applyFill="1" applyBorder="1" applyAlignment="1">
      <alignment horizontal="right"/>
    </xf>
    <xf numFmtId="38" fontId="26" fillId="33" borderId="31" xfId="2" applyFont="1" applyFill="1" applyBorder="1" applyAlignment="1" applyProtection="1">
      <alignment horizontal="right"/>
      <protection locked="0"/>
    </xf>
    <xf numFmtId="3" fontId="26" fillId="33" borderId="33" xfId="2" applyNumberFormat="1" applyFont="1" applyFill="1" applyBorder="1" applyAlignment="1" applyProtection="1">
      <alignment horizontal="right"/>
      <protection locked="0"/>
    </xf>
    <xf numFmtId="182" fontId="26" fillId="33" borderId="31" xfId="1" applyNumberFormat="1" applyFont="1" applyFill="1" applyBorder="1" applyAlignment="1" applyProtection="1">
      <alignment horizontal="right"/>
      <protection locked="0"/>
    </xf>
    <xf numFmtId="182" fontId="26" fillId="33" borderId="38" xfId="1" applyNumberFormat="1" applyFont="1" applyFill="1" applyBorder="1" applyAlignment="1" applyProtection="1">
      <alignment horizontal="right"/>
      <protection locked="0"/>
    </xf>
    <xf numFmtId="38" fontId="26" fillId="33" borderId="10" xfId="2" applyFont="1" applyFill="1" applyBorder="1" applyAlignment="1" applyProtection="1">
      <alignment horizontal="right"/>
      <protection locked="0"/>
    </xf>
    <xf numFmtId="38" fontId="26" fillId="33" borderId="38" xfId="2" applyFont="1" applyFill="1" applyBorder="1" applyAlignment="1" applyProtection="1">
      <alignment horizontal="right" wrapText="1"/>
      <protection locked="0"/>
    </xf>
    <xf numFmtId="38" fontId="26" fillId="33" borderId="53" xfId="2" applyFont="1" applyFill="1" applyBorder="1" applyAlignment="1" applyProtection="1">
      <alignment horizontal="right"/>
      <protection locked="0"/>
    </xf>
    <xf numFmtId="38" fontId="26" fillId="33" borderId="10" xfId="2" applyFont="1" applyFill="1" applyBorder="1" applyAlignment="1">
      <alignment horizontal="right"/>
    </xf>
    <xf numFmtId="38" fontId="26" fillId="33" borderId="38" xfId="2" applyFont="1" applyFill="1" applyBorder="1" applyAlignment="1">
      <alignment horizontal="right" wrapText="1"/>
    </xf>
    <xf numFmtId="38" fontId="26" fillId="33" borderId="53" xfId="2" applyFont="1" applyFill="1" applyBorder="1" applyAlignment="1">
      <alignment horizontal="right"/>
    </xf>
    <xf numFmtId="38" fontId="26" fillId="0" borderId="87" xfId="2" applyFont="1" applyFill="1" applyBorder="1" applyAlignment="1" applyProtection="1">
      <alignment horizontal="center"/>
      <protection locked="0"/>
    </xf>
    <xf numFmtId="182" fontId="26" fillId="0" borderId="23" xfId="1" applyNumberFormat="1" applyFont="1" applyFill="1" applyBorder="1" applyAlignment="1" applyProtection="1">
      <alignment horizontal="right"/>
      <protection locked="0"/>
    </xf>
    <xf numFmtId="182" fontId="26" fillId="0" borderId="77" xfId="1" applyNumberFormat="1" applyFont="1" applyFill="1" applyBorder="1" applyAlignment="1" applyProtection="1">
      <alignment horizontal="right"/>
      <protection locked="0"/>
    </xf>
    <xf numFmtId="182" fontId="26" fillId="0" borderId="25" xfId="1" applyNumberFormat="1" applyFont="1" applyFill="1" applyBorder="1" applyAlignment="1" applyProtection="1">
      <alignment horizontal="right"/>
      <protection locked="0"/>
    </xf>
    <xf numFmtId="38" fontId="26" fillId="0" borderId="87" xfId="2" applyFont="1" applyFill="1" applyBorder="1" applyAlignment="1">
      <alignment horizontal="center"/>
    </xf>
    <xf numFmtId="38" fontId="26" fillId="0" borderId="24" xfId="2" applyFont="1" applyFill="1" applyBorder="1" applyAlignment="1">
      <alignment horizontal="right"/>
    </xf>
    <xf numFmtId="182" fontId="26" fillId="0" borderId="23" xfId="1" applyNumberFormat="1" applyFont="1" applyFill="1" applyBorder="1" applyAlignment="1">
      <alignment horizontal="right"/>
    </xf>
    <xf numFmtId="38" fontId="26" fillId="0" borderId="22" xfId="2" applyFont="1" applyFill="1" applyBorder="1" applyAlignment="1">
      <alignment horizontal="right"/>
    </xf>
    <xf numFmtId="182" fontId="26" fillId="0" borderId="77" xfId="1" applyNumberFormat="1" applyFont="1" applyFill="1" applyBorder="1" applyAlignment="1">
      <alignment horizontal="right"/>
    </xf>
    <xf numFmtId="182" fontId="26" fillId="0" borderId="25" xfId="1" applyNumberFormat="1" applyFont="1" applyFill="1" applyBorder="1" applyAlignment="1">
      <alignment horizontal="right"/>
    </xf>
    <xf numFmtId="38" fontId="26" fillId="0" borderId="71" xfId="2" applyFont="1" applyFill="1" applyBorder="1" applyAlignment="1" applyProtection="1">
      <alignment horizontal="right"/>
      <protection locked="0"/>
    </xf>
    <xf numFmtId="3" fontId="26" fillId="0" borderId="71" xfId="2" applyNumberFormat="1" applyFont="1" applyFill="1" applyBorder="1" applyAlignment="1" applyProtection="1">
      <alignment horizontal="right"/>
      <protection locked="0"/>
    </xf>
    <xf numFmtId="182" fontId="26" fillId="0" borderId="78" xfId="1" applyNumberFormat="1" applyFont="1" applyFill="1" applyBorder="1" applyAlignment="1" applyProtection="1">
      <alignment horizontal="right"/>
      <protection locked="0"/>
    </xf>
    <xf numFmtId="182" fontId="26" fillId="0" borderId="45" xfId="1" applyNumberFormat="1" applyFont="1" applyFill="1" applyBorder="1" applyAlignment="1" applyProtection="1">
      <alignment horizontal="right"/>
      <protection locked="0"/>
    </xf>
    <xf numFmtId="38" fontId="26" fillId="0" borderId="70" xfId="2" applyFont="1" applyFill="1" applyBorder="1" applyAlignment="1">
      <alignment horizontal="right"/>
    </xf>
    <xf numFmtId="182" fontId="26" fillId="0" borderId="73" xfId="1" applyNumberFormat="1" applyFont="1" applyFill="1" applyBorder="1" applyAlignment="1">
      <alignment horizontal="right"/>
    </xf>
    <xf numFmtId="3" fontId="26" fillId="0" borderId="70" xfId="2" applyNumberFormat="1" applyFont="1" applyFill="1" applyBorder="1" applyAlignment="1">
      <alignment horizontal="right"/>
    </xf>
    <xf numFmtId="182" fontId="26" fillId="0" borderId="16" xfId="1" applyNumberFormat="1" applyFont="1" applyFill="1" applyBorder="1" applyAlignment="1">
      <alignment horizontal="right"/>
    </xf>
    <xf numFmtId="182" fontId="26" fillId="0" borderId="61" xfId="1" applyNumberFormat="1" applyFont="1" applyFill="1" applyBorder="1" applyAlignment="1">
      <alignment horizontal="right"/>
    </xf>
    <xf numFmtId="38" fontId="26" fillId="0" borderId="44" xfId="2" applyFont="1" applyFill="1" applyBorder="1" applyAlignment="1" applyProtection="1">
      <alignment horizontal="right"/>
      <protection locked="0"/>
    </xf>
    <xf numFmtId="38" fontId="26" fillId="0" borderId="45" xfId="2" applyFont="1" applyFill="1" applyBorder="1" applyAlignment="1" applyProtection="1">
      <alignment horizontal="right" wrapText="1"/>
      <protection locked="0"/>
    </xf>
    <xf numFmtId="38" fontId="26" fillId="0" borderId="44" xfId="2" applyFont="1" applyFill="1" applyBorder="1" applyAlignment="1">
      <alignment horizontal="right"/>
    </xf>
    <xf numFmtId="38" fontId="26" fillId="0" borderId="45" xfId="2" applyFont="1" applyFill="1" applyBorder="1" applyAlignment="1">
      <alignment horizontal="right" wrapText="1"/>
    </xf>
    <xf numFmtId="38" fontId="26" fillId="0" borderId="83" xfId="2" applyFont="1" applyFill="1" applyBorder="1" applyAlignment="1" applyProtection="1">
      <alignment horizontal="right"/>
      <protection locked="0"/>
    </xf>
    <xf numFmtId="38" fontId="26" fillId="0" borderId="83" xfId="2" applyFont="1" applyFill="1" applyBorder="1" applyAlignment="1">
      <alignment horizontal="right"/>
    </xf>
    <xf numFmtId="38" fontId="26" fillId="33" borderId="0" xfId="2" applyFont="1" applyFill="1" applyBorder="1" applyAlignment="1" applyProtection="1">
      <alignment horizontal="right"/>
      <protection locked="0"/>
    </xf>
    <xf numFmtId="38" fontId="26" fillId="33" borderId="47" xfId="2" applyFont="1" applyFill="1" applyBorder="1" applyAlignment="1" applyProtection="1">
      <alignment horizontal="center"/>
      <protection locked="0"/>
    </xf>
    <xf numFmtId="182" fontId="26" fillId="33" borderId="17" xfId="1" applyNumberFormat="1" applyFont="1" applyFill="1" applyBorder="1" applyAlignment="1" applyProtection="1">
      <alignment horizontal="right"/>
      <protection locked="0"/>
    </xf>
    <xf numFmtId="38" fontId="26" fillId="33" borderId="47" xfId="2" applyFont="1" applyFill="1" applyBorder="1" applyAlignment="1">
      <alignment horizontal="center"/>
    </xf>
    <xf numFmtId="38" fontId="26" fillId="33" borderId="0" xfId="2" applyFont="1" applyFill="1" applyBorder="1" applyAlignment="1">
      <alignment horizontal="right"/>
    </xf>
    <xf numFmtId="182" fontId="26" fillId="33" borderId="17" xfId="1" applyNumberFormat="1" applyFont="1" applyFill="1" applyBorder="1" applyAlignment="1">
      <alignment horizontal="right"/>
    </xf>
    <xf numFmtId="38" fontId="26" fillId="0" borderId="88" xfId="2" applyFont="1" applyFill="1" applyBorder="1" applyAlignment="1">
      <alignment horizontal="right"/>
    </xf>
    <xf numFmtId="38" fontId="17" fillId="0" borderId="50" xfId="2" applyFont="1" applyFill="1" applyBorder="1" applyAlignment="1" applyProtection="1">
      <alignment horizontal="right"/>
      <protection locked="0"/>
    </xf>
    <xf numFmtId="38" fontId="17" fillId="0" borderId="35" xfId="2" applyFont="1" applyFill="1" applyBorder="1" applyAlignment="1" applyProtection="1">
      <alignment horizontal="right"/>
      <protection locked="0"/>
    </xf>
    <xf numFmtId="38" fontId="24" fillId="0" borderId="31" xfId="2" applyFont="1" applyFill="1" applyBorder="1" applyAlignment="1" applyProtection="1">
      <alignment horizontal="right"/>
      <protection locked="0"/>
    </xf>
    <xf numFmtId="38" fontId="24" fillId="0" borderId="10" xfId="2" applyFont="1" applyFill="1" applyBorder="1" applyAlignment="1" applyProtection="1">
      <alignment horizontal="right"/>
      <protection locked="0"/>
    </xf>
    <xf numFmtId="38" fontId="17" fillId="0" borderId="31" xfId="2" applyFont="1" applyFill="1" applyBorder="1" applyAlignment="1" applyProtection="1">
      <alignment horizontal="right"/>
      <protection locked="0"/>
    </xf>
    <xf numFmtId="38" fontId="17" fillId="0" borderId="38" xfId="2" applyFont="1" applyFill="1" applyBorder="1" applyAlignment="1" applyProtection="1">
      <protection locked="0"/>
    </xf>
    <xf numFmtId="38" fontId="17" fillId="0" borderId="0" xfId="2" applyFont="1" applyFill="1" applyAlignment="1"/>
    <xf numFmtId="38" fontId="17" fillId="33" borderId="65" xfId="2" applyFont="1" applyFill="1" applyBorder="1" applyAlignment="1">
      <alignment horizontal="center"/>
    </xf>
    <xf numFmtId="38" fontId="17" fillId="33" borderId="67" xfId="2" applyFont="1" applyFill="1" applyBorder="1" applyAlignment="1" applyProtection="1">
      <alignment horizontal="right"/>
      <protection locked="0"/>
    </xf>
    <xf numFmtId="38" fontId="17" fillId="33" borderId="70" xfId="2" applyFont="1" applyFill="1" applyBorder="1" applyAlignment="1" applyProtection="1">
      <alignment horizontal="right"/>
      <protection locked="0"/>
    </xf>
    <xf numFmtId="38" fontId="17" fillId="33" borderId="72" xfId="2" applyFont="1" applyFill="1" applyBorder="1" applyAlignment="1" applyProtection="1">
      <alignment horizontal="right"/>
      <protection locked="0"/>
    </xf>
    <xf numFmtId="182" fontId="24" fillId="33" borderId="73" xfId="1" applyNumberFormat="1" applyFont="1" applyFill="1" applyBorder="1" applyAlignment="1" applyProtection="1">
      <alignment horizontal="right"/>
      <protection locked="0"/>
    </xf>
    <xf numFmtId="38" fontId="17" fillId="33" borderId="65" xfId="2" applyFont="1" applyFill="1" applyBorder="1" applyAlignment="1" applyProtection="1">
      <alignment horizontal="right"/>
      <protection locked="0"/>
    </xf>
    <xf numFmtId="38" fontId="17" fillId="33" borderId="17" xfId="2" applyFont="1" applyFill="1" applyBorder="1" applyAlignment="1" applyProtection="1">
      <alignment horizontal="right"/>
      <protection locked="0"/>
    </xf>
    <xf numFmtId="38" fontId="24" fillId="33" borderId="0" xfId="2" applyFont="1" applyFill="1" applyBorder="1" applyAlignment="1" applyProtection="1">
      <alignment horizontal="right"/>
      <protection locked="0"/>
    </xf>
    <xf numFmtId="38" fontId="24" fillId="33" borderId="6" xfId="2" applyFont="1" applyFill="1" applyBorder="1" applyAlignment="1" applyProtection="1">
      <alignment horizontal="right"/>
      <protection locked="0"/>
    </xf>
    <xf numFmtId="38" fontId="17" fillId="33" borderId="0" xfId="2" applyFont="1" applyFill="1" applyBorder="1" applyAlignment="1" applyProtection="1">
      <alignment horizontal="right"/>
      <protection locked="0"/>
    </xf>
    <xf numFmtId="38" fontId="17" fillId="33" borderId="21" xfId="2" applyFont="1" applyFill="1" applyBorder="1" applyAlignment="1" applyProtection="1">
      <alignment horizontal="right"/>
      <protection locked="0"/>
    </xf>
    <xf numFmtId="38" fontId="17" fillId="33" borderId="46" xfId="2" applyFont="1" applyFill="1" applyBorder="1" applyAlignment="1" applyProtection="1">
      <alignment horizontal="right"/>
      <protection locked="0"/>
    </xf>
    <xf numFmtId="38" fontId="17" fillId="33" borderId="6" xfId="2" applyFont="1" applyFill="1" applyBorder="1" applyAlignment="1" applyProtection="1">
      <alignment horizontal="right"/>
      <protection locked="0"/>
    </xf>
    <xf numFmtId="222" fontId="17" fillId="33" borderId="6" xfId="2" applyNumberFormat="1" applyFont="1" applyFill="1" applyBorder="1" applyAlignment="1" applyProtection="1">
      <alignment horizontal="right"/>
      <protection locked="0"/>
    </xf>
    <xf numFmtId="38" fontId="17" fillId="33" borderId="13" xfId="2" applyFont="1" applyFill="1" applyBorder="1" applyAlignment="1" applyProtection="1">
      <alignment horizontal="right"/>
      <protection locked="0"/>
    </xf>
    <xf numFmtId="38" fontId="17" fillId="33" borderId="65" xfId="2" applyFont="1" applyFill="1" applyBorder="1" applyAlignment="1" applyProtection="1">
      <alignment horizontal="center"/>
    </xf>
    <xf numFmtId="38" fontId="17" fillId="33" borderId="67" xfId="2" applyFont="1" applyFill="1" applyBorder="1" applyAlignment="1" applyProtection="1">
      <alignment horizontal="right"/>
    </xf>
    <xf numFmtId="38" fontId="17" fillId="33" borderId="70" xfId="2" applyFont="1" applyFill="1" applyBorder="1" applyAlignment="1" applyProtection="1">
      <alignment horizontal="right"/>
    </xf>
    <xf numFmtId="38" fontId="17" fillId="33" borderId="72" xfId="2" applyFont="1" applyFill="1" applyBorder="1" applyAlignment="1" applyProtection="1">
      <alignment horizontal="right"/>
    </xf>
    <xf numFmtId="182" fontId="24" fillId="33" borderId="73" xfId="1" applyNumberFormat="1" applyFont="1" applyFill="1" applyBorder="1" applyAlignment="1" applyProtection="1">
      <alignment horizontal="right"/>
    </xf>
    <xf numFmtId="38" fontId="17" fillId="33" borderId="65" xfId="2" applyFont="1" applyFill="1" applyBorder="1" applyAlignment="1" applyProtection="1">
      <alignment horizontal="right"/>
    </xf>
    <xf numFmtId="38" fontId="17" fillId="33" borderId="73" xfId="2" applyFont="1" applyFill="1" applyBorder="1" applyAlignment="1" applyProtection="1">
      <alignment horizontal="right"/>
    </xf>
    <xf numFmtId="38" fontId="24" fillId="33" borderId="16" xfId="2" applyFont="1" applyFill="1" applyBorder="1" applyAlignment="1" applyProtection="1">
      <alignment horizontal="right"/>
    </xf>
    <xf numFmtId="38" fontId="24" fillId="33" borderId="60" xfId="2" applyFont="1" applyFill="1" applyBorder="1" applyAlignment="1" applyProtection="1">
      <alignment horizontal="right"/>
    </xf>
    <xf numFmtId="38" fontId="17" fillId="33" borderId="16" xfId="2" applyFont="1" applyFill="1" applyBorder="1" applyAlignment="1" applyProtection="1">
      <alignment horizontal="right"/>
    </xf>
    <xf numFmtId="38" fontId="17" fillId="33" borderId="79" xfId="2" applyNumberFormat="1" applyFont="1" applyFill="1" applyBorder="1" applyAlignment="1" applyProtection="1">
      <alignment horizontal="right"/>
    </xf>
    <xf numFmtId="38" fontId="17" fillId="33" borderId="60" xfId="2" applyNumberFormat="1" applyFont="1" applyFill="1" applyBorder="1" applyAlignment="1" applyProtection="1">
      <alignment horizontal="right"/>
    </xf>
    <xf numFmtId="222" fontId="17" fillId="33" borderId="60" xfId="2" applyNumberFormat="1" applyFont="1" applyFill="1" applyBorder="1" applyAlignment="1" applyProtection="1">
      <alignment horizontal="right"/>
    </xf>
    <xf numFmtId="38" fontId="17" fillId="33" borderId="61" xfId="2" applyFont="1" applyFill="1" applyBorder="1" applyAlignment="1" applyProtection="1">
      <alignment horizontal="right"/>
    </xf>
    <xf numFmtId="0" fontId="15" fillId="28" borderId="0" xfId="0" applyFont="1" applyFill="1" applyAlignment="1">
      <alignment horizontal="center"/>
    </xf>
    <xf numFmtId="0" fontId="17" fillId="28" borderId="0" xfId="0" applyFont="1" applyFill="1" applyAlignment="1">
      <alignment horizontal="center"/>
    </xf>
    <xf numFmtId="14" fontId="17" fillId="28" borderId="0" xfId="0" applyNumberFormat="1" applyFont="1" applyFill="1" applyAlignment="1">
      <alignment horizontal="center"/>
    </xf>
    <xf numFmtId="0" fontId="15" fillId="0" borderId="26" xfId="0" applyFont="1" applyBorder="1" applyAlignment="1">
      <alignment horizontal="center" vertical="center"/>
    </xf>
    <xf numFmtId="0" fontId="15" fillId="0" borderId="3" xfId="0" applyFont="1" applyBorder="1" applyAlignment="1">
      <alignment horizontal="center" vertical="center"/>
    </xf>
    <xf numFmtId="0" fontId="15" fillId="0" borderId="25" xfId="0" applyFont="1" applyBorder="1" applyAlignment="1">
      <alignment horizontal="center" vertical="center"/>
    </xf>
    <xf numFmtId="0" fontId="15" fillId="0" borderId="13" xfId="0" applyFont="1" applyBorder="1" applyAlignment="1">
      <alignment horizontal="center" vertical="center"/>
    </xf>
    <xf numFmtId="38" fontId="26" fillId="0" borderId="22" xfId="2" applyFont="1" applyFill="1" applyBorder="1" applyAlignment="1">
      <alignment horizontal="left" wrapText="1"/>
    </xf>
    <xf numFmtId="38" fontId="26" fillId="0" borderId="21" xfId="2" applyFont="1" applyFill="1" applyBorder="1" applyAlignment="1">
      <alignment horizontal="left" wrapText="1"/>
    </xf>
    <xf numFmtId="38" fontId="26" fillId="0" borderId="23" xfId="2" applyFont="1" applyFill="1" applyBorder="1" applyAlignment="1">
      <alignment horizontal="left" wrapText="1"/>
    </xf>
    <xf numFmtId="38" fontId="26" fillId="0" borderId="17" xfId="2" applyFont="1" applyFill="1" applyBorder="1" applyAlignment="1">
      <alignment horizontal="left" wrapText="1"/>
    </xf>
    <xf numFmtId="0" fontId="26" fillId="0" borderId="26" xfId="0" applyFont="1" applyFill="1" applyBorder="1" applyAlignment="1">
      <alignment horizontal="left" wrapText="1"/>
    </xf>
    <xf numFmtId="0" fontId="26" fillId="0" borderId="3" xfId="0" applyFont="1" applyFill="1" applyBorder="1" applyAlignment="1">
      <alignment horizontal="left" wrapText="1"/>
    </xf>
    <xf numFmtId="0" fontId="26" fillId="0" borderId="3" xfId="0" applyFont="1" applyFill="1" applyBorder="1" applyAlignment="1">
      <alignment horizontal="left"/>
    </xf>
    <xf numFmtId="0" fontId="26" fillId="0" borderId="25" xfId="0" applyFont="1" applyFill="1" applyBorder="1" applyAlignment="1">
      <alignment horizontal="left"/>
    </xf>
    <xf numFmtId="0" fontId="26" fillId="0" borderId="13" xfId="0" applyFont="1" applyFill="1" applyBorder="1" applyAlignment="1">
      <alignment horizontal="left"/>
    </xf>
    <xf numFmtId="0" fontId="26" fillId="0" borderId="22" xfId="0" applyFont="1" applyFill="1" applyBorder="1" applyAlignment="1">
      <alignment horizontal="left" wrapText="1"/>
    </xf>
    <xf numFmtId="0" fontId="26" fillId="0" borderId="21" xfId="0" applyFont="1" applyFill="1" applyBorder="1" applyAlignment="1">
      <alignment horizontal="left" wrapText="1"/>
    </xf>
    <xf numFmtId="0" fontId="26" fillId="0" borderId="25" xfId="0" applyFont="1" applyFill="1" applyBorder="1" applyAlignment="1">
      <alignment horizontal="left" wrapText="1"/>
    </xf>
    <xf numFmtId="0" fontId="26" fillId="0" borderId="13" xfId="0" applyFont="1" applyFill="1" applyBorder="1" applyAlignment="1">
      <alignment horizontal="left" wrapText="1"/>
    </xf>
    <xf numFmtId="0" fontId="26" fillId="0" borderId="23" xfId="0" applyFont="1" applyFill="1" applyBorder="1" applyAlignment="1">
      <alignment horizontal="left" wrapText="1"/>
    </xf>
    <xf numFmtId="0" fontId="26" fillId="0" borderId="17" xfId="0" applyFont="1" applyFill="1" applyBorder="1" applyAlignment="1">
      <alignment horizontal="left" wrapText="1"/>
    </xf>
    <xf numFmtId="0" fontId="26" fillId="0" borderId="24" xfId="0" applyFont="1" applyFill="1" applyBorder="1" applyAlignment="1">
      <alignment horizontal="left" wrapText="1"/>
    </xf>
    <xf numFmtId="0" fontId="26" fillId="0" borderId="0" xfId="0" applyFont="1" applyFill="1" applyBorder="1" applyAlignment="1">
      <alignment horizontal="left" wrapText="1"/>
    </xf>
    <xf numFmtId="0" fontId="26" fillId="0" borderId="32" xfId="0" applyFont="1" applyFill="1" applyBorder="1" applyAlignment="1">
      <alignment horizontal="left" wrapText="1"/>
    </xf>
    <xf numFmtId="0" fontId="26" fillId="0" borderId="36" xfId="0" applyFont="1" applyFill="1" applyBorder="1" applyAlignment="1">
      <alignment horizontal="left" wrapText="1"/>
    </xf>
    <xf numFmtId="0" fontId="26" fillId="0" borderId="11" xfId="0" applyFont="1" applyFill="1" applyBorder="1" applyAlignment="1">
      <alignment horizontal="left" wrapText="1"/>
    </xf>
    <xf numFmtId="0" fontId="26" fillId="0" borderId="34" xfId="0" applyFont="1" applyFill="1" applyBorder="1" applyAlignment="1">
      <alignment horizontal="left" wrapText="1"/>
    </xf>
    <xf numFmtId="0" fontId="26" fillId="0" borderId="88" xfId="0" applyFont="1" applyFill="1" applyBorder="1" applyAlignment="1">
      <alignment horizontal="left" wrapText="1"/>
    </xf>
    <xf numFmtId="0" fontId="26" fillId="0" borderId="59" xfId="0" applyFont="1" applyFill="1" applyBorder="1" applyAlignment="1">
      <alignment horizontal="left" wrapText="1"/>
    </xf>
    <xf numFmtId="0" fontId="26" fillId="0" borderId="0" xfId="0" applyFont="1" applyFill="1" applyBorder="1" applyAlignment="1">
      <alignment horizontal="left"/>
    </xf>
    <xf numFmtId="0" fontId="26" fillId="0" borderId="32" xfId="0" applyFont="1" applyFill="1" applyBorder="1" applyAlignment="1">
      <alignment horizontal="left"/>
    </xf>
    <xf numFmtId="0" fontId="26" fillId="0" borderId="34" xfId="0" applyFont="1" applyFill="1" applyBorder="1" applyAlignment="1">
      <alignment horizontal="left"/>
    </xf>
    <xf numFmtId="0" fontId="26" fillId="0" borderId="17" xfId="0" applyFont="1" applyFill="1" applyBorder="1" applyAlignment="1">
      <alignment horizontal="left"/>
    </xf>
    <xf numFmtId="0" fontId="26" fillId="0" borderId="36" xfId="0" applyFont="1" applyFill="1" applyBorder="1" applyAlignment="1">
      <alignment horizontal="left"/>
    </xf>
    <xf numFmtId="0" fontId="26" fillId="0" borderId="78" xfId="0" applyFont="1" applyFill="1" applyBorder="1" applyAlignment="1">
      <alignment horizontal="center"/>
    </xf>
    <xf numFmtId="0" fontId="26" fillId="0" borderId="31" xfId="0" applyFont="1" applyFill="1" applyBorder="1" applyAlignment="1">
      <alignment horizontal="center"/>
    </xf>
    <xf numFmtId="0" fontId="8" fillId="0" borderId="0" xfId="0" applyFont="1" applyAlignment="1">
      <alignment horizontal="left" vertical="center" wrapText="1"/>
    </xf>
    <xf numFmtId="49" fontId="8" fillId="0" borderId="5" xfId="0" applyNumberFormat="1" applyFont="1" applyFill="1" applyBorder="1" applyAlignment="1">
      <alignment horizontal="center" vertical="center"/>
    </xf>
    <xf numFmtId="0" fontId="8" fillId="0" borderId="0" xfId="0" applyFont="1" applyFill="1" applyAlignment="1">
      <alignment horizontal="left" vertical="center" wrapText="1"/>
    </xf>
  </cellXfs>
  <cellStyles count="340">
    <cellStyle name="-" xfId="4" xr:uid="{00000000-0005-0000-0000-000007000000}"/>
    <cellStyle name="-#,###" xfId="5" xr:uid="{00000000-0005-0000-0000-000008000000}"/>
    <cellStyle name="??&amp;O?&amp;H?_x0008__x000f__x0007_?_x0007__x0001__x0001_" xfId="6" xr:uid="{00000000-0005-0000-0000-000009000000}"/>
    <cellStyle name="??&amp;O?&amp;H?_x0008_??_x0007__x0001__x0001_" xfId="7" xr:uid="{00000000-0005-0000-0000-00000A000000}"/>
    <cellStyle name="_~1547116" xfId="8" xr:uid="{00000000-0005-0000-0000-00000B000000}"/>
    <cellStyle name="_050_24113_0804" xfId="9" xr:uid="{00000000-0005-0000-0000-00000C000000}"/>
    <cellStyle name="_050_24113_0805" xfId="10" xr:uid="{00000000-0005-0000-0000-00000D000000}"/>
    <cellStyle name="_050_24114_0805" xfId="11" xr:uid="{00000000-0005-0000-0000-00000E000000}"/>
    <cellStyle name="_'99상반기경영개선활동결과(게시용)" xfId="12" xr:uid="{00000000-0005-0000-0000-00000F000000}"/>
    <cellStyle name="_A1.1" xfId="13" xr:uid="{00000000-0005-0000-0000-000010000000}"/>
    <cellStyle name="_A-9" xfId="14" xr:uid="{00000000-0005-0000-0000-000011000000}"/>
    <cellStyle name="_A-9_Sweep Query" xfId="15" xr:uid="{00000000-0005-0000-0000-000012000000}"/>
    <cellStyle name="_A-9-1" xfId="16" xr:uid="{00000000-0005-0000-0000-000013000000}"/>
    <cellStyle name="_A-9-1_Sweep Query" xfId="17" xr:uid="{00000000-0005-0000-0000-000014000000}"/>
    <cellStyle name="_A-9-2" xfId="18" xr:uid="{00000000-0005-0000-0000-000015000000}"/>
    <cellStyle name="_A-9-2_Sweep Query" xfId="19" xr:uid="{00000000-0005-0000-0000-000016000000}"/>
    <cellStyle name="_FY06 ADJ" xfId="20" xr:uid="{00000000-0005-0000-0000-000017000000}"/>
    <cellStyle name="_FY06 comm&amp;bonus accrual" xfId="21" xr:uid="{00000000-0005-0000-0000-000018000000}"/>
    <cellStyle name="_FY07 APAC QUOTA CLUB draft2_a" xfId="22" xr:uid="{00000000-0005-0000-0000-000019000000}"/>
    <cellStyle name="_FY08Q4 una_cash" xfId="23" xr:uid="{00000000-0005-0000-0000-00001A000000}"/>
    <cellStyle name="_GL-BJ-APR-07 Quota Club Accrual Apr-08" xfId="24" xr:uid="{00000000-0005-0000-0000-00001B000000}"/>
    <cellStyle name="_GL-BJ-FEB-14 Quota Club Accrual Feb-08" xfId="25" xr:uid="{00000000-0005-0000-0000-00001C000000}"/>
    <cellStyle name="_GL-BJ-MAY-01 Quota Club Trueup FY07 May08" xfId="26" xr:uid="{00000000-0005-0000-0000-00001D000000}"/>
    <cellStyle name="_GL-BJ-MAY-02 Quota Club Accrual May08" xfId="27" xr:uid="{00000000-0005-0000-0000-00001E000000}"/>
    <cellStyle name="_GL-NS-APR-02-Non PO Accrual Exp-Apr-08" xfId="28" xr:uid="{00000000-0005-0000-0000-00001F000000}"/>
    <cellStyle name="_GL-NS-FEB-05-Non PO Accrual Exp-Feb-08" xfId="29" xr:uid="{00000000-0005-0000-0000-000020000000}"/>
    <cellStyle name="_GL-NS-MAY-06-Non PO Accrual Exp-May-08" xfId="30" xr:uid="{00000000-0005-0000-0000-000021000000}"/>
    <cellStyle name="_Korea Siebel Accounting JOurnal(2006.8.14 updated)" xfId="31" xr:uid="{00000000-0005-0000-0000-000022000000}"/>
    <cellStyle name="_MJ25-MAY-06-SEIBEL EMP SERVERANCEPAY ACCRUAL" xfId="32" xr:uid="{00000000-0005-0000-0000-000023000000}"/>
    <cellStyle name="_MNDI Tracking File-FY06-Accruals1" xfId="33" xr:uid="{00000000-0005-0000-0000-000024000000}"/>
    <cellStyle name="_Payable Final all - May-2008_Local" xfId="34" xr:uid="{00000000-0005-0000-0000-000025000000}"/>
    <cellStyle name="_Payable Final all - Nov-2007 " xfId="35" xr:uid="{00000000-0005-0000-0000-000026000000}"/>
    <cellStyle name="_suzie_KR_Accrual_(Jan 2006)" xfId="36" xr:uid="{00000000-0005-0000-0000-000027000000}"/>
    <cellStyle name="_감사조서1" xfId="37" xr:uid="{00000000-0005-0000-0000-000028000000}"/>
    <cellStyle name="_동양매직-03(LHY)" xfId="38" xr:uid="{00000000-0005-0000-0000-000029000000}"/>
    <cellStyle name="_별첨(계획서및실적서양식)" xfId="39" xr:uid="{00000000-0005-0000-0000-00002A000000}"/>
    <cellStyle name="_별첨(계획서및실적서양식)_1" xfId="40" xr:uid="{00000000-0005-0000-0000-00002B000000}"/>
    <cellStyle name="_별첨(계획서및실적서양식)_1_Sweep Query" xfId="41" xr:uid="{00000000-0005-0000-0000-00002C000000}"/>
    <cellStyle name="-_안진조서요약-유로넥스트(03)(LHY)" xfId="42" xr:uid="{00000000-0005-0000-0000-00002D000000}"/>
    <cellStyle name="-_안진조서요약-유로넥스트(03)(LHY)_안진조서요약-유로넥스트(03)(LHY)" xfId="43" xr:uid="{00000000-0005-0000-0000-00002E000000}"/>
    <cellStyle name="-_안진조서요약-유로넥스트(03)(LHY)_안진조서요약-유로넥스트(03)(LHY)_유로넥스트(03)(LHY)" xfId="44" xr:uid="{00000000-0005-0000-0000-00002F000000}"/>
    <cellStyle name="-_안진조서요약-유로넥스트(03)(LHY)_유로넥스트(03)(LHY)" xfId="45" xr:uid="{00000000-0005-0000-0000-000030000000}"/>
    <cellStyle name="-_안진조서요약-유로넥스트(03)(LHY)_유로넥스트(03)(LHY)_유로넥스트(03)(LHY)" xfId="46" xr:uid="{00000000-0005-0000-0000-000031000000}"/>
    <cellStyle name="_양식" xfId="47" xr:uid="{00000000-0005-0000-0000-000032000000}"/>
    <cellStyle name="_양식_1" xfId="48" xr:uid="{00000000-0005-0000-0000-000033000000}"/>
    <cellStyle name="_양식_2" xfId="49" xr:uid="{00000000-0005-0000-0000-000034000000}"/>
    <cellStyle name="_양식_Sweep Query" xfId="50" xr:uid="{00000000-0005-0000-0000-000035000000}"/>
    <cellStyle name="_양양레미콘" xfId="51" xr:uid="{00000000-0005-0000-0000-000036000000}"/>
    <cellStyle name="-_유로넥스트(03)(LHY)" xfId="52" xr:uid="{00000000-0005-0000-0000-000037000000}"/>
    <cellStyle name="_유첨3(서식)" xfId="53" xr:uid="{00000000-0005-0000-0000-000038000000}"/>
    <cellStyle name="_유첨3(서식)_1" xfId="54" xr:uid="{00000000-0005-0000-0000-000039000000}"/>
    <cellStyle name="_유첨3(서식)_Sweep Query" xfId="55" xr:uid="{00000000-0005-0000-0000-00003A000000}"/>
    <cellStyle name="_지정과제2차심의list" xfId="56" xr:uid="{00000000-0005-0000-0000-00003B000000}"/>
    <cellStyle name="_지정과제2차심의list_1" xfId="57" xr:uid="{00000000-0005-0000-0000-00003C000000}"/>
    <cellStyle name="_지정과제2차심의list_2" xfId="58" xr:uid="{00000000-0005-0000-0000-00003D000000}"/>
    <cellStyle name="_지정과제2차심의list_2_Sweep Query" xfId="59" xr:uid="{00000000-0005-0000-0000-00003E000000}"/>
    <cellStyle name="_지정과제2차심의결과" xfId="60" xr:uid="{00000000-0005-0000-0000-00003F000000}"/>
    <cellStyle name="_지정과제2차심의결과(금액조정후최종)" xfId="61" xr:uid="{00000000-0005-0000-0000-000040000000}"/>
    <cellStyle name="_지정과제2차심의결과(금액조정후최종)_1" xfId="62" xr:uid="{00000000-0005-0000-0000-000041000000}"/>
    <cellStyle name="_지정과제2차심의결과(금액조정후최종)_Sweep Query" xfId="63" xr:uid="{00000000-0005-0000-0000-000042000000}"/>
    <cellStyle name="_지정과제2차심의결과_1" xfId="64" xr:uid="{00000000-0005-0000-0000-000043000000}"/>
    <cellStyle name="_지정과제2차심의결과_Sweep Query" xfId="65" xr:uid="{00000000-0005-0000-0000-000044000000}"/>
    <cellStyle name="_집중관리(981231)" xfId="66" xr:uid="{00000000-0005-0000-0000-000045000000}"/>
    <cellStyle name="_집중관리(981231)_1" xfId="67" xr:uid="{00000000-0005-0000-0000-000046000000}"/>
    <cellStyle name="_집중관리(981231)_1_Sweep Query" xfId="68" xr:uid="{00000000-0005-0000-0000-000047000000}"/>
    <cellStyle name="_집중관리(지정과제및 양식)" xfId="69" xr:uid="{00000000-0005-0000-0000-000048000000}"/>
    <cellStyle name="_집중관리(지정과제및 양식)_1" xfId="70" xr:uid="{00000000-0005-0000-0000-000049000000}"/>
    <cellStyle name="_집중관리(지정과제및 양식)_Sweep Query" xfId="71" xr:uid="{00000000-0005-0000-0000-00004A000000}"/>
    <cellStyle name="¿­¾îº» ÇÏÀÌÆÛ¸µÅ©" xfId="72" xr:uid="{00000000-0005-0000-0000-00004B000000}"/>
    <cellStyle name="⥜준_제강원가최종_1" xfId="297" xr:uid="{00000000-0005-0000-0000-00002C010000}"/>
    <cellStyle name="\|IEEnCp[N" xfId="73" xr:uid="{00000000-0005-0000-0000-00004C000000}"/>
    <cellStyle name="nCp[N" xfId="180" xr:uid="{00000000-0005-0000-0000-0000B7000000}"/>
    <cellStyle name="0,0_x000d__x000a_NA_x000d__x000a_" xfId="74" xr:uid="{00000000-0005-0000-0000-00004D000000}"/>
    <cellStyle name="1 000 K?_RESULTS" xfId="75" xr:uid="{00000000-0005-0000-0000-00004E000000}"/>
    <cellStyle name="¹eºÐA²_±aA¸" xfId="76" xr:uid="{00000000-0005-0000-0000-00004F000000}"/>
    <cellStyle name="20% - Accent1" xfId="77" xr:uid="{00000000-0005-0000-0000-000050000000}"/>
    <cellStyle name="20% - Accent2" xfId="78" xr:uid="{00000000-0005-0000-0000-000051000000}"/>
    <cellStyle name="20% - Accent3" xfId="79" xr:uid="{00000000-0005-0000-0000-000052000000}"/>
    <cellStyle name="20% - Accent4" xfId="80" xr:uid="{00000000-0005-0000-0000-000053000000}"/>
    <cellStyle name="20% - Accent5" xfId="81" xr:uid="{00000000-0005-0000-0000-000054000000}"/>
    <cellStyle name="20% - Accent6" xfId="82" xr:uid="{00000000-0005-0000-0000-000055000000}"/>
    <cellStyle name="_x0004_3;_x0018_" xfId="83" xr:uid="{00000000-0005-0000-0000-000056000000}"/>
    <cellStyle name="40% - Accent1" xfId="84" xr:uid="{00000000-0005-0000-0000-000057000000}"/>
    <cellStyle name="40% - Accent2" xfId="85" xr:uid="{00000000-0005-0000-0000-000058000000}"/>
    <cellStyle name="40% - Accent3" xfId="86" xr:uid="{00000000-0005-0000-0000-000059000000}"/>
    <cellStyle name="40% - Accent4" xfId="87" xr:uid="{00000000-0005-0000-0000-00005A000000}"/>
    <cellStyle name="40% - Accent5" xfId="88" xr:uid="{00000000-0005-0000-0000-00005B000000}"/>
    <cellStyle name="40% - Accent6" xfId="89" xr:uid="{00000000-0005-0000-0000-00005C000000}"/>
    <cellStyle name="60% - Accent1" xfId="90" xr:uid="{00000000-0005-0000-0000-00005D000000}"/>
    <cellStyle name="60% - Accent2" xfId="91" xr:uid="{00000000-0005-0000-0000-00005E000000}"/>
    <cellStyle name="60% - Accent3" xfId="92" xr:uid="{00000000-0005-0000-0000-00005F000000}"/>
    <cellStyle name="60% - Accent4" xfId="93" xr:uid="{00000000-0005-0000-0000-000060000000}"/>
    <cellStyle name="60% - Accent5" xfId="94" xr:uid="{00000000-0005-0000-0000-000061000000}"/>
    <cellStyle name="60% - Accent6" xfId="95" xr:uid="{00000000-0005-0000-0000-000062000000}"/>
    <cellStyle name="Accent1" xfId="96" xr:uid="{00000000-0005-0000-0000-000063000000}"/>
    <cellStyle name="Accent2" xfId="97" xr:uid="{00000000-0005-0000-0000-000064000000}"/>
    <cellStyle name="Accent3" xfId="98" xr:uid="{00000000-0005-0000-0000-000065000000}"/>
    <cellStyle name="Accent4" xfId="99" xr:uid="{00000000-0005-0000-0000-000066000000}"/>
    <cellStyle name="Accent5" xfId="100" xr:uid="{00000000-0005-0000-0000-000067000000}"/>
    <cellStyle name="Accent6" xfId="101" xr:uid="{00000000-0005-0000-0000-000068000000}"/>
    <cellStyle name="Accounting" xfId="102" xr:uid="{00000000-0005-0000-0000-000069000000}"/>
    <cellStyle name="AeE­ [0]_¿­¸° INT" xfId="103" xr:uid="{00000000-0005-0000-0000-00006A000000}"/>
    <cellStyle name="ÅëÈ­ [0]_97MBO" xfId="104" xr:uid="{00000000-0005-0000-0000-00006B000000}"/>
    <cellStyle name="AeE­_¿­¸° INT" xfId="105" xr:uid="{00000000-0005-0000-0000-00006C000000}"/>
    <cellStyle name="ÅëÈ­_97MBO" xfId="106" xr:uid="{00000000-0005-0000-0000-00006D000000}"/>
    <cellStyle name="AoA¤μCAo ¾EA½" xfId="107" xr:uid="{00000000-0005-0000-0000-00006E000000}"/>
    <cellStyle name="AÞ¸¶ [0]_¿­¸° INT" xfId="108" xr:uid="{00000000-0005-0000-0000-00006F000000}"/>
    <cellStyle name="ÄÞ¸¶ [0]_95" xfId="109" xr:uid="{00000000-0005-0000-0000-000070000000}"/>
    <cellStyle name="AÞ¸¶_¿­¸° INT" xfId="110" xr:uid="{00000000-0005-0000-0000-000071000000}"/>
    <cellStyle name="ÄÞ¸¶_95" xfId="111" xr:uid="{00000000-0005-0000-0000-000072000000}"/>
    <cellStyle name="Bad" xfId="112" xr:uid="{00000000-0005-0000-0000-000073000000}"/>
    <cellStyle name="Body" xfId="113" xr:uid="{00000000-0005-0000-0000-000074000000}"/>
    <cellStyle name="BOLD - Style2" xfId="114" xr:uid="{00000000-0005-0000-0000-000075000000}"/>
    <cellStyle name="C￥AØ_¸AAa.¼OAI " xfId="115" xr:uid="{00000000-0005-0000-0000-000076000000}"/>
    <cellStyle name="Ç¥ÁØ_AR" xfId="116" xr:uid="{00000000-0005-0000-0000-000077000000}"/>
    <cellStyle name="C00L" xfId="117" xr:uid="{00000000-0005-0000-0000-000078000000}"/>
    <cellStyle name="Calc Currency (0)" xfId="118" xr:uid="{00000000-0005-0000-0000-000079000000}"/>
    <cellStyle name="Calculation" xfId="119" xr:uid="{00000000-0005-0000-0000-00007A000000}"/>
    <cellStyle name="category" xfId="120" xr:uid="{00000000-0005-0000-0000-00007B000000}"/>
    <cellStyle name="CCY$[0]" xfId="121" xr:uid="{00000000-0005-0000-0000-00007C000000}"/>
    <cellStyle name="CCY$[2]" xfId="122" xr:uid="{00000000-0005-0000-0000-00007D000000}"/>
    <cellStyle name="CCY\[0]" xfId="123" xr:uid="{00000000-0005-0000-0000-00007E000000}"/>
    <cellStyle name="Char" xfId="124" xr:uid="{00000000-0005-0000-0000-00007F000000}"/>
    <cellStyle name="Check Cell" xfId="125" xr:uid="{00000000-0005-0000-0000-000080000000}"/>
    <cellStyle name="ÇÏÀÌÆÛ¸µÅ©" xfId="126" xr:uid="{00000000-0005-0000-0000-000081000000}"/>
    <cellStyle name="ColumnAttributeAbovePrompt" xfId="127" xr:uid="{00000000-0005-0000-0000-000082000000}"/>
    <cellStyle name="ColumnAttributePrompt" xfId="128" xr:uid="{00000000-0005-0000-0000-000083000000}"/>
    <cellStyle name="ColumnAttributeValue" xfId="129" xr:uid="{00000000-0005-0000-0000-000084000000}"/>
    <cellStyle name="ColumnHeadingPrompt" xfId="130" xr:uid="{00000000-0005-0000-0000-000085000000}"/>
    <cellStyle name="ColumnHeadingValue" xfId="131" xr:uid="{00000000-0005-0000-0000-000086000000}"/>
    <cellStyle name="Comma [0]" xfId="2" builtinId="6"/>
    <cellStyle name="Comma 108" xfId="317" xr:uid="{00000000-0005-0000-0000-000040010000}"/>
    <cellStyle name="comma zerodec" xfId="132" xr:uid="{00000000-0005-0000-0000-000087000000}"/>
    <cellStyle name="Comma[0]" xfId="133" xr:uid="{00000000-0005-0000-0000-000088000000}"/>
    <cellStyle name="Comma[2]" xfId="134" xr:uid="{00000000-0005-0000-0000-000089000000}"/>
    <cellStyle name="Copied" xfId="135" xr:uid="{00000000-0005-0000-0000-00008A000000}"/>
    <cellStyle name="Currency 16" xfId="318" xr:uid="{00000000-0005-0000-0000-000041010000}"/>
    <cellStyle name="Currency1" xfId="136" xr:uid="{00000000-0005-0000-0000-00008B000000}"/>
    <cellStyle name="dak" xfId="137" xr:uid="{00000000-0005-0000-0000-00008C000000}"/>
    <cellStyle name="Date" xfId="138" xr:uid="{00000000-0005-0000-0000-00008D000000}"/>
    <cellStyle name="Dezimal [0]_laroux" xfId="139" xr:uid="{00000000-0005-0000-0000-00008E000000}"/>
    <cellStyle name="Dezimal_laroux" xfId="140" xr:uid="{00000000-0005-0000-0000-00008F000000}"/>
    <cellStyle name="Dollar (zero dec)" xfId="141" xr:uid="{00000000-0005-0000-0000-000090000000}"/>
    <cellStyle name="Entered" xfId="142" xr:uid="{00000000-0005-0000-0000-000091000000}"/>
    <cellStyle name="entry" xfId="143" xr:uid="{00000000-0005-0000-0000-000092000000}"/>
    <cellStyle name="Euro" xfId="144" xr:uid="{00000000-0005-0000-0000-000093000000}"/>
    <cellStyle name="Expense欄" xfId="145" xr:uid="{00000000-0005-0000-0000-000094000000}"/>
    <cellStyle name="Explanatory Text" xfId="146" xr:uid="{00000000-0005-0000-0000-000095000000}"/>
    <cellStyle name="Fixed" xfId="147" xr:uid="{00000000-0005-0000-0000-000096000000}"/>
    <cellStyle name="Followed Hyperlink" xfId="148" xr:uid="{00000000-0005-0000-0000-000097000000}"/>
    <cellStyle name="Good" xfId="149" xr:uid="{00000000-0005-0000-0000-000098000000}"/>
    <cellStyle name="Grey" xfId="150" xr:uid="{00000000-0005-0000-0000-000099000000}"/>
    <cellStyle name="HEADER" xfId="151" xr:uid="{00000000-0005-0000-0000-00009A000000}"/>
    <cellStyle name="Header1" xfId="152" xr:uid="{00000000-0005-0000-0000-00009B000000}"/>
    <cellStyle name="Header2" xfId="153" xr:uid="{00000000-0005-0000-0000-00009C000000}"/>
    <cellStyle name="Heading 1" xfId="154" xr:uid="{00000000-0005-0000-0000-00009D000000}"/>
    <cellStyle name="Heading 2" xfId="155" xr:uid="{00000000-0005-0000-0000-00009E000000}"/>
    <cellStyle name="Heading 3" xfId="156" xr:uid="{00000000-0005-0000-0000-00009F000000}"/>
    <cellStyle name="Heading 4" xfId="157" xr:uid="{00000000-0005-0000-0000-0000A0000000}"/>
    <cellStyle name="heading, 1,A MAJOR/BOLD" xfId="158" xr:uid="{00000000-0005-0000-0000-0000A1000000}"/>
    <cellStyle name="HEADING1" xfId="159" xr:uid="{00000000-0005-0000-0000-0000A2000000}"/>
    <cellStyle name="HEADING2" xfId="160" xr:uid="{00000000-0005-0000-0000-0000A3000000}"/>
    <cellStyle name="Hyperlink" xfId="3" xr:uid="{00000000-0005-0000-0000-000006000000}"/>
    <cellStyle name="Hyperlink 2" xfId="319" xr:uid="{00000000-0005-0000-0000-000042010000}"/>
    <cellStyle name="Input" xfId="161" xr:uid="{00000000-0005-0000-0000-0000A4000000}"/>
    <cellStyle name="Input [yellow]" xfId="162" xr:uid="{00000000-0005-0000-0000-0000A5000000}"/>
    <cellStyle name="Input_U-2 License製品別売上データ" xfId="163" xr:uid="{00000000-0005-0000-0000-0000A6000000}"/>
    <cellStyle name="JPY" xfId="164" xr:uid="{00000000-0005-0000-0000-0000A7000000}"/>
    <cellStyle name="Jun" xfId="165" xr:uid="{00000000-0005-0000-0000-0000A8000000}"/>
    <cellStyle name="Less than 5" xfId="166" xr:uid="{00000000-0005-0000-0000-0000A9000000}"/>
    <cellStyle name="LineItemPrompt" xfId="167" xr:uid="{00000000-0005-0000-0000-0000AA000000}"/>
    <cellStyle name="LineItemValue" xfId="168" xr:uid="{00000000-0005-0000-0000-0000AB000000}"/>
    <cellStyle name="Linked Cell" xfId="169" xr:uid="{00000000-0005-0000-0000-0000AC000000}"/>
    <cellStyle name="Millares [0]_PERSONAL" xfId="170" xr:uid="{00000000-0005-0000-0000-0000AD000000}"/>
    <cellStyle name="Millares_PERSONAL" xfId="171" xr:uid="{00000000-0005-0000-0000-0000AE000000}"/>
    <cellStyle name="Milliers [0]_2508" xfId="172" xr:uid="{00000000-0005-0000-0000-0000AF000000}"/>
    <cellStyle name="Milliers_11-97" xfId="173" xr:uid="{00000000-0005-0000-0000-0000B0000000}"/>
    <cellStyle name="Model" xfId="174" xr:uid="{00000000-0005-0000-0000-0000B1000000}"/>
    <cellStyle name="Mon‚taire" xfId="175" xr:uid="{00000000-0005-0000-0000-0000B2000000}"/>
    <cellStyle name="Moneda [0]_CONTENCION CONDELL 25.051" xfId="176" xr:uid="{00000000-0005-0000-0000-0000B3000000}"/>
    <cellStyle name="Moneda_CONTENCION CONDELL 25.051" xfId="177" xr:uid="{00000000-0005-0000-0000-0000B4000000}"/>
    <cellStyle name="Monétaire [0]_2508" xfId="178" xr:uid="{00000000-0005-0000-0000-0000B5000000}"/>
    <cellStyle name="Monétaire_11-97" xfId="179" xr:uid="{00000000-0005-0000-0000-0000B6000000}"/>
    <cellStyle name="Neutral" xfId="181" xr:uid="{00000000-0005-0000-0000-0000B8000000}"/>
    <cellStyle name="new" xfId="182" xr:uid="{00000000-0005-0000-0000-0000B9000000}"/>
    <cellStyle name="no dec" xfId="183" xr:uid="{00000000-0005-0000-0000-0000BA000000}"/>
    <cellStyle name="NoComma" xfId="184" xr:uid="{00000000-0005-0000-0000-0000BB000000}"/>
    <cellStyle name="Non d‚fini" xfId="185" xr:uid="{00000000-0005-0000-0000-0000BC000000}"/>
    <cellStyle name="Normal" xfId="0" builtinId="0"/>
    <cellStyle name="Normal - Style1" xfId="186" xr:uid="{00000000-0005-0000-0000-0000BD000000}"/>
    <cellStyle name="Normal 15" xfId="320" xr:uid="{00000000-0005-0000-0000-000043010000}"/>
    <cellStyle name="Normal 2" xfId="321" xr:uid="{00000000-0005-0000-0000-000044010000}"/>
    <cellStyle name="Normal 2 2" xfId="322" xr:uid="{00000000-0005-0000-0000-000045010000}"/>
    <cellStyle name="Normal 2 3" xfId="323" xr:uid="{00000000-0005-0000-0000-000046010000}"/>
    <cellStyle name="Normal 2 3 2" xfId="324" xr:uid="{00000000-0005-0000-0000-000047010000}"/>
    <cellStyle name="Normal 2 39" xfId="325" xr:uid="{00000000-0005-0000-0000-000048010000}"/>
    <cellStyle name="Normal 2 4" xfId="326" xr:uid="{00000000-0005-0000-0000-000049010000}"/>
    <cellStyle name="Normal 2 4 2" xfId="327" xr:uid="{00000000-0005-0000-0000-00004A010000}"/>
    <cellStyle name="Normal 2 5" xfId="328" xr:uid="{00000000-0005-0000-0000-00004B010000}"/>
    <cellStyle name="Normal 2_Sun SCOA Change Template" xfId="329" xr:uid="{00000000-0005-0000-0000-00004C010000}"/>
    <cellStyle name="Normal 3" xfId="330" xr:uid="{00000000-0005-0000-0000-00004D010000}"/>
    <cellStyle name="Normal 39" xfId="331" xr:uid="{00000000-0005-0000-0000-00004E010000}"/>
    <cellStyle name="Normal 39 2" xfId="332" xr:uid="{00000000-0005-0000-0000-00004F010000}"/>
    <cellStyle name="Normal 4" xfId="333" xr:uid="{00000000-0005-0000-0000-000050010000}"/>
    <cellStyle name="Normal 4 2" xfId="334" xr:uid="{00000000-0005-0000-0000-000051010000}"/>
    <cellStyle name="Normal 4 2 20" xfId="335" xr:uid="{00000000-0005-0000-0000-000052010000}"/>
    <cellStyle name="Normal 6" xfId="336" xr:uid="{00000000-0005-0000-0000-000053010000}"/>
    <cellStyle name="Normal 8 9" xfId="337" xr:uid="{00000000-0005-0000-0000-000054010000}"/>
    <cellStyle name="Normal1" xfId="187" xr:uid="{00000000-0005-0000-0000-0000BE000000}"/>
    <cellStyle name="Normal2" xfId="188" xr:uid="{00000000-0005-0000-0000-0000BF000000}"/>
    <cellStyle name="Normal3" xfId="189" xr:uid="{00000000-0005-0000-0000-0000C0000000}"/>
    <cellStyle name="Normal4" xfId="190" xr:uid="{00000000-0005-0000-0000-0000C1000000}"/>
    <cellStyle name="Normale_FS1.XLS" xfId="191" xr:uid="{00000000-0005-0000-0000-0000C2000000}"/>
    <cellStyle name="Note" xfId="192" xr:uid="{00000000-0005-0000-0000-0000C3000000}"/>
    <cellStyle name="Output" xfId="193" xr:uid="{00000000-0005-0000-0000-0000C4000000}"/>
    <cellStyle name="Output Amounts" xfId="194" xr:uid="{00000000-0005-0000-0000-0000C5000000}"/>
    <cellStyle name="Output Column Headings" xfId="195" xr:uid="{00000000-0005-0000-0000-0000C6000000}"/>
    <cellStyle name="Output Line Items" xfId="196" xr:uid="{00000000-0005-0000-0000-0000C7000000}"/>
    <cellStyle name="Output Report Heading" xfId="197" xr:uid="{00000000-0005-0000-0000-0000C8000000}"/>
    <cellStyle name="Output Report Title" xfId="198" xr:uid="{00000000-0005-0000-0000-0000C9000000}"/>
    <cellStyle name="Output_U-2 License製品別売上データ" xfId="199" xr:uid="{00000000-0005-0000-0000-0000CA000000}"/>
    <cellStyle name="OUTPUTNORMAL" xfId="200" xr:uid="{00000000-0005-0000-0000-0000CB000000}"/>
    <cellStyle name="Percent" xfId="1" builtinId="5"/>
    <cellStyle name="Percent [2]" xfId="201" xr:uid="{00000000-0005-0000-0000-0000CC000000}"/>
    <cellStyle name="Percent[0]" xfId="202" xr:uid="{00000000-0005-0000-0000-0000CD000000}"/>
    <cellStyle name="Percent[2]" xfId="203" xr:uid="{00000000-0005-0000-0000-0000CE000000}"/>
    <cellStyle name="Pourcentage_D" xfId="204" xr:uid="{00000000-0005-0000-0000-0000CF000000}"/>
    <cellStyle name="price" xfId="205" xr:uid="{00000000-0005-0000-0000-0000D0000000}"/>
    <cellStyle name="PSChar" xfId="206" xr:uid="{00000000-0005-0000-0000-0000D1000000}"/>
    <cellStyle name="PSDate" xfId="207" xr:uid="{00000000-0005-0000-0000-0000D2000000}"/>
    <cellStyle name="PSDec" xfId="208" xr:uid="{00000000-0005-0000-0000-0000D3000000}"/>
    <cellStyle name="PSDetail2" xfId="209" xr:uid="{00000000-0005-0000-0000-0000D4000000}"/>
    <cellStyle name="PSHeading" xfId="210" xr:uid="{00000000-0005-0000-0000-0000D5000000}"/>
    <cellStyle name="PSInt" xfId="211" xr:uid="{00000000-0005-0000-0000-0000D6000000}"/>
    <cellStyle name="PSSpacer" xfId="212" xr:uid="{00000000-0005-0000-0000-0000D7000000}"/>
    <cellStyle name="qbh_x0003__x000c_bh_x0017_&quot;blTT０_x0008__x0003__x0008_?)(일)" xfId="213" xr:uid="{00000000-0005-0000-0000-0000D8000000}"/>
    <cellStyle name="qbh_x0003__x000c_bh_x0017_&quot;blTT０_x0008__x0003__x0008_磚)(일)" xfId="214" xr:uid="{00000000-0005-0000-0000-0000D9000000}"/>
    <cellStyle name="ReportTitlePrompt" xfId="215" xr:uid="{00000000-0005-0000-0000-0000DA000000}"/>
    <cellStyle name="ReportTitleValue" xfId="216" xr:uid="{00000000-0005-0000-0000-0000DB000000}"/>
    <cellStyle name="revised" xfId="217" xr:uid="{00000000-0005-0000-0000-0000DC000000}"/>
    <cellStyle name="RevList" xfId="218" xr:uid="{00000000-0005-0000-0000-0000DD000000}"/>
    <cellStyle name="RowAcctAbovePrompt" xfId="219" xr:uid="{00000000-0005-0000-0000-0000DE000000}"/>
    <cellStyle name="RowAcctSOBAbovePrompt" xfId="220" xr:uid="{00000000-0005-0000-0000-0000DF000000}"/>
    <cellStyle name="RowAcctSOBValue" xfId="221" xr:uid="{00000000-0005-0000-0000-0000E0000000}"/>
    <cellStyle name="RowAcctValue" xfId="222" xr:uid="{00000000-0005-0000-0000-0000E1000000}"/>
    <cellStyle name="RowAttrAbovePrompt" xfId="223" xr:uid="{00000000-0005-0000-0000-0000E2000000}"/>
    <cellStyle name="RowAttrValue" xfId="224" xr:uid="{00000000-0005-0000-0000-0000E3000000}"/>
    <cellStyle name="RowColSetAbovePrompt" xfId="225" xr:uid="{00000000-0005-0000-0000-0000E4000000}"/>
    <cellStyle name="RowColSetLeftPrompt" xfId="226" xr:uid="{00000000-0005-0000-0000-0000E5000000}"/>
    <cellStyle name="RowColSetValue" xfId="227" xr:uid="{00000000-0005-0000-0000-0000E6000000}"/>
    <cellStyle name="RowLeftPrompt" xfId="228" xr:uid="{00000000-0005-0000-0000-0000E7000000}"/>
    <cellStyle name="SampleUsingFormatMask" xfId="229" xr:uid="{00000000-0005-0000-0000-0000E8000000}"/>
    <cellStyle name="SampleWithNoFormatMask" xfId="230" xr:uid="{00000000-0005-0000-0000-0000E9000000}"/>
    <cellStyle name="section" xfId="231" xr:uid="{00000000-0005-0000-0000-0000EA000000}"/>
    <cellStyle name="SolReverse" xfId="232" xr:uid="{00000000-0005-0000-0000-0000EB000000}"/>
    <cellStyle name="Standard_ADDSHARE" xfId="233" xr:uid="{00000000-0005-0000-0000-0000EC000000}"/>
    <cellStyle name="Style1 - Style1" xfId="234" xr:uid="{00000000-0005-0000-0000-0000ED000000}"/>
    <cellStyle name="Style2 - Style2" xfId="235" xr:uid="{00000000-0005-0000-0000-0000EE000000}"/>
    <cellStyle name="Style3 - Style3" xfId="236" xr:uid="{00000000-0005-0000-0000-0000EF000000}"/>
    <cellStyle name="Style4 - Style4" xfId="237" xr:uid="{00000000-0005-0000-0000-0000F0000000}"/>
    <cellStyle name="subhead" xfId="238" xr:uid="{00000000-0005-0000-0000-0000F1000000}"/>
    <cellStyle name="Subtotal" xfId="239" xr:uid="{00000000-0005-0000-0000-0000F2000000}"/>
    <cellStyle name="T０_x0008__x0003__x0008_?)(일)" xfId="240" xr:uid="{00000000-0005-0000-0000-0000F3000000}"/>
    <cellStyle name="T０_x0008__x0003__x0008_磚)(일)" xfId="241" xr:uid="{00000000-0005-0000-0000-0000F4000000}"/>
    <cellStyle name="Time欄" xfId="242" xr:uid="{00000000-0005-0000-0000-0000F5000000}"/>
    <cellStyle name="title" xfId="243" xr:uid="{00000000-0005-0000-0000-0000F6000000}"/>
    <cellStyle name="Total" xfId="244" xr:uid="{00000000-0005-0000-0000-0000F7000000}"/>
    <cellStyle name="Unprotect" xfId="245" xr:uid="{00000000-0005-0000-0000-0000F8000000}"/>
    <cellStyle name="UploadThisRowValue" xfId="246" xr:uid="{00000000-0005-0000-0000-0000F9000000}"/>
    <cellStyle name="W?rung [0]_laroux" xfId="247" xr:uid="{00000000-0005-0000-0000-0000FA000000}"/>
    <cellStyle name="W?rung_laroux" xfId="248" xr:uid="{00000000-0005-0000-0000-0000FB000000}"/>
    <cellStyle name="Warning Text" xfId="249" xr:uid="{00000000-0005-0000-0000-0000FC000000}"/>
    <cellStyle name="スタイル 1" xfId="250" xr:uid="{00000000-0005-0000-0000-0000FD000000}"/>
    <cellStyle name="スタイル 2" xfId="251" xr:uid="{00000000-0005-0000-0000-0000FE000000}"/>
    <cellStyle name="スタイル 3" xfId="252" xr:uid="{00000000-0005-0000-0000-0000FF000000}"/>
    <cellStyle name="スタイル 4" xfId="253" xr:uid="{00000000-0005-0000-0000-000000010000}"/>
    <cellStyle name="スタイル 5" xfId="254" xr:uid="{00000000-0005-0000-0000-000001010000}"/>
    <cellStyle name="スタイル 6" xfId="255" xr:uid="{00000000-0005-0000-0000-000002010000}"/>
    <cellStyle name="スタイル 7" xfId="256" xr:uid="{00000000-0005-0000-0000-000003010000}"/>
    <cellStyle name="センター" xfId="257" xr:uid="{00000000-0005-0000-0000-000004010000}"/>
    <cellStyle name="パーセント 2" xfId="311" xr:uid="{00000000-0005-0000-0000-00003A010000}"/>
    <cellStyle name="고정소숫점" xfId="259" xr:uid="{00000000-0005-0000-0000-000006010000}"/>
    <cellStyle name="고정출력1" xfId="260" xr:uid="{00000000-0005-0000-0000-000007010000}"/>
    <cellStyle name="고정출력2" xfId="261" xr:uid="{00000000-0005-0000-0000-000008010000}"/>
    <cellStyle name="금액" xfId="263" xr:uid="{00000000-0005-0000-0000-00000A010000}"/>
    <cellStyle name="一般_0011" xfId="258" xr:uid="{00000000-0005-0000-0000-000005010000}"/>
    <cellStyle name="날짜" xfId="265" xr:uid="{00000000-0005-0000-0000-00000C010000}"/>
    <cellStyle name="내양식" xfId="266" xr:uid="{00000000-0005-0000-0000-00000D010000}"/>
    <cellStyle name="내표준" xfId="267" xr:uid="{00000000-0005-0000-0000-00000E010000}"/>
    <cellStyle name="外 貨  借 入" xfId="262" xr:uid="{00000000-0005-0000-0000-000009010000}"/>
    <cellStyle name="桁区切り [0.000]" xfId="264" xr:uid="{00000000-0005-0000-0000-00000B010000}"/>
    <cellStyle name="桁区切り 2" xfId="310" xr:uid="{00000000-0005-0000-0000-000039010000}"/>
    <cellStyle name="桁区切り 3" xfId="313" xr:uid="{00000000-0005-0000-0000-00003C010000}"/>
    <cellStyle name="桁区切り 4" xfId="315" xr:uid="{00000000-0005-0000-0000-00003E010000}"/>
    <cellStyle name="桁区切り 5" xfId="339" xr:uid="{00000000-0005-0000-0000-000056010000}"/>
    <cellStyle name="달러" xfId="269" xr:uid="{00000000-0005-0000-0000-000010010000}"/>
    <cellStyle name="뒤에 오는 하이퍼링크_09고정자산명세서" xfId="271" xr:uid="{00000000-0005-0000-0000-000012010000}"/>
    <cellStyle name="똿떓죶Ø괻 [0.00]_PRODUCT DETAIL Q1" xfId="272" xr:uid="{00000000-0005-0000-0000-000013010000}"/>
    <cellStyle name="똿떓죶Ø괻_PRODUCT DETAIL Q1" xfId="273" xr:uid="{00000000-0005-0000-0000-000014010000}"/>
    <cellStyle name="똿뗦먛귟 [0.00]_PRODUCT DETAIL Q1" xfId="274" xr:uid="{00000000-0005-0000-0000-000015010000}"/>
    <cellStyle name="똿뗦먛귟_PRODUCT DETAIL Q1" xfId="275" xr:uid="{00000000-0005-0000-0000-000016010000}"/>
    <cellStyle name="千分位_Sheet1" xfId="268" xr:uid="{00000000-0005-0000-0000-00000F010000}"/>
    <cellStyle name="通貨 2" xfId="270" xr:uid="{00000000-0005-0000-0000-000011010000}"/>
    <cellStyle name="標準 2" xfId="309" xr:uid="{00000000-0005-0000-0000-000038010000}"/>
    <cellStyle name="標準 3" xfId="312" xr:uid="{00000000-0005-0000-0000-00003B010000}"/>
    <cellStyle name="標準 4" xfId="314" xr:uid="{00000000-0005-0000-0000-00003D010000}"/>
    <cellStyle name="標準 5" xfId="316" xr:uid="{00000000-0005-0000-0000-00003F010000}"/>
    <cellStyle name="標準 6" xfId="338" xr:uid="{00000000-0005-0000-0000-000055010000}"/>
    <cellStyle name="未定義" xfId="276" xr:uid="{00000000-0005-0000-0000-000017010000}"/>
    <cellStyle name="묮뎋 [0.00]_PRODUCT DETAIL Q1" xfId="288" xr:uid="{00000000-0005-0000-0000-000023010000}"/>
    <cellStyle name="묮뎋_PRODUCT DETAIL Q1" xfId="289" xr:uid="{00000000-0005-0000-0000-000024010000}"/>
    <cellStyle name="믅됞 [0.00]_PRODUCT DETAIL Q1" xfId="290" xr:uid="{00000000-0005-0000-0000-000025010000}"/>
    <cellStyle name="믅됞_PRODUCT DETAIL Q1" xfId="291" xr:uid="{00000000-0005-0000-0000-000026010000}"/>
    <cellStyle name="咬訌裝?INCOM1" xfId="277" xr:uid="{00000000-0005-0000-0000-000018010000}"/>
    <cellStyle name="咬訌裝?INCOM10" xfId="278" xr:uid="{00000000-0005-0000-0000-000019010000}"/>
    <cellStyle name="咬訌裝?INCOM2" xfId="279" xr:uid="{00000000-0005-0000-0000-00001A010000}"/>
    <cellStyle name="咬訌裝?INCOM3" xfId="280" xr:uid="{00000000-0005-0000-0000-00001B010000}"/>
    <cellStyle name="咬訌裝?INCOM4" xfId="281" xr:uid="{00000000-0005-0000-0000-00001C010000}"/>
    <cellStyle name="咬訌裝?INCOM5" xfId="282" xr:uid="{00000000-0005-0000-0000-00001D010000}"/>
    <cellStyle name="咬訌裝?INCOM6" xfId="283" xr:uid="{00000000-0005-0000-0000-00001E010000}"/>
    <cellStyle name="咬訌裝?INCOM7" xfId="284" xr:uid="{00000000-0005-0000-0000-00001F010000}"/>
    <cellStyle name="咬訌裝?INCOM8" xfId="285" xr:uid="{00000000-0005-0000-0000-000020010000}"/>
    <cellStyle name="咬訌裝?INCOM9" xfId="286" xr:uid="{00000000-0005-0000-0000-000021010000}"/>
    <cellStyle name="咬訌裝?PRIB11" xfId="287" xr:uid="{00000000-0005-0000-0000-000022010000}"/>
    <cellStyle name="뷭?_BOOKSHIP" xfId="292" xr:uid="{00000000-0005-0000-0000-000027010000}"/>
    <cellStyle name="숫자(R)" xfId="293" xr:uid="{00000000-0005-0000-0000-000028010000}"/>
    <cellStyle name="안건회계법인" xfId="294" xr:uid="{00000000-0005-0000-0000-000029010000}"/>
    <cellStyle name="자리수" xfId="295" xr:uid="{00000000-0005-0000-0000-00002A010000}"/>
    <cellStyle name="자리수0" xfId="296" xr:uid="{00000000-0005-0000-0000-00002B010000}"/>
    <cellStyle name="지정되지 않음" xfId="298" xr:uid="{00000000-0005-0000-0000-00002D010000}"/>
    <cellStyle name="콤마 [0]_  종  합  " xfId="299" xr:uid="{00000000-0005-0000-0000-00002E010000}"/>
    <cellStyle name="콤마_  종  합  " xfId="300" xr:uid="{00000000-0005-0000-0000-00002F010000}"/>
    <cellStyle name="팒" xfId="301" xr:uid="{00000000-0005-0000-0000-000030010000}"/>
    <cellStyle name="퍼센트" xfId="302" xr:uid="{00000000-0005-0000-0000-000031010000}"/>
    <cellStyle name="표준_A-9" xfId="303" xr:uid="{00000000-0005-0000-0000-000032010000}"/>
    <cellStyle name="표준-이효주" xfId="304" xr:uid="{00000000-0005-0000-0000-000033010000}"/>
    <cellStyle name="표준체" xfId="305" xr:uid="{00000000-0005-0000-0000-000034010000}"/>
    <cellStyle name="합산" xfId="306" xr:uid="{00000000-0005-0000-0000-000035010000}"/>
    <cellStyle name="화폐기호" xfId="307" xr:uid="{00000000-0005-0000-0000-000036010000}"/>
    <cellStyle name="화폐기호0" xfId="308" xr:uid="{00000000-0005-0000-0000-000037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51"/>
      <c:rotY val="20"/>
      <c:depthPercent val="100"/>
      <c:rAngAx val="1"/>
    </c:view3D>
    <c:floor>
      <c:thickness val="0"/>
      <c:spPr>
        <a:solidFill>
          <a:srgbClr val="C0C0C0"/>
        </a:solidFill>
        <a:ln w="3175" cap="flat" cmpd="sng">
          <a:solidFill>
            <a:srgbClr val="000000"/>
          </a:solidFill>
          <a:prstDash val="solid"/>
        </a:ln>
        <a:effectLst/>
      </c:spPr>
    </c:floor>
    <c:sideWall>
      <c:thickness val="0"/>
      <c:spPr>
        <a:noFill/>
        <a:ln w="25400">
          <a:noFill/>
        </a:ln>
        <a:effectLst/>
      </c:spPr>
    </c:sideWall>
    <c:backWall>
      <c:thickness val="0"/>
    </c:backWall>
    <c:plotArea>
      <c:layout>
        <c:manualLayout>
          <c:layoutTarget val="inner"/>
          <c:xMode val="edge"/>
          <c:yMode val="edge"/>
          <c:x val="0.11625000000000001"/>
          <c:y val="5.7750000000000003E-2"/>
          <c:w val="0.88100000000000001"/>
          <c:h val="0.84624999999999995"/>
        </c:manualLayout>
      </c:layout>
      <c:bar3DChart>
        <c:barDir val="col"/>
        <c:grouping val="stacked"/>
        <c:varyColors val="0"/>
        <c:ser>
          <c:idx val="0"/>
          <c:order val="0"/>
          <c:spPr>
            <a:solidFill>
              <a:srgbClr val="FF0000"/>
            </a:solidFill>
            <a:ln w="12700" cap="flat" cmpd="sng">
              <a:solidFill>
                <a:srgbClr val="000000"/>
              </a:solidFill>
              <a:prstDash val="solid"/>
            </a:ln>
            <a:effectLst/>
          </c:spPr>
          <c:invertIfNegative val="0"/>
          <c:dLbls>
            <c:dLbl>
              <c:idx val="0"/>
              <c:layout>
                <c:manualLayout>
                  <c:x val="1.5E-3"/>
                  <c:y val="-0.354250000000000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F73-4933-B5A5-D98CE7B98764}"/>
                </c:ext>
              </c:extLst>
            </c:dLbl>
            <c:dLbl>
              <c:idx val="1"/>
              <c:layout>
                <c:manualLayout>
                  <c:x val="4.7499999999999999E-3"/>
                  <c:y val="-0.351999999999999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F73-4933-B5A5-D98CE7B98764}"/>
                </c:ext>
              </c:extLst>
            </c:dLbl>
            <c:dLbl>
              <c:idx val="2"/>
              <c:layout>
                <c:manualLayout>
                  <c:x val="1.6500000000000001E-2"/>
                  <c:y val="-0.371250000000000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F73-4933-B5A5-D98CE7B98764}"/>
                </c:ext>
              </c:extLst>
            </c:dLbl>
            <c:dLbl>
              <c:idx val="3"/>
              <c:layout>
                <c:manualLayout>
                  <c:x val="1.2999999999999999E-2"/>
                  <c:y val="-0.366750000000000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F73-4933-B5A5-D98CE7B98764}"/>
                </c:ext>
              </c:extLst>
            </c:dLbl>
            <c:dLbl>
              <c:idx val="4"/>
              <c:layout>
                <c:manualLayout>
                  <c:x val="1.7000000000000001E-2"/>
                  <c:y val="-0.39374999999999999"/>
                </c:manualLayout>
              </c:layout>
              <c:spPr>
                <a:noFill/>
                <a:ln w="25400">
                  <a:noFill/>
                </a:ln>
                <a:effectLst/>
              </c:spPr>
              <c:txPr>
                <a:bodyPr rot="0" vert="horz" wrap="square"/>
                <a:lstStyle/>
                <a:p>
                  <a:pPr algn="ctr">
                    <a:defRPr lang="en-US" sz="1100" b="0" i="1" u="none" baseline="0">
                      <a:solidFill>
                        <a:srgbClr val="000000"/>
                      </a:solidFill>
                      <a:latin typeface="Arial"/>
                      <a:ea typeface="Arial"/>
                      <a:cs typeface="Arial"/>
                    </a:defRPr>
                  </a:pPr>
                  <a:endParaRPr lang="ja-JP"/>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F73-4933-B5A5-D98CE7B98764}"/>
                </c:ext>
              </c:extLst>
            </c:dLbl>
            <c:dLbl>
              <c:idx val="5"/>
              <c:layout>
                <c:manualLayout>
                  <c:x val="1.6750000000000001E-2"/>
                  <c:y val="-0.36175000000000002"/>
                </c:manualLayout>
              </c:layout>
              <c:spPr>
                <a:noFill/>
                <a:ln w="25400">
                  <a:noFill/>
                </a:ln>
                <a:effectLst/>
              </c:spPr>
              <c:txPr>
                <a:bodyPr rot="0" vert="horz" wrap="square"/>
                <a:lstStyle/>
                <a:p>
                  <a:pPr algn="ctr">
                    <a:defRPr lang="en-US" sz="1100" b="0" i="1" u="none" baseline="0">
                      <a:solidFill>
                        <a:srgbClr val="000000"/>
                      </a:solidFill>
                      <a:latin typeface="Arial"/>
                      <a:ea typeface="Arial"/>
                      <a:cs typeface="Arial"/>
                    </a:defRPr>
                  </a:pPr>
                  <a:endParaRPr lang="ja-JP"/>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F73-4933-B5A5-D98CE7B98764}"/>
                </c:ext>
              </c:extLst>
            </c:dLbl>
            <c:spPr>
              <a:noFill/>
              <a:ln w="25400">
                <a:noFill/>
              </a:ln>
              <a:effectLst/>
            </c:spPr>
            <c:txPr>
              <a:bodyPr rot="0" vert="horz" wrap="square"/>
              <a:lstStyle/>
              <a:p>
                <a:pPr algn="ctr">
                  <a:defRPr lang="en-US" sz="1100" b="0" i="0" u="none" baseline="0">
                    <a:solidFill>
                      <a:srgbClr val="000000"/>
                    </a:solidFill>
                    <a:latin typeface="Arial"/>
                    <a:ea typeface="Arial"/>
                    <a:cs typeface="Arial"/>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'3.Summary'!$M$3:$Q$3</c:f>
              <c:numCache>
                <c:formatCode>yyyy/m</c:formatCode>
                <c:ptCount val="5"/>
                <c:pt idx="0">
                  <c:v>45413</c:v>
                </c:pt>
                <c:pt idx="1">
                  <c:v>45047</c:v>
                </c:pt>
                <c:pt idx="2">
                  <c:v>44682</c:v>
                </c:pt>
                <c:pt idx="3">
                  <c:v>44317</c:v>
                </c:pt>
                <c:pt idx="4">
                  <c:v>43952</c:v>
                </c:pt>
              </c:numCache>
            </c:numRef>
          </c:cat>
          <c:val>
            <c:numRef>
              <c:f>'3.Summary'!$M$5:$Q$5</c:f>
              <c:numCache>
                <c:formatCode>#,##0_);[Red]\(#,##0\)</c:formatCode>
                <c:ptCount val="5"/>
                <c:pt idx="0">
                  <c:v>244542</c:v>
                </c:pt>
                <c:pt idx="1">
                  <c:v>226914</c:v>
                </c:pt>
                <c:pt idx="2">
                  <c:v>214691</c:v>
                </c:pt>
                <c:pt idx="3">
                  <c:v>208523</c:v>
                </c:pt>
                <c:pt idx="4">
                  <c:v>211357</c:v>
                </c:pt>
              </c:numCache>
            </c:numRef>
          </c:val>
          <c:extLst>
            <c:ext xmlns:c16="http://schemas.microsoft.com/office/drawing/2014/chart" uri="{C3380CC4-5D6E-409C-BE32-E72D297353CC}">
              <c16:uniqueId val="{00000006-C4E7-4ED2-B223-18FD4F636317}"/>
            </c:ext>
          </c:extLst>
        </c:ser>
        <c:dLbls>
          <c:showLegendKey val="0"/>
          <c:showVal val="0"/>
          <c:showCatName val="0"/>
          <c:showSerName val="0"/>
          <c:showPercent val="0"/>
          <c:showBubbleSize val="0"/>
        </c:dLbls>
        <c:gapWidth val="150"/>
        <c:shape val="box"/>
        <c:axId val="1872108517"/>
        <c:axId val="1339837260"/>
        <c:axId val="0"/>
      </c:bar3DChart>
      <c:dateAx>
        <c:axId val="1872108517"/>
        <c:scaling>
          <c:orientation val="minMax"/>
          <c:max val="45413"/>
          <c:min val="43952"/>
        </c:scaling>
        <c:delete val="0"/>
        <c:axPos val="b"/>
        <c:numFmt formatCode="&quot;FY&quot;yy" sourceLinked="0"/>
        <c:majorTickMark val="in"/>
        <c:minorTickMark val="none"/>
        <c:tickLblPos val="low"/>
        <c:spPr>
          <a:ln w="3175" cap="flat" cmpd="sng">
            <a:solidFill>
              <a:srgbClr val="000000"/>
            </a:solidFill>
            <a:prstDash val="solid"/>
          </a:ln>
          <a:effectLst/>
        </c:spPr>
        <c:txPr>
          <a:bodyPr rot="0" vert="horz" wrap="square"/>
          <a:lstStyle/>
          <a:p>
            <a:pPr>
              <a:defRPr lang="en-US" sz="1000" b="0" i="0" u="none" baseline="0">
                <a:solidFill>
                  <a:srgbClr val="000000"/>
                </a:solidFill>
                <a:latin typeface="Arial"/>
                <a:ea typeface="Arial"/>
                <a:cs typeface="Arial"/>
              </a:defRPr>
            </a:pPr>
            <a:endParaRPr lang="ja-JP"/>
          </a:p>
        </c:txPr>
        <c:crossAx val="1339837260"/>
        <c:crosses val="autoZero"/>
        <c:auto val="1"/>
        <c:lblOffset val="100"/>
        <c:baseTimeUnit val="years"/>
      </c:dateAx>
      <c:valAx>
        <c:axId val="1339837260"/>
        <c:scaling>
          <c:orientation val="minMax"/>
          <c:max val="250000"/>
          <c:min val="0"/>
        </c:scaling>
        <c:delete val="0"/>
        <c:axPos val="l"/>
        <c:numFmt formatCode="#,##0_);[Red]\(#,##0\)" sourceLinked="1"/>
        <c:majorTickMark val="in"/>
        <c:minorTickMark val="none"/>
        <c:tickLblPos val="nextTo"/>
        <c:spPr>
          <a:ln w="3175" cap="flat" cmpd="sng">
            <a:solidFill>
              <a:srgbClr val="000000"/>
            </a:solidFill>
            <a:prstDash val="solid"/>
          </a:ln>
          <a:effectLst/>
        </c:spPr>
        <c:txPr>
          <a:bodyPr rot="0" vert="horz" wrap="square"/>
          <a:lstStyle/>
          <a:p>
            <a:pPr>
              <a:defRPr lang="en-US" sz="900" b="0" i="0" u="none" baseline="0">
                <a:solidFill>
                  <a:srgbClr val="000000"/>
                </a:solidFill>
                <a:latin typeface="Arial"/>
                <a:ea typeface="Arial"/>
                <a:cs typeface="Arial"/>
              </a:defRPr>
            </a:pPr>
            <a:endParaRPr lang="ja-JP"/>
          </a:p>
        </c:txPr>
        <c:crossAx val="1872108517"/>
        <c:crosses val="autoZero"/>
        <c:crossBetween val="between"/>
        <c:majorUnit val="50000"/>
      </c:valAx>
    </c:plotArea>
    <c:plotVisOnly val="1"/>
    <c:dispBlanksAs val="gap"/>
    <c:showDLblsOverMax val="0"/>
  </c:chart>
  <c:spPr>
    <a:solidFill>
      <a:srgbClr val="FFFFFF"/>
    </a:solidFill>
    <a:ln w="3175" cap="flat" cmpd="sng">
      <a:solidFill>
        <a:srgbClr val="000000"/>
      </a:solidFill>
      <a:prstDash val="solid"/>
    </a:ln>
    <a:effectLst/>
  </c:spPr>
  <c:txPr>
    <a:bodyPr rot="0" vert="horz" wrap="square"/>
    <a:lstStyle/>
    <a:p>
      <a:pPr>
        <a:defRPr lang="en-US" sz="825" b="0" i="0" u="non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56"/>
      <c:rotY val="20"/>
      <c:depthPercent val="100"/>
      <c:rAngAx val="1"/>
    </c:view3D>
    <c:floor>
      <c:thickness val="0"/>
      <c:spPr>
        <a:solidFill>
          <a:srgbClr val="C0C0C0"/>
        </a:solidFill>
        <a:ln w="3175" cap="flat" cmpd="sng">
          <a:solidFill>
            <a:srgbClr val="000000"/>
          </a:solidFill>
          <a:prstDash val="solid"/>
        </a:ln>
        <a:effectLst/>
      </c:spPr>
    </c:floor>
    <c:sideWall>
      <c:thickness val="0"/>
      <c:spPr>
        <a:noFill/>
        <a:ln w="25400">
          <a:noFill/>
        </a:ln>
        <a:effectLst/>
      </c:spPr>
    </c:sideWall>
    <c:backWall>
      <c:thickness val="0"/>
      <c:spPr>
        <a:noFill/>
        <a:ln w="25400">
          <a:noFill/>
        </a:ln>
        <a:effectLst/>
      </c:spPr>
    </c:backWall>
    <c:plotArea>
      <c:layout>
        <c:manualLayout>
          <c:layoutTarget val="inner"/>
          <c:xMode val="edge"/>
          <c:yMode val="edge"/>
          <c:x val="9.9500000000000005E-2"/>
          <c:y val="6.5750000000000003E-2"/>
          <c:w val="0.88724999999999998"/>
          <c:h val="0.82250000000000001"/>
        </c:manualLayout>
      </c:layout>
      <c:bar3DChart>
        <c:barDir val="col"/>
        <c:grouping val="stacked"/>
        <c:varyColors val="0"/>
        <c:ser>
          <c:idx val="0"/>
          <c:order val="0"/>
          <c:spPr>
            <a:solidFill>
              <a:srgbClr val="FF0000"/>
            </a:solidFill>
            <a:ln w="12700" cap="flat" cmpd="sng">
              <a:solidFill>
                <a:srgbClr val="000000"/>
              </a:solidFill>
              <a:prstDash val="solid"/>
            </a:ln>
            <a:effectLst/>
          </c:spPr>
          <c:invertIfNegative val="0"/>
          <c:dLbls>
            <c:dLbl>
              <c:idx val="0"/>
              <c:layout>
                <c:manualLayout>
                  <c:x val="1.225E-2"/>
                  <c:y val="-0.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16E-4BB2-8159-272DC073F71B}"/>
                </c:ext>
              </c:extLst>
            </c:dLbl>
            <c:dLbl>
              <c:idx val="1"/>
              <c:layout>
                <c:manualLayout>
                  <c:x val="1.0500000000000001E-2"/>
                  <c:y val="-0.334000000000000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6E-4BB2-8159-272DC073F71B}"/>
                </c:ext>
              </c:extLst>
            </c:dLbl>
            <c:dLbl>
              <c:idx val="2"/>
              <c:layout>
                <c:manualLayout>
                  <c:x val="1.4749999999999999E-2"/>
                  <c:y val="-0.356499999999999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16E-4BB2-8159-272DC073F71B}"/>
                </c:ext>
              </c:extLst>
            </c:dLbl>
            <c:dLbl>
              <c:idx val="3"/>
              <c:layout>
                <c:manualLayout>
                  <c:x val="5.2500000000000003E-3"/>
                  <c:y val="-0.353250000000000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16E-4BB2-8159-272DC073F71B}"/>
                </c:ext>
              </c:extLst>
            </c:dLbl>
            <c:dLbl>
              <c:idx val="4"/>
              <c:layout>
                <c:manualLayout>
                  <c:x val="1.0500000000000001E-2"/>
                  <c:y val="-0.37275000000000003"/>
                </c:manualLayout>
              </c:layout>
              <c:spPr>
                <a:noFill/>
                <a:ln w="25400">
                  <a:noFill/>
                </a:ln>
                <a:effectLst/>
              </c:spPr>
              <c:txPr>
                <a:bodyPr rot="0" vert="horz" wrap="square"/>
                <a:lstStyle/>
                <a:p>
                  <a:pPr algn="ctr">
                    <a:defRPr lang="en-US" sz="1100" b="0" i="1" u="none" baseline="0">
                      <a:solidFill>
                        <a:srgbClr val="000000"/>
                      </a:solidFill>
                      <a:latin typeface="Arial"/>
                      <a:ea typeface="Arial"/>
                      <a:cs typeface="Arial"/>
                    </a:defRPr>
                  </a:pPr>
                  <a:endParaRPr lang="ja-JP"/>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16E-4BB2-8159-272DC073F71B}"/>
                </c:ext>
              </c:extLst>
            </c:dLbl>
            <c:dLbl>
              <c:idx val="5"/>
              <c:layout>
                <c:manualLayout>
                  <c:x val="2.0750000000000001E-2"/>
                  <c:y val="-0.29199999999999998"/>
                </c:manualLayout>
              </c:layout>
              <c:spPr>
                <a:noFill/>
                <a:ln w="25400">
                  <a:noFill/>
                </a:ln>
                <a:effectLst/>
              </c:spPr>
              <c:txPr>
                <a:bodyPr rot="0" vert="horz" wrap="square"/>
                <a:lstStyle/>
                <a:p>
                  <a:pPr algn="ctr">
                    <a:defRPr lang="en-US" sz="1100" b="0" i="1" u="none" baseline="0">
                      <a:solidFill>
                        <a:srgbClr val="000000"/>
                      </a:solidFill>
                      <a:latin typeface="Arial"/>
                      <a:ea typeface="Arial"/>
                      <a:cs typeface="Arial"/>
                    </a:defRPr>
                  </a:pPr>
                  <a:endParaRPr lang="ja-JP"/>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16E-4BB2-8159-272DC073F71B}"/>
                </c:ext>
              </c:extLst>
            </c:dLbl>
            <c:spPr>
              <a:noFill/>
              <a:ln w="25400">
                <a:noFill/>
              </a:ln>
              <a:effectLst/>
            </c:spPr>
            <c:txPr>
              <a:bodyPr rot="0" vert="horz" wrap="square"/>
              <a:lstStyle/>
              <a:p>
                <a:pPr algn="ctr">
                  <a:defRPr lang="en-US" sz="1100" b="0" i="0" u="none" baseline="0">
                    <a:solidFill>
                      <a:srgbClr val="000000"/>
                    </a:solidFill>
                    <a:latin typeface="Arial"/>
                    <a:ea typeface="Arial"/>
                    <a:cs typeface="Arial"/>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'3.Summary'!$M$3:$Q$3</c:f>
              <c:numCache>
                <c:formatCode>yyyy/m</c:formatCode>
                <c:ptCount val="5"/>
                <c:pt idx="0">
                  <c:v>45413</c:v>
                </c:pt>
                <c:pt idx="1">
                  <c:v>45047</c:v>
                </c:pt>
                <c:pt idx="2">
                  <c:v>44682</c:v>
                </c:pt>
                <c:pt idx="3">
                  <c:v>44317</c:v>
                </c:pt>
                <c:pt idx="4">
                  <c:v>43952</c:v>
                </c:pt>
              </c:numCache>
            </c:numRef>
          </c:cat>
          <c:val>
            <c:numRef>
              <c:f>'3.Summary'!$M$12:$Q$12</c:f>
              <c:numCache>
                <c:formatCode>#,##0_);[Red]\(#,##0\)</c:formatCode>
                <c:ptCount val="5"/>
                <c:pt idx="0">
                  <c:v>55603</c:v>
                </c:pt>
                <c:pt idx="1">
                  <c:v>52009</c:v>
                </c:pt>
                <c:pt idx="2">
                  <c:v>51182</c:v>
                </c:pt>
                <c:pt idx="3">
                  <c:v>49175</c:v>
                </c:pt>
                <c:pt idx="4">
                  <c:v>47686</c:v>
                </c:pt>
              </c:numCache>
            </c:numRef>
          </c:val>
          <c:extLst>
            <c:ext xmlns:c16="http://schemas.microsoft.com/office/drawing/2014/chart" uri="{C3380CC4-5D6E-409C-BE32-E72D297353CC}">
              <c16:uniqueId val="{00000007-242E-4FA6-AA84-7856B5C4744E}"/>
            </c:ext>
          </c:extLst>
        </c:ser>
        <c:dLbls>
          <c:showLegendKey val="0"/>
          <c:showVal val="0"/>
          <c:showCatName val="0"/>
          <c:showSerName val="0"/>
          <c:showPercent val="0"/>
          <c:showBubbleSize val="0"/>
        </c:dLbls>
        <c:gapWidth val="150"/>
        <c:shape val="box"/>
        <c:axId val="1728434745"/>
        <c:axId val="825337509"/>
        <c:axId val="0"/>
      </c:bar3DChart>
      <c:dateAx>
        <c:axId val="1728434745"/>
        <c:scaling>
          <c:orientation val="minMax"/>
          <c:max val="45413"/>
          <c:min val="43952"/>
        </c:scaling>
        <c:delete val="0"/>
        <c:axPos val="b"/>
        <c:numFmt formatCode="&quot;FY&quot;yy" sourceLinked="0"/>
        <c:majorTickMark val="in"/>
        <c:minorTickMark val="none"/>
        <c:tickLblPos val="low"/>
        <c:spPr>
          <a:ln w="3175" cap="flat" cmpd="sng">
            <a:solidFill>
              <a:srgbClr val="000000"/>
            </a:solidFill>
            <a:prstDash val="solid"/>
          </a:ln>
          <a:effectLst/>
        </c:spPr>
        <c:txPr>
          <a:bodyPr rot="0" vert="horz" wrap="square"/>
          <a:lstStyle/>
          <a:p>
            <a:pPr>
              <a:defRPr lang="en-US" sz="1000" b="0" i="0" u="none" baseline="0">
                <a:solidFill>
                  <a:srgbClr val="000000"/>
                </a:solidFill>
                <a:latin typeface="Arial"/>
                <a:ea typeface="Arial"/>
                <a:cs typeface="Arial"/>
              </a:defRPr>
            </a:pPr>
            <a:endParaRPr lang="ja-JP"/>
          </a:p>
        </c:txPr>
        <c:crossAx val="825337509"/>
        <c:crosses val="autoZero"/>
        <c:auto val="1"/>
        <c:lblOffset val="100"/>
        <c:baseTimeUnit val="years"/>
        <c:majorUnit val="1"/>
        <c:majorTimeUnit val="years"/>
        <c:minorUnit val="1"/>
        <c:minorTimeUnit val="years"/>
      </c:dateAx>
      <c:valAx>
        <c:axId val="825337509"/>
        <c:scaling>
          <c:orientation val="minMax"/>
          <c:max val="60000"/>
          <c:min val="0"/>
        </c:scaling>
        <c:delete val="0"/>
        <c:axPos val="l"/>
        <c:numFmt formatCode="#,##0_);[Red]\(#,##0\)" sourceLinked="1"/>
        <c:majorTickMark val="in"/>
        <c:minorTickMark val="none"/>
        <c:tickLblPos val="nextTo"/>
        <c:spPr>
          <a:ln w="3175" cap="flat" cmpd="sng">
            <a:solidFill>
              <a:srgbClr val="000000"/>
            </a:solidFill>
            <a:prstDash val="solid"/>
          </a:ln>
          <a:effectLst/>
        </c:spPr>
        <c:txPr>
          <a:bodyPr rot="0" vert="horz" wrap="square"/>
          <a:lstStyle/>
          <a:p>
            <a:pPr>
              <a:defRPr lang="en-US" sz="900" b="0" i="0" u="none" baseline="0">
                <a:solidFill>
                  <a:srgbClr val="000000"/>
                </a:solidFill>
                <a:latin typeface="Arial"/>
                <a:ea typeface="Arial"/>
                <a:cs typeface="Arial"/>
              </a:defRPr>
            </a:pPr>
            <a:endParaRPr lang="ja-JP"/>
          </a:p>
        </c:txPr>
        <c:crossAx val="1728434745"/>
        <c:crosses val="autoZero"/>
        <c:crossBetween val="between"/>
        <c:majorUnit val="10000"/>
      </c:valAx>
      <c:spPr>
        <a:noFill/>
        <a:ln w="25400">
          <a:noFill/>
        </a:ln>
        <a:effectLst/>
      </c:spPr>
    </c:plotArea>
    <c:plotVisOnly val="1"/>
    <c:dispBlanksAs val="gap"/>
    <c:showDLblsOverMax val="0"/>
  </c:chart>
  <c:spPr>
    <a:solidFill>
      <a:srgbClr val="FFFFFF"/>
    </a:solidFill>
    <a:ln w="3175" cap="flat" cmpd="sng">
      <a:solidFill>
        <a:srgbClr val="000000"/>
      </a:solidFill>
      <a:prstDash val="solid"/>
    </a:ln>
    <a:effectLst/>
  </c:spPr>
  <c:txPr>
    <a:bodyPr rot="0" vert="horz" wrap="square"/>
    <a:lstStyle/>
    <a:p>
      <a:pPr>
        <a:defRPr lang="en-US" sz="825" b="0" i="0" u="non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20</xdr:row>
      <xdr:rowOff>11206</xdr:rowOff>
    </xdr:from>
    <xdr:to>
      <xdr:col>16</xdr:col>
      <xdr:colOff>466725</xdr:colOff>
      <xdr:row>23</xdr:row>
      <xdr:rowOff>97945</xdr:rowOff>
    </xdr:to>
    <xdr:sp macro="" textlink="">
      <xdr:nvSpPr>
        <xdr:cNvPr id="79885" name="Text Box 13">
          <a:extLst>
            <a:ext uri="{FF2B5EF4-FFF2-40B4-BE49-F238E27FC236}">
              <a16:creationId xmlns:a16="http://schemas.microsoft.com/office/drawing/2014/main" id="{B4C614E6-5BEE-4CD4-985D-CB2C20516284}"/>
            </a:ext>
          </a:extLst>
        </xdr:cNvPr>
        <xdr:cNvSpPr txBox="1">
          <a:spLocks noChangeArrowheads="1"/>
        </xdr:cNvSpPr>
      </xdr:nvSpPr>
      <xdr:spPr bwMode="auto">
        <a:xfrm>
          <a:off x="285750" y="5505450"/>
          <a:ext cx="10858500" cy="857250"/>
        </a:xfrm>
        <a:prstGeom prst="rect">
          <a:avLst/>
        </a:prstGeom>
        <a:solidFill>
          <a:srgbClr val="FFFFFF"/>
        </a:solidFill>
        <a:ln w="9525">
          <a:solidFill>
            <a:srgbClr val="000000"/>
          </a:solidFill>
          <a:miter lim="800000"/>
        </a:ln>
      </xdr:spPr>
      <xdr:txBody>
        <a:bodyPr vertOverflow="clip" wrap="square" lIns="27432" tIns="18288" rIns="0" bIns="0" anchor="t" upright="1"/>
        <a:lstStyle/>
        <a:p>
          <a:pPr algn="l" rtl="0">
            <a:defRPr sz="1000"/>
          </a:pPr>
          <a:r>
            <a:rPr lang="en-US" altLang="ja-JP" sz="1100" b="0" i="0" u="none" baseline="0">
              <a:solidFill>
                <a:srgbClr val="FF0000"/>
              </a:solidFill>
              <a:latin typeface="Meiryo UI" pitchFamily="50" charset="-128"/>
              <a:ea typeface="Meiryo UI" pitchFamily="50" charset="-128"/>
              <a:cs typeface="Meiryo UI" pitchFamily="50" charset="-128"/>
            </a:rPr>
            <a:t>(</a:t>
          </a:r>
          <a:r>
            <a:rPr lang="ja-JP" altLang="en-US" sz="1100" b="0" i="0" u="none" baseline="0">
              <a:solidFill>
                <a:srgbClr val="FF0000"/>
              </a:solidFill>
              <a:latin typeface="Meiryo UI" pitchFamily="50" charset="-128"/>
              <a:ea typeface="Meiryo UI" pitchFamily="50" charset="-128"/>
              <a:cs typeface="Meiryo UI" pitchFamily="50" charset="-128"/>
            </a:rPr>
            <a:t>注意事項）</a:t>
          </a:r>
        </a:p>
        <a:p>
          <a:pPr algn="l" rtl="0">
            <a:defRPr sz="1000"/>
          </a:pPr>
          <a:r>
            <a:rPr lang="ja-JP" altLang="en-US" sz="1100" b="0" i="0" u="none" baseline="0">
              <a:solidFill>
                <a:srgbClr val="FF0000"/>
              </a:solidFill>
              <a:latin typeface="Meiryo UI" pitchFamily="50" charset="-128"/>
              <a:ea typeface="Meiryo UI" pitchFamily="50" charset="-128"/>
              <a:cs typeface="Meiryo UI" pitchFamily="50" charset="-128"/>
            </a:rPr>
            <a:t>本資料に含まれている業績予想等、歴史的事実以外の事象については、本資料の発表日において入手可能な情報から判断された一定の前提に基づき日本オラクル株式会社が策定したものであり、実際の業績は様々な要因によって予想数値と異なる可能性があることをご承知おきください。</a:t>
          </a:r>
        </a:p>
      </xdr:txBody>
    </xdr:sp>
    <xdr:clientData/>
  </xdr:twoCellAnchor>
  <xdr:twoCellAnchor editAs="oneCell">
    <xdr:from>
      <xdr:col>6</xdr:col>
      <xdr:colOff>371475</xdr:colOff>
      <xdr:row>17</xdr:row>
      <xdr:rowOff>9525</xdr:rowOff>
    </xdr:from>
    <xdr:to>
      <xdr:col>10</xdr:col>
      <xdr:colOff>295275</xdr:colOff>
      <xdr:row>17</xdr:row>
      <xdr:rowOff>209550</xdr:rowOff>
    </xdr:to>
    <xdr:pic>
      <xdr:nvPicPr>
        <xdr:cNvPr id="80492" name="Picture 14" descr="OracleJAPAN">
          <a:extLst>
            <a:ext uri="{FF2B5EF4-FFF2-40B4-BE49-F238E27FC236}">
              <a16:creationId xmlns:a16="http://schemas.microsoft.com/office/drawing/2014/main" id="{DBB24207-69F0-4517-AF2D-592432F7469C}"/>
            </a:ext>
          </a:extLst>
        </xdr:cNvPr>
        <xdr:cNvPicPr>
          <a:picLocks noChangeAspect="1" noChangeArrowheads="1"/>
        </xdr:cNvPicPr>
      </xdr:nvPicPr>
      <xdr:blipFill>
        <a:blip xmlns:r="http://schemas.openxmlformats.org/officeDocument/2006/relationships" r:embed="rId1"/>
        <a:stretch>
          <a:fillRect/>
        </a:stretch>
      </xdr:blipFill>
      <xdr:spPr bwMode="auto">
        <a:xfrm>
          <a:off x="4191000" y="4562475"/>
          <a:ext cx="2667000" cy="200025"/>
        </a:xfrm>
        <a:prstGeom prst="rect">
          <a:avLst/>
        </a:prstGeom>
        <a:noFill/>
        <a:ln w="9525">
          <a:noFill/>
          <a:miter lim="800000"/>
        </a:ln>
      </xdr:spPr>
    </xdr:pic>
    <xdr:clientData/>
  </xdr:twoCellAnchor>
  <xdr:twoCellAnchor editAs="oneCell">
    <xdr:from>
      <xdr:col>0</xdr:col>
      <xdr:colOff>285750</xdr:colOff>
      <xdr:row>24</xdr:row>
      <xdr:rowOff>64997</xdr:rowOff>
    </xdr:from>
    <xdr:to>
      <xdr:col>16</xdr:col>
      <xdr:colOff>466725</xdr:colOff>
      <xdr:row>29</xdr:row>
      <xdr:rowOff>28016</xdr:rowOff>
    </xdr:to>
    <xdr:sp macro="" textlink="">
      <xdr:nvSpPr>
        <xdr:cNvPr id="80056" name="Text Box 15">
          <a:extLst>
            <a:ext uri="{FF2B5EF4-FFF2-40B4-BE49-F238E27FC236}">
              <a16:creationId xmlns:a16="http://schemas.microsoft.com/office/drawing/2014/main" id="{E8C9BBD9-C1C4-43BF-BB55-D68AE39C543A}"/>
            </a:ext>
          </a:extLst>
        </xdr:cNvPr>
        <xdr:cNvSpPr txBox="1">
          <a:spLocks noChangeArrowheads="1"/>
        </xdr:cNvSpPr>
      </xdr:nvSpPr>
      <xdr:spPr bwMode="auto">
        <a:xfrm>
          <a:off x="285750" y="6591300"/>
          <a:ext cx="10858500" cy="1247775"/>
        </a:xfrm>
        <a:prstGeom prst="rect">
          <a:avLst/>
        </a:prstGeom>
        <a:solidFill>
          <a:srgbClr val="FFFFFF"/>
        </a:solidFill>
        <a:ln w="9525">
          <a:solidFill>
            <a:srgbClr val="000000"/>
          </a:solidFill>
          <a:miter lim="800000"/>
        </a:ln>
      </xdr:spPr>
      <xdr:txBody>
        <a:bodyPr vertOverflow="clip" wrap="square" lIns="36576" tIns="22860" rIns="36000" bIns="0" anchor="t" upright="1"/>
        <a:lstStyle/>
        <a:p>
          <a:pPr algn="l" rtl="0">
            <a:defRPr sz="1000"/>
          </a:pPr>
          <a:r>
            <a:rPr lang="en-US" altLang="ja-JP" sz="1100" b="0" i="0" u="none" baseline="0">
              <a:solidFill>
                <a:srgbClr val="FF0000"/>
              </a:solidFill>
              <a:latin typeface="Meiryo UI" pitchFamily="50" charset="-128"/>
              <a:ea typeface="Meiryo UI" pitchFamily="50" charset="-128"/>
              <a:cs typeface="Meiryo UI" pitchFamily="50" charset="-128"/>
            </a:rPr>
            <a:t>(Cautionary Statement)</a:t>
          </a:r>
        </a:p>
        <a:p>
          <a:pPr algn="l" rtl="0">
            <a:defRPr sz="1000"/>
          </a:pPr>
          <a:r>
            <a:rPr lang="en-US" altLang="ja-JP" sz="1100" b="0" i="0" u="none" baseline="0">
              <a:solidFill>
                <a:srgbClr val="FF0000"/>
              </a:solidFill>
              <a:latin typeface="Meiryo UI" pitchFamily="50" charset="-128"/>
              <a:ea typeface="Meiryo UI" pitchFamily="50" charset="-128"/>
              <a:cs typeface="Meiryo UI" pitchFamily="50" charset="-128"/>
            </a:rPr>
            <a:t>Statements in this document with respect to Oracle Corporation Japan(OCJ)'s current plans, estimates, strategies and beliefs, and other statements that are not historical facts are forward-looking statements about the future performance of OCJ. These statements are based on OCJ's assumptions and beliefs in light of the information currently available to it. OCJ cautions you that a number of important risks and uncertainties could cause actual results to differ materially from those forward-looking statements.</a:t>
          </a:r>
        </a:p>
      </xdr:txBody>
    </xdr:sp>
    <xdr:clientData/>
  </xdr:twoCellAnchor>
  <xdr:twoCellAnchor editAs="oneCell">
    <xdr:from>
      <xdr:col>5</xdr:col>
      <xdr:colOff>33618</xdr:colOff>
      <xdr:row>1</xdr:row>
      <xdr:rowOff>100855</xdr:rowOff>
    </xdr:from>
    <xdr:to>
      <xdr:col>12</xdr:col>
      <xdr:colOff>324971</xdr:colOff>
      <xdr:row>3</xdr:row>
      <xdr:rowOff>243366</xdr:rowOff>
    </xdr:to>
    <xdr:pic>
      <xdr:nvPicPr>
        <xdr:cNvPr id="17" name="図 16" descr="Oracle sees the future">
          <a:extLst>
            <a:ext uri="{FF2B5EF4-FFF2-40B4-BE49-F238E27FC236}">
              <a16:creationId xmlns:a16="http://schemas.microsoft.com/office/drawing/2014/main" id="{513D8EF8-8F33-4FA5-830B-A5EC6065F256}"/>
            </a:ext>
          </a:extLst>
        </xdr:cNvPr>
        <xdr:cNvPicPr>
          <a:picLocks noChangeAspect="1" noChangeArrowheads="1"/>
        </xdr:cNvPicPr>
      </xdr:nvPicPr>
      <xdr:blipFill>
        <a:blip xmlns:r="http://schemas.openxmlformats.org/officeDocument/2006/relationships" r:embed="rId2"/>
        <a:stretch>
          <a:fillRect/>
        </a:stretch>
      </xdr:blipFill>
      <xdr:spPr bwMode="auto">
        <a:xfrm>
          <a:off x="3171825" y="361950"/>
          <a:ext cx="5095875"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47625</xdr:colOff>
      <xdr:row>4</xdr:row>
      <xdr:rowOff>0</xdr:rowOff>
    </xdr:from>
    <xdr:to>
      <xdr:col>20</xdr:col>
      <xdr:colOff>254000</xdr:colOff>
      <xdr:row>12</xdr:row>
      <xdr:rowOff>0</xdr:rowOff>
    </xdr:to>
    <xdr:sp macro="" textlink="" fLocksText="0">
      <xdr:nvSpPr>
        <xdr:cNvPr id="2" name="強調線吹き出し 1 (枠付き) 1">
          <a:extLst>
            <a:ext uri="{FF2B5EF4-FFF2-40B4-BE49-F238E27FC236}">
              <a16:creationId xmlns:a16="http://schemas.microsoft.com/office/drawing/2014/main" id="{60E5BDCE-A8B7-4AA0-8421-A02CB6302B05}"/>
            </a:ext>
          </a:extLst>
        </xdr:cNvPr>
        <xdr:cNvSpPr/>
      </xdr:nvSpPr>
      <xdr:spPr bwMode="auto">
        <a:xfrm>
          <a:off x="21650325" y="1314450"/>
          <a:ext cx="0" cy="2667000"/>
        </a:xfrm>
        <a:prstGeom prst="accentBorderCallout1">
          <a:avLst>
            <a:gd name="adj1" fmla="val 18750"/>
            <a:gd name="adj2" fmla="val -8333"/>
            <a:gd name="adj3" fmla="val 47077"/>
            <a:gd name="adj4" fmla="val -26870"/>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anchor="ctr" upright="1"/>
        <a:lstStyle/>
        <a:p>
          <a:r>
            <a:rPr lang="ja-JP" altLang="en-US" sz="1100">
              <a:latin typeface="Meiryo UI" pitchFamily="50" charset="-128"/>
              <a:ea typeface="Meiryo UI" pitchFamily="50" charset="-128"/>
              <a:cs typeface="Meiryo UI" pitchFamily="50" charset="-128"/>
            </a:rPr>
            <a:t>　旧区分</a:t>
          </a:r>
          <a:r>
            <a:rPr lang="ja-JP" altLang="ja-JP" sz="1100">
              <a:latin typeface="Meiryo UI" pitchFamily="50" charset="-128"/>
              <a:ea typeface="Meiryo UI" pitchFamily="50" charset="-128"/>
              <a:cs typeface="Meiryo UI" pitchFamily="50" charset="-128"/>
            </a:rPr>
            <a:t>での表示は下段別表参照</a:t>
          </a:r>
          <a:endParaRPr lang="en-US" altLang="ja-JP" sz="1100">
            <a:latin typeface="Meiryo UI" pitchFamily="50" charset="-128"/>
            <a:ea typeface="Meiryo UI" pitchFamily="50" charset="-128"/>
            <a:cs typeface="Meiryo UI" pitchFamily="50" charset="-128"/>
          </a:endParaRPr>
        </a:p>
        <a:p>
          <a:endParaRPr lang="en-US" altLang="ja-JP" sz="1100">
            <a:latin typeface="Meiryo UI" pitchFamily="50" charset="-128"/>
            <a:ea typeface="Meiryo UI" pitchFamily="50" charset="-128"/>
            <a:cs typeface="Meiryo UI" pitchFamily="50" charset="-128"/>
          </a:endParaRPr>
        </a:p>
        <a:p>
          <a:r>
            <a:rPr lang="ja-JP" altLang="en-US" sz="1100">
              <a:latin typeface="Meiryo UI" pitchFamily="50" charset="-128"/>
              <a:ea typeface="Meiryo UI" pitchFamily="50" charset="-128"/>
              <a:cs typeface="Meiryo UI" pitchFamily="50" charset="-128"/>
            </a:rPr>
            <a:t>　</a:t>
          </a:r>
          <a:r>
            <a:rPr lang="en-US" altLang="ja-JP" sz="1100">
              <a:latin typeface="Meiryo UI" pitchFamily="50" charset="-128"/>
              <a:ea typeface="Meiryo UI" pitchFamily="50" charset="-128"/>
              <a:cs typeface="Meiryo UI" pitchFamily="50" charset="-128"/>
            </a:rPr>
            <a:t>Refer to following table for</a:t>
          </a:r>
          <a:r>
            <a:rPr lang="en-US" altLang="ja-JP" sz="1100" baseline="0">
              <a:latin typeface="Meiryo UI" pitchFamily="50" charset="-128"/>
              <a:ea typeface="Meiryo UI" pitchFamily="50" charset="-128"/>
              <a:cs typeface="Meiryo UI" pitchFamily="50" charset="-128"/>
            </a:rPr>
            <a:t> </a:t>
          </a:r>
        </a:p>
        <a:p>
          <a:r>
            <a:rPr lang="ja-JP" altLang="en-US" sz="1100" baseline="0">
              <a:latin typeface="Meiryo UI" pitchFamily="50" charset="-128"/>
              <a:ea typeface="Meiryo UI" pitchFamily="50" charset="-128"/>
              <a:cs typeface="Meiryo UI" pitchFamily="50" charset="-128"/>
            </a:rPr>
            <a:t>　</a:t>
          </a:r>
          <a:r>
            <a:rPr lang="en-US" altLang="ja-JP" sz="1100" baseline="0">
              <a:latin typeface="Meiryo UI" pitchFamily="50" charset="-128"/>
              <a:ea typeface="Meiryo UI" pitchFamily="50" charset="-128"/>
              <a:cs typeface="Meiryo UI" pitchFamily="50" charset="-128"/>
            </a:rPr>
            <a:t>former</a:t>
          </a:r>
          <a:r>
            <a:rPr lang="en-US" altLang="ja-JP" sz="1100">
              <a:latin typeface="Meiryo UI" pitchFamily="50" charset="-128"/>
              <a:ea typeface="Meiryo UI" pitchFamily="50" charset="-128"/>
              <a:cs typeface="Meiryo UI" pitchFamily="50" charset="-128"/>
            </a:rPr>
            <a:t> business</a:t>
          </a:r>
          <a:r>
            <a:rPr lang="en-US" altLang="ja-JP" sz="1100" baseline="0">
              <a:latin typeface="Meiryo UI" pitchFamily="50" charset="-128"/>
              <a:ea typeface="Meiryo UI" pitchFamily="50" charset="-128"/>
              <a:cs typeface="Meiryo UI" pitchFamily="50" charset="-128"/>
            </a:rPr>
            <a:t> segment.</a:t>
          </a:r>
          <a:endParaRPr lang="ja-JP" altLang="en-US" sz="1100">
            <a:latin typeface="Meiryo UI" pitchFamily="50" charset="-128"/>
            <a:ea typeface="Meiryo UI" pitchFamily="50" charset="-128"/>
            <a:cs typeface="Meiryo UI"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123825</xdr:colOff>
      <xdr:row>27</xdr:row>
      <xdr:rowOff>99259</xdr:rowOff>
    </xdr:from>
    <xdr:to>
      <xdr:col>11</xdr:col>
      <xdr:colOff>57978</xdr:colOff>
      <xdr:row>31</xdr:row>
      <xdr:rowOff>237122</xdr:rowOff>
    </xdr:to>
    <xdr:sp macro="" textlink="">
      <xdr:nvSpPr>
        <xdr:cNvPr id="8227" name="Text Box 3">
          <a:extLst>
            <a:ext uri="{FF2B5EF4-FFF2-40B4-BE49-F238E27FC236}">
              <a16:creationId xmlns:a16="http://schemas.microsoft.com/office/drawing/2014/main" id="{16DCD8C4-5771-4399-A7EF-846079699400}"/>
            </a:ext>
          </a:extLst>
        </xdr:cNvPr>
        <xdr:cNvSpPr txBox="1">
          <a:spLocks noChangeArrowheads="1"/>
        </xdr:cNvSpPr>
      </xdr:nvSpPr>
      <xdr:spPr bwMode="auto">
        <a:xfrm>
          <a:off x="323850" y="7172325"/>
          <a:ext cx="14954250" cy="1162050"/>
        </a:xfrm>
        <a:prstGeom prst="rect">
          <a:avLst/>
        </a:prstGeom>
        <a:noFill/>
        <a:ln w="9525">
          <a:solidFill>
            <a:srgbClr val="000000"/>
          </a:solidFill>
          <a:miter lim="800000"/>
        </a:ln>
      </xdr:spPr>
      <xdr:txBody>
        <a:bodyPr vertOverflow="clip" wrap="square" lIns="27432" tIns="18288" rIns="0" bIns="0" anchor="t" upright="1"/>
        <a:lstStyle/>
        <a:p>
          <a:pPr algn="l" rtl="0">
            <a:defRPr sz="1000"/>
          </a:pPr>
          <a:r>
            <a:rPr lang="ja-JP" altLang="en-US" sz="1100" b="1" i="0" u="none" baseline="0">
              <a:solidFill>
                <a:srgbClr val="000000"/>
              </a:solidFill>
              <a:latin typeface="メイリオ"/>
              <a:ea typeface="メイリオ"/>
              <a:cs typeface="メイリオ"/>
            </a:rPr>
            <a:t>「クローズドコミュニケーションピリオド」に関して</a:t>
          </a:r>
          <a:endParaRPr lang="ja-JP" altLang="en-US" sz="1100" b="0" i="0" u="none" baseline="0">
            <a:solidFill>
              <a:srgbClr val="000000"/>
            </a:solidFill>
            <a:latin typeface="メイリオ"/>
            <a:ea typeface="メイリオ"/>
            <a:cs typeface="メイリオ"/>
          </a:endParaRPr>
        </a:p>
        <a:p>
          <a:pPr algn="l" rtl="0">
            <a:defRPr sz="1000"/>
          </a:pPr>
          <a:r>
            <a:rPr lang="ja-JP" altLang="en-US" sz="1100" b="0" i="0" u="none" baseline="0">
              <a:solidFill>
                <a:srgbClr val="000000"/>
              </a:solidFill>
              <a:latin typeface="メイリオ"/>
              <a:ea typeface="メイリオ"/>
              <a:cs typeface="メイリオ"/>
            </a:rPr>
            <a:t>当社は、決算発表準備中に株価に影響を与える情報が漏れることを防ぐため、当社の決算発表前後一定期間を「クローズドコミュニケーションピリオド」として、個別取材やミーティングへの対応や出席、業績見通し等に関してのお問い合わせへの対応を控えさせていただいております。ただし、公表済の業績予想から大きな乖離が見込まれる場合においては、期間中であっても適宜情報開示を行います。</a:t>
          </a:r>
        </a:p>
        <a:p>
          <a:pPr algn="l" rtl="0">
            <a:defRPr sz="1000"/>
          </a:pPr>
          <a:r>
            <a:rPr lang="ja-JP" altLang="en-US" sz="1100" b="1" i="0" u="none" baseline="0">
              <a:solidFill>
                <a:srgbClr val="FF0000"/>
              </a:solidFill>
              <a:latin typeface="メイリオ"/>
              <a:ea typeface="メイリオ"/>
              <a:cs typeface="メイリオ"/>
            </a:rPr>
            <a:t>クローズドコミュニケーションピリオドは各四半期末月</a:t>
          </a:r>
          <a:r>
            <a:rPr lang="en-US" altLang="ja-JP" sz="1100" b="1" i="0" u="none" baseline="0">
              <a:solidFill>
                <a:srgbClr val="FF0000"/>
              </a:solidFill>
              <a:latin typeface="メイリオ"/>
              <a:ea typeface="メイリオ"/>
              <a:cs typeface="メイリオ"/>
            </a:rPr>
            <a:t>(2,5,8,11</a:t>
          </a:r>
          <a:r>
            <a:rPr lang="ja-JP" altLang="en-US" sz="1100" b="1" i="0" u="none" baseline="0">
              <a:solidFill>
                <a:srgbClr val="FF0000"/>
              </a:solidFill>
              <a:latin typeface="メイリオ"/>
              <a:ea typeface="メイリオ"/>
              <a:cs typeface="メイリオ"/>
            </a:rPr>
            <a:t>月</a:t>
          </a:r>
          <a:r>
            <a:rPr lang="en-US" altLang="ja-JP" sz="1100" b="1" i="0" u="none" baseline="0">
              <a:solidFill>
                <a:srgbClr val="FF0000"/>
              </a:solidFill>
              <a:latin typeface="メイリオ"/>
              <a:ea typeface="メイリオ"/>
              <a:cs typeface="メイリオ"/>
            </a:rPr>
            <a:t>)15</a:t>
          </a:r>
          <a:r>
            <a:rPr lang="ja-JP" altLang="en-US" sz="1100" b="1" i="0" u="none" baseline="0">
              <a:solidFill>
                <a:srgbClr val="FF0000"/>
              </a:solidFill>
              <a:latin typeface="メイリオ"/>
              <a:ea typeface="メイリオ"/>
              <a:cs typeface="メイリオ"/>
            </a:rPr>
            <a:t>日から、当該四半期の業績発表日までです。</a:t>
          </a:r>
        </a:p>
      </xdr:txBody>
    </xdr:sp>
    <xdr:clientData/>
  </xdr:twoCellAnchor>
  <xdr:twoCellAnchor editAs="oneCell">
    <xdr:from>
      <xdr:col>1</xdr:col>
      <xdr:colOff>123825</xdr:colOff>
      <xdr:row>32</xdr:row>
      <xdr:rowOff>118309</xdr:rowOff>
    </xdr:from>
    <xdr:to>
      <xdr:col>11</xdr:col>
      <xdr:colOff>49696</xdr:colOff>
      <xdr:row>38</xdr:row>
      <xdr:rowOff>48627</xdr:rowOff>
    </xdr:to>
    <xdr:sp macro="" textlink="">
      <xdr:nvSpPr>
        <xdr:cNvPr id="8228" name="Text Box 4">
          <a:extLst>
            <a:ext uri="{FF2B5EF4-FFF2-40B4-BE49-F238E27FC236}">
              <a16:creationId xmlns:a16="http://schemas.microsoft.com/office/drawing/2014/main" id="{1BCE7536-C692-4E38-B826-ABEC40D15E3A}"/>
            </a:ext>
          </a:extLst>
        </xdr:cNvPr>
        <xdr:cNvSpPr txBox="1">
          <a:spLocks noChangeArrowheads="1"/>
        </xdr:cNvSpPr>
      </xdr:nvSpPr>
      <xdr:spPr bwMode="auto">
        <a:xfrm>
          <a:off x="323850" y="8477250"/>
          <a:ext cx="14944725" cy="1476375"/>
        </a:xfrm>
        <a:prstGeom prst="rect">
          <a:avLst/>
        </a:prstGeom>
        <a:noFill/>
        <a:ln w="9525">
          <a:solidFill>
            <a:srgbClr val="000000"/>
          </a:solidFill>
          <a:miter lim="800000"/>
        </a:ln>
      </xdr:spPr>
      <xdr:txBody>
        <a:bodyPr vertOverflow="clip" wrap="square" lIns="36576" tIns="27432" rIns="0" bIns="0" anchor="t" upright="1"/>
        <a:lstStyle/>
        <a:p>
          <a:pPr algn="l" rtl="0">
            <a:defRPr sz="1000"/>
          </a:pPr>
          <a:r>
            <a:rPr lang="en-US" altLang="ja-JP" sz="1100" b="1" i="0" u="none" baseline="0">
              <a:solidFill>
                <a:srgbClr val="000000"/>
              </a:solidFill>
              <a:latin typeface="メイリオ"/>
            </a:rPr>
            <a:t>Notice about "Closed Communication Period"</a:t>
          </a:r>
          <a:endParaRPr lang="en-US" altLang="ja-JP" sz="1000" b="0" i="0" u="none" baseline="0">
            <a:solidFill>
              <a:srgbClr val="000000"/>
            </a:solidFill>
            <a:latin typeface="メイリオ"/>
          </a:endParaRPr>
        </a:p>
        <a:p>
          <a:pPr algn="l" rtl="0">
            <a:defRPr sz="1000"/>
          </a:pPr>
          <a:r>
            <a:rPr lang="en-US" altLang="ja-JP" sz="1100" b="0" i="0" u="none" baseline="0">
              <a:solidFill>
                <a:srgbClr val="000000"/>
              </a:solidFill>
              <a:latin typeface="メイリオ"/>
            </a:rPr>
            <a:t>In order to prevent the information leaks which affect stock prices during the preparation of announcements of the financial results, Oracle Corporation Japan has set a fixed period before and after announcement as a “Closed Communication Period” and shall refrain from coverage regarding financial results during the period. However, in the event of a large deviation from previously announced predictive statements, even during the period, the Company will disclose information as it considers appropriate. </a:t>
          </a:r>
          <a:r>
            <a:rPr lang="en-US" altLang="ja-JP" sz="1100" b="1" i="0" u="none" baseline="0">
              <a:solidFill>
                <a:srgbClr val="FF0000"/>
              </a:solidFill>
              <a:latin typeface="メイリオ"/>
            </a:rPr>
            <a:t>Closed Communication Period begins the 15th day of the last month of each quarter (Feb., May, Aug. and Nov.) and ends once the Company announces its quarterly earnings.</a:t>
          </a:r>
        </a:p>
      </xdr:txBody>
    </xdr:sp>
    <xdr:clientData/>
  </xdr:twoCellAnchor>
  <xdr:twoCellAnchor>
    <xdr:from>
      <xdr:col>5</xdr:col>
      <xdr:colOff>199977</xdr:colOff>
      <xdr:row>4</xdr:row>
      <xdr:rowOff>10568</xdr:rowOff>
    </xdr:from>
    <xdr:to>
      <xdr:col>11</xdr:col>
      <xdr:colOff>438102</xdr:colOff>
      <xdr:row>13</xdr:row>
      <xdr:rowOff>228363</xdr:rowOff>
    </xdr:to>
    <xdr:graphicFrame macro="">
      <xdr:nvGraphicFramePr>
        <xdr:cNvPr id="8454" name="Chart 98">
          <a:extLst>
            <a:ext uri="{FF2B5EF4-FFF2-40B4-BE49-F238E27FC236}">
              <a16:creationId xmlns:a16="http://schemas.microsoft.com/office/drawing/2014/main" id="{D9EB50DF-BDDF-49F9-B42B-94774E3C9C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180975</xdr:colOff>
      <xdr:row>15</xdr:row>
      <xdr:rowOff>9525</xdr:rowOff>
    </xdr:from>
    <xdr:to>
      <xdr:col>11</xdr:col>
      <xdr:colOff>428625</xdr:colOff>
      <xdr:row>25</xdr:row>
      <xdr:rowOff>200025</xdr:rowOff>
    </xdr:to>
    <xdr:graphicFrame macro="">
      <xdr:nvGraphicFramePr>
        <xdr:cNvPr id="8455" name="Chart 99">
          <a:extLst>
            <a:ext uri="{FF2B5EF4-FFF2-40B4-BE49-F238E27FC236}">
              <a16:creationId xmlns:a16="http://schemas.microsoft.com/office/drawing/2014/main" id="{D45420D1-E319-4E91-86A2-7C36EE07FD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104775</xdr:colOff>
      <xdr:row>4</xdr:row>
      <xdr:rowOff>0</xdr:rowOff>
    </xdr:from>
    <xdr:to>
      <xdr:col>4</xdr:col>
      <xdr:colOff>196850</xdr:colOff>
      <xdr:row>4</xdr:row>
      <xdr:rowOff>228600</xdr:rowOff>
    </xdr:to>
    <xdr:sp macro="" textlink="">
      <xdr:nvSpPr>
        <xdr:cNvPr id="139457" name="Text Box 3">
          <a:extLst>
            <a:ext uri="{FF2B5EF4-FFF2-40B4-BE49-F238E27FC236}">
              <a16:creationId xmlns:a16="http://schemas.microsoft.com/office/drawing/2014/main" id="{FF6C3AA1-C7A1-4DF0-85A7-1A285A0CB471}"/>
            </a:ext>
          </a:extLst>
        </xdr:cNvPr>
        <xdr:cNvSpPr txBox="1">
          <a:spLocks noChangeArrowheads="1"/>
        </xdr:cNvSpPr>
      </xdr:nvSpPr>
      <xdr:spPr bwMode="auto">
        <a:xfrm>
          <a:off x="4924425" y="952500"/>
          <a:ext cx="95250" cy="228600"/>
        </a:xfrm>
        <a:prstGeom prst="rect">
          <a:avLst/>
        </a:prstGeom>
        <a:noFill/>
        <a:ln w="9525">
          <a:noFill/>
          <a:miter lim="800000"/>
        </a:ln>
      </xdr:spPr>
      <xdr:txBody>
        <a:bodyPr/>
        <a:lstStyle/>
        <a:p>
          <a:endParaRPr/>
        </a:p>
      </xdr:txBody>
    </xdr:sp>
    <xdr:clientData/>
  </xdr:twoCellAnchor>
  <xdr:twoCellAnchor editAs="oneCell">
    <xdr:from>
      <xdr:col>4</xdr:col>
      <xdr:colOff>104775</xdr:colOff>
      <xdr:row>4</xdr:row>
      <xdr:rowOff>0</xdr:rowOff>
    </xdr:from>
    <xdr:to>
      <xdr:col>4</xdr:col>
      <xdr:colOff>196850</xdr:colOff>
      <xdr:row>4</xdr:row>
      <xdr:rowOff>228600</xdr:rowOff>
    </xdr:to>
    <xdr:sp macro="" textlink="">
      <xdr:nvSpPr>
        <xdr:cNvPr id="139458" name="Text Box 4">
          <a:extLst>
            <a:ext uri="{FF2B5EF4-FFF2-40B4-BE49-F238E27FC236}">
              <a16:creationId xmlns:a16="http://schemas.microsoft.com/office/drawing/2014/main" id="{0777E260-5E53-45FA-9597-F2D20A3310BE}"/>
            </a:ext>
          </a:extLst>
        </xdr:cNvPr>
        <xdr:cNvSpPr txBox="1">
          <a:spLocks noChangeArrowheads="1"/>
        </xdr:cNvSpPr>
      </xdr:nvSpPr>
      <xdr:spPr bwMode="auto">
        <a:xfrm>
          <a:off x="4924425" y="952500"/>
          <a:ext cx="95250" cy="228600"/>
        </a:xfrm>
        <a:prstGeom prst="rect">
          <a:avLst/>
        </a:prstGeom>
        <a:noFill/>
        <a:ln w="9525">
          <a:noFill/>
          <a:miter lim="800000"/>
        </a:ln>
      </xdr:spPr>
      <xdr:txBody>
        <a:bodyPr/>
        <a:lstStyle/>
        <a:p>
          <a:endParaRPr/>
        </a:p>
      </xdr:txBody>
    </xdr:sp>
    <xdr:clientData/>
  </xdr:twoCellAnchor>
  <xdr:twoCellAnchor editAs="oneCell">
    <xdr:from>
      <xdr:col>10</xdr:col>
      <xdr:colOff>0</xdr:colOff>
      <xdr:row>4</xdr:row>
      <xdr:rowOff>0</xdr:rowOff>
    </xdr:from>
    <xdr:to>
      <xdr:col>10</xdr:col>
      <xdr:colOff>101600</xdr:colOff>
      <xdr:row>4</xdr:row>
      <xdr:rowOff>228600</xdr:rowOff>
    </xdr:to>
    <xdr:sp macro="" textlink="">
      <xdr:nvSpPr>
        <xdr:cNvPr id="139459" name="Text Box 5">
          <a:extLst>
            <a:ext uri="{FF2B5EF4-FFF2-40B4-BE49-F238E27FC236}">
              <a16:creationId xmlns:a16="http://schemas.microsoft.com/office/drawing/2014/main" id="{58054EE7-A94F-47A9-81E1-C9A6F897D65E}"/>
            </a:ext>
          </a:extLst>
        </xdr:cNvPr>
        <xdr:cNvSpPr txBox="1">
          <a:spLocks noChangeArrowheads="1"/>
        </xdr:cNvSpPr>
      </xdr:nvSpPr>
      <xdr:spPr bwMode="auto">
        <a:xfrm>
          <a:off x="12258675" y="952500"/>
          <a:ext cx="104775" cy="228600"/>
        </a:xfrm>
        <a:prstGeom prst="rect">
          <a:avLst/>
        </a:prstGeom>
        <a:noFill/>
        <a:ln w="9525">
          <a:noFill/>
          <a:miter lim="800000"/>
        </a:ln>
      </xdr:spPr>
      <xdr:txBody>
        <a:bodyPr/>
        <a:lstStyle/>
        <a:p>
          <a:endParaRPr/>
        </a:p>
      </xdr:txBody>
    </xdr:sp>
    <xdr:clientData/>
  </xdr:twoCellAnchor>
  <xdr:twoCellAnchor editAs="oneCell">
    <xdr:from>
      <xdr:col>10</xdr:col>
      <xdr:colOff>0</xdr:colOff>
      <xdr:row>4</xdr:row>
      <xdr:rowOff>0</xdr:rowOff>
    </xdr:from>
    <xdr:to>
      <xdr:col>10</xdr:col>
      <xdr:colOff>101600</xdr:colOff>
      <xdr:row>4</xdr:row>
      <xdr:rowOff>228600</xdr:rowOff>
    </xdr:to>
    <xdr:sp macro="" textlink="">
      <xdr:nvSpPr>
        <xdr:cNvPr id="139460" name="Text Box 6">
          <a:extLst>
            <a:ext uri="{FF2B5EF4-FFF2-40B4-BE49-F238E27FC236}">
              <a16:creationId xmlns:a16="http://schemas.microsoft.com/office/drawing/2014/main" id="{F2857B32-BFCC-4765-8845-2B5723BBE788}"/>
            </a:ext>
          </a:extLst>
        </xdr:cNvPr>
        <xdr:cNvSpPr txBox="1">
          <a:spLocks noChangeArrowheads="1"/>
        </xdr:cNvSpPr>
      </xdr:nvSpPr>
      <xdr:spPr bwMode="auto">
        <a:xfrm>
          <a:off x="12258675" y="952500"/>
          <a:ext cx="104775" cy="228600"/>
        </a:xfrm>
        <a:prstGeom prst="rect">
          <a:avLst/>
        </a:prstGeom>
        <a:noFill/>
        <a:ln w="9525">
          <a:noFill/>
          <a:miter lim="800000"/>
        </a:ln>
      </xdr:spPr>
      <xdr:txBody>
        <a:bodyPr/>
        <a:lstStyle/>
        <a:p>
          <a:endParaRPr/>
        </a:p>
      </xdr:txBody>
    </xdr:sp>
    <xdr:clientData/>
  </xdr:twoCellAnchor>
  <xdr:twoCellAnchor editAs="oneCell">
    <xdr:from>
      <xdr:col>10</xdr:col>
      <xdr:colOff>0</xdr:colOff>
      <xdr:row>4</xdr:row>
      <xdr:rowOff>0</xdr:rowOff>
    </xdr:from>
    <xdr:to>
      <xdr:col>10</xdr:col>
      <xdr:colOff>101600</xdr:colOff>
      <xdr:row>4</xdr:row>
      <xdr:rowOff>228600</xdr:rowOff>
    </xdr:to>
    <xdr:sp macro="" textlink="">
      <xdr:nvSpPr>
        <xdr:cNvPr id="139461" name="Text Box 7">
          <a:extLst>
            <a:ext uri="{FF2B5EF4-FFF2-40B4-BE49-F238E27FC236}">
              <a16:creationId xmlns:a16="http://schemas.microsoft.com/office/drawing/2014/main" id="{6D764D11-171E-49B0-8228-EA4EC5BF97B1}"/>
            </a:ext>
          </a:extLst>
        </xdr:cNvPr>
        <xdr:cNvSpPr txBox="1">
          <a:spLocks noChangeArrowheads="1"/>
        </xdr:cNvSpPr>
      </xdr:nvSpPr>
      <xdr:spPr bwMode="auto">
        <a:xfrm>
          <a:off x="12258675" y="952500"/>
          <a:ext cx="104775" cy="228600"/>
        </a:xfrm>
        <a:prstGeom prst="rect">
          <a:avLst/>
        </a:prstGeom>
        <a:noFill/>
        <a:ln w="9525">
          <a:noFill/>
          <a:miter lim="800000"/>
        </a:ln>
      </xdr:spPr>
      <xdr:txBody>
        <a:bodyPr/>
        <a:lstStyle/>
        <a:p>
          <a:endParaRPr/>
        </a:p>
      </xdr:txBody>
    </xdr:sp>
    <xdr:clientData/>
  </xdr:twoCellAnchor>
  <xdr:twoCellAnchor editAs="oneCell">
    <xdr:from>
      <xdr:col>10</xdr:col>
      <xdr:colOff>0</xdr:colOff>
      <xdr:row>4</xdr:row>
      <xdr:rowOff>0</xdr:rowOff>
    </xdr:from>
    <xdr:to>
      <xdr:col>10</xdr:col>
      <xdr:colOff>101600</xdr:colOff>
      <xdr:row>4</xdr:row>
      <xdr:rowOff>228600</xdr:rowOff>
    </xdr:to>
    <xdr:sp macro="" textlink="">
      <xdr:nvSpPr>
        <xdr:cNvPr id="139462" name="Text Box 8">
          <a:extLst>
            <a:ext uri="{FF2B5EF4-FFF2-40B4-BE49-F238E27FC236}">
              <a16:creationId xmlns:a16="http://schemas.microsoft.com/office/drawing/2014/main" id="{2DE6B1C6-7DC8-4143-8D35-44332C57057F}"/>
            </a:ext>
          </a:extLst>
        </xdr:cNvPr>
        <xdr:cNvSpPr txBox="1">
          <a:spLocks noChangeArrowheads="1"/>
        </xdr:cNvSpPr>
      </xdr:nvSpPr>
      <xdr:spPr bwMode="auto">
        <a:xfrm>
          <a:off x="12258675" y="952500"/>
          <a:ext cx="104775" cy="228600"/>
        </a:xfrm>
        <a:prstGeom prst="rect">
          <a:avLst/>
        </a:prstGeom>
        <a:noFill/>
        <a:ln w="9525">
          <a:noFill/>
          <a:miter lim="800000"/>
        </a:ln>
      </xdr:spPr>
      <xdr:txBody>
        <a:bodyPr/>
        <a:lstStyle/>
        <a:p>
          <a:endParaRPr/>
        </a:p>
      </xdr:txBody>
    </xdr:sp>
    <xdr:clientData/>
  </xdr:twoCellAnchor>
  <xdr:twoCellAnchor editAs="oneCell">
    <xdr:from>
      <xdr:col>10</xdr:col>
      <xdr:colOff>0</xdr:colOff>
      <xdr:row>4</xdr:row>
      <xdr:rowOff>0</xdr:rowOff>
    </xdr:from>
    <xdr:to>
      <xdr:col>10</xdr:col>
      <xdr:colOff>101600</xdr:colOff>
      <xdr:row>4</xdr:row>
      <xdr:rowOff>228600</xdr:rowOff>
    </xdr:to>
    <xdr:sp macro="" textlink="">
      <xdr:nvSpPr>
        <xdr:cNvPr id="139463" name="Text Box 9">
          <a:extLst>
            <a:ext uri="{FF2B5EF4-FFF2-40B4-BE49-F238E27FC236}">
              <a16:creationId xmlns:a16="http://schemas.microsoft.com/office/drawing/2014/main" id="{F0E538AB-9EA2-4318-937D-94E2AEEB9C99}"/>
            </a:ext>
          </a:extLst>
        </xdr:cNvPr>
        <xdr:cNvSpPr txBox="1">
          <a:spLocks noChangeArrowheads="1"/>
        </xdr:cNvSpPr>
      </xdr:nvSpPr>
      <xdr:spPr bwMode="auto">
        <a:xfrm>
          <a:off x="12258675" y="952500"/>
          <a:ext cx="104775" cy="228600"/>
        </a:xfrm>
        <a:prstGeom prst="rect">
          <a:avLst/>
        </a:prstGeom>
        <a:noFill/>
        <a:ln w="9525">
          <a:noFill/>
          <a:miter lim="800000"/>
        </a:ln>
      </xdr:spPr>
      <xdr:txBody>
        <a:bodyPr/>
        <a:lstStyle/>
        <a:p>
          <a:endParaRPr/>
        </a:p>
      </xdr:txBody>
    </xdr:sp>
    <xdr:clientData/>
  </xdr:twoCellAnchor>
  <xdr:twoCellAnchor editAs="oneCell">
    <xdr:from>
      <xdr:col>10</xdr:col>
      <xdr:colOff>0</xdr:colOff>
      <xdr:row>4</xdr:row>
      <xdr:rowOff>0</xdr:rowOff>
    </xdr:from>
    <xdr:to>
      <xdr:col>10</xdr:col>
      <xdr:colOff>101600</xdr:colOff>
      <xdr:row>4</xdr:row>
      <xdr:rowOff>228600</xdr:rowOff>
    </xdr:to>
    <xdr:sp macro="" textlink="">
      <xdr:nvSpPr>
        <xdr:cNvPr id="139464" name="Text Box 10">
          <a:extLst>
            <a:ext uri="{FF2B5EF4-FFF2-40B4-BE49-F238E27FC236}">
              <a16:creationId xmlns:a16="http://schemas.microsoft.com/office/drawing/2014/main" id="{326D7088-E059-454E-8C1E-AFD60E3FA517}"/>
            </a:ext>
          </a:extLst>
        </xdr:cNvPr>
        <xdr:cNvSpPr txBox="1">
          <a:spLocks noChangeArrowheads="1"/>
        </xdr:cNvSpPr>
      </xdr:nvSpPr>
      <xdr:spPr bwMode="auto">
        <a:xfrm>
          <a:off x="12258675" y="952500"/>
          <a:ext cx="104775" cy="228600"/>
        </a:xfrm>
        <a:prstGeom prst="rect">
          <a:avLst/>
        </a:prstGeom>
        <a:noFill/>
        <a:ln w="9525">
          <a:noFill/>
          <a:miter lim="800000"/>
        </a:ln>
      </xdr:spPr>
      <xdr:txBody>
        <a:bodyPr/>
        <a:lstStyle/>
        <a:p>
          <a:endParaRPr/>
        </a:p>
      </xdr:txBody>
    </xdr:sp>
    <xdr:clientData/>
  </xdr:twoCellAnchor>
  <xdr:twoCellAnchor editAs="oneCell">
    <xdr:from>
      <xdr:col>10</xdr:col>
      <xdr:colOff>0</xdr:colOff>
      <xdr:row>4</xdr:row>
      <xdr:rowOff>0</xdr:rowOff>
    </xdr:from>
    <xdr:to>
      <xdr:col>10</xdr:col>
      <xdr:colOff>101600</xdr:colOff>
      <xdr:row>4</xdr:row>
      <xdr:rowOff>228600</xdr:rowOff>
    </xdr:to>
    <xdr:sp macro="" textlink="">
      <xdr:nvSpPr>
        <xdr:cNvPr id="139465" name="Text Box 11">
          <a:extLst>
            <a:ext uri="{FF2B5EF4-FFF2-40B4-BE49-F238E27FC236}">
              <a16:creationId xmlns:a16="http://schemas.microsoft.com/office/drawing/2014/main" id="{2FE6FD8C-EEF9-430A-9DAF-301DB8332771}"/>
            </a:ext>
          </a:extLst>
        </xdr:cNvPr>
        <xdr:cNvSpPr txBox="1">
          <a:spLocks noChangeArrowheads="1"/>
        </xdr:cNvSpPr>
      </xdr:nvSpPr>
      <xdr:spPr bwMode="auto">
        <a:xfrm>
          <a:off x="12258675" y="952500"/>
          <a:ext cx="104775" cy="228600"/>
        </a:xfrm>
        <a:prstGeom prst="rect">
          <a:avLst/>
        </a:prstGeom>
        <a:noFill/>
        <a:ln w="9525">
          <a:noFill/>
          <a:miter lim="800000"/>
        </a:ln>
      </xdr:spPr>
      <xdr:txBody>
        <a:bodyPr/>
        <a:lstStyle/>
        <a:p>
          <a:endParaRPr/>
        </a:p>
      </xdr:txBody>
    </xdr:sp>
    <xdr:clientData/>
  </xdr:twoCellAnchor>
  <xdr:twoCellAnchor editAs="oneCell">
    <xdr:from>
      <xdr:col>10</xdr:col>
      <xdr:colOff>0</xdr:colOff>
      <xdr:row>4</xdr:row>
      <xdr:rowOff>0</xdr:rowOff>
    </xdr:from>
    <xdr:to>
      <xdr:col>10</xdr:col>
      <xdr:colOff>101600</xdr:colOff>
      <xdr:row>4</xdr:row>
      <xdr:rowOff>228600</xdr:rowOff>
    </xdr:to>
    <xdr:sp macro="" textlink="">
      <xdr:nvSpPr>
        <xdr:cNvPr id="139466" name="Text Box 12">
          <a:extLst>
            <a:ext uri="{FF2B5EF4-FFF2-40B4-BE49-F238E27FC236}">
              <a16:creationId xmlns:a16="http://schemas.microsoft.com/office/drawing/2014/main" id="{A6D4A467-4CF9-4971-83DF-13AF09466768}"/>
            </a:ext>
          </a:extLst>
        </xdr:cNvPr>
        <xdr:cNvSpPr txBox="1">
          <a:spLocks noChangeArrowheads="1"/>
        </xdr:cNvSpPr>
      </xdr:nvSpPr>
      <xdr:spPr bwMode="auto">
        <a:xfrm>
          <a:off x="12258675" y="952500"/>
          <a:ext cx="104775" cy="228600"/>
        </a:xfrm>
        <a:prstGeom prst="rect">
          <a:avLst/>
        </a:prstGeom>
        <a:noFill/>
        <a:ln w="9525">
          <a:noFill/>
          <a:miter lim="800000"/>
        </a:ln>
      </xdr:spPr>
      <xdr:txBody>
        <a:bodyPr/>
        <a:lstStyle/>
        <a:p>
          <a:endParaRPr/>
        </a:p>
      </xdr:txBody>
    </xdr:sp>
    <xdr:clientData/>
  </xdr:twoCellAnchor>
  <xdr:twoCellAnchor>
    <xdr:from>
      <xdr:col>2</xdr:col>
      <xdr:colOff>190500</xdr:colOff>
      <xdr:row>3</xdr:row>
      <xdr:rowOff>72744</xdr:rowOff>
    </xdr:from>
    <xdr:to>
      <xdr:col>7</xdr:col>
      <xdr:colOff>601980</xdr:colOff>
      <xdr:row>20</xdr:row>
      <xdr:rowOff>181811</xdr:rowOff>
    </xdr:to>
    <xdr:grpSp>
      <xdr:nvGrpSpPr>
        <xdr:cNvPr id="13" name="グループ化 2">
          <a:extLst>
            <a:ext uri="{FF2B5EF4-FFF2-40B4-BE49-F238E27FC236}">
              <a16:creationId xmlns:a16="http://schemas.microsoft.com/office/drawing/2014/main" id="{55771A6D-6F5E-4D4C-BBB9-F92863299E09}"/>
            </a:ext>
          </a:extLst>
        </xdr:cNvPr>
        <xdr:cNvGrpSpPr>
          <a:grpSpLocks/>
        </xdr:cNvGrpSpPr>
      </xdr:nvGrpSpPr>
      <xdr:grpSpPr>
        <a:xfrm>
          <a:off x="656167" y="877077"/>
          <a:ext cx="7713980" cy="4310651"/>
          <a:chOff x="561801" y="438343"/>
          <a:chExt cx="7525573" cy="4146755"/>
        </a:xfrm>
      </xdr:grpSpPr>
      <xdr:grpSp>
        <xdr:nvGrpSpPr>
          <xdr:cNvPr id="14" name="グループ化 27">
            <a:extLst>
              <a:ext uri="{FF2B5EF4-FFF2-40B4-BE49-F238E27FC236}">
                <a16:creationId xmlns:a16="http://schemas.microsoft.com/office/drawing/2014/main" id="{76A29A81-DD56-48E8-AEBC-B4E5193B1DB3}"/>
              </a:ext>
            </a:extLst>
          </xdr:cNvPr>
          <xdr:cNvGrpSpPr>
            <a:grpSpLocks/>
          </xdr:cNvGrpSpPr>
        </xdr:nvGrpSpPr>
        <xdr:grpSpPr>
          <a:xfrm>
            <a:off x="561801" y="438343"/>
            <a:ext cx="7525573" cy="4146755"/>
            <a:chOff x="512641" y="438343"/>
            <a:chExt cx="7525573" cy="4146755"/>
          </a:xfrm>
        </xdr:grpSpPr>
        <xdr:sp macro="" textlink="" fLocksText="0">
          <xdr:nvSpPr>
            <xdr:cNvPr id="17" name="正方形/長方形 4">
              <a:extLst>
                <a:ext uri="{FF2B5EF4-FFF2-40B4-BE49-F238E27FC236}">
                  <a16:creationId xmlns:a16="http://schemas.microsoft.com/office/drawing/2014/main" id="{140363DE-5FD0-4CE5-ADAC-90928B256E31}"/>
                </a:ext>
              </a:extLst>
            </xdr:cNvPr>
            <xdr:cNvSpPr/>
          </xdr:nvSpPr>
          <xdr:spPr bwMode="auto">
            <a:xfrm>
              <a:off x="1552527" y="1891843"/>
              <a:ext cx="768972" cy="2101120"/>
            </a:xfrm>
            <a:prstGeom prst="rect">
              <a:avLst/>
            </a:prstGeom>
            <a:solidFill>
              <a:schemeClr val="bg1">
                <a:lumMod val="50000"/>
              </a:schemeClr>
            </a:solidFill>
            <a:ln w="9525" cap="flat" cmpd="sng" algn="ctr">
              <a:noFill/>
              <a:prstDash val="solid"/>
              <a:round/>
              <a:headEnd type="none" w="med" len="med"/>
              <a:tailEnd type="none" w="med" len="med"/>
            </a:ln>
            <a:effectLst/>
          </xdr:spPr>
          <xdr:txBody>
            <a:bodyPr vert="horz" wrap="square" lIns="92075" tIns="46038" rIns="92075" bIns="46038" anchor="t" anchorCtr="0">
              <a:prstTxWarp prst="textNoShape">
                <a:avLst/>
              </a:prstTxWarp>
              <a:no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marL="119063" marR="0" indent="-119063" algn="ctr" defTabSz="914400" rtl="0" eaLnBrk="1" fontAlgn="base" latinLnBrk="0" hangingPunct="1">
                <a:lnSpc>
                  <a:spcPct val="90000"/>
                </a:lnSpc>
                <a:spcBef>
                  <a:spcPct val="50000"/>
                </a:spcBef>
                <a:spcAft>
                  <a:spcPct val="0"/>
                </a:spcAft>
                <a:buClr>
                  <a:schemeClr val="accent1"/>
                </a:buClr>
                <a:buSzTx/>
                <a:buFontTx/>
                <a:buNone/>
              </a:pPr>
              <a:endParaRPr lang="ja-JP" altLang="en-US" sz="1600" b="0" i="0" u="none" baseline="0">
                <a:ln>
                  <a:noFill/>
                </a:ln>
                <a:solidFill>
                  <a:schemeClr val="tx1"/>
                </a:solidFill>
                <a:latin typeface="Meiryo UI" pitchFamily="50" charset="-128"/>
                <a:ea typeface="Meiryo UI" pitchFamily="50" charset="-128"/>
                <a:cs typeface="Meiryo UI" pitchFamily="50" charset="-128"/>
              </a:endParaRPr>
            </a:p>
          </xdr:txBody>
        </xdr:sp>
        <xdr:sp macro="" textlink="" fLocksText="0">
          <xdr:nvSpPr>
            <xdr:cNvPr id="18" name="正方形/長方形 5">
              <a:extLst>
                <a:ext uri="{FF2B5EF4-FFF2-40B4-BE49-F238E27FC236}">
                  <a16:creationId xmlns:a16="http://schemas.microsoft.com/office/drawing/2014/main" id="{EE02A23D-44D4-447A-93A5-873D33AE60F4}"/>
                </a:ext>
              </a:extLst>
            </xdr:cNvPr>
            <xdr:cNvSpPr/>
          </xdr:nvSpPr>
          <xdr:spPr bwMode="auto">
            <a:xfrm>
              <a:off x="6438204" y="1606143"/>
              <a:ext cx="796641" cy="2375837"/>
            </a:xfrm>
            <a:prstGeom prst="rect">
              <a:avLst/>
            </a:prstGeom>
            <a:solidFill>
              <a:srgbClr val="FF0000"/>
            </a:solidFill>
            <a:ln w="9525" cap="flat" cmpd="sng" algn="ctr">
              <a:noFill/>
              <a:prstDash val="solid"/>
              <a:round/>
              <a:headEnd type="none" w="med" len="med"/>
              <a:tailEnd type="none" w="med" len="med"/>
            </a:ln>
            <a:effectLst/>
          </xdr:spPr>
          <xdr:txBody>
            <a:bodyPr vert="horz" wrap="square" lIns="92075" tIns="46038" rIns="92075" bIns="46038" anchor="t" anchorCtr="0">
              <a:prstTxWarp prst="textNoShape">
                <a:avLst/>
              </a:prstTxWarp>
              <a:no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marL="119063" marR="0" indent="-119063" algn="ctr" defTabSz="914400" rtl="0" eaLnBrk="1" fontAlgn="base" latinLnBrk="0" hangingPunct="1">
                <a:lnSpc>
                  <a:spcPct val="90000"/>
                </a:lnSpc>
                <a:spcBef>
                  <a:spcPct val="50000"/>
                </a:spcBef>
                <a:spcAft>
                  <a:spcPct val="0"/>
                </a:spcAft>
                <a:buClr>
                  <a:schemeClr val="accent1"/>
                </a:buClr>
                <a:buSzTx/>
                <a:buFontTx/>
                <a:buNone/>
              </a:pPr>
              <a:endParaRPr lang="ja-JP" altLang="en-US" sz="1600" b="0" i="0" u="none" baseline="0">
                <a:ln>
                  <a:noFill/>
                </a:ln>
                <a:solidFill>
                  <a:schemeClr val="tx1"/>
                </a:solidFill>
                <a:latin typeface="Meiryo UI" pitchFamily="50" charset="-128"/>
                <a:ea typeface="Meiryo UI" pitchFamily="50" charset="-128"/>
                <a:cs typeface="Meiryo UI" pitchFamily="50" charset="-128"/>
              </a:endParaRPr>
            </a:p>
          </xdr:txBody>
        </xdr:sp>
        <xdr:sp macro="" textlink="">
          <xdr:nvSpPr>
            <xdr:cNvPr id="19" name="テキスト ボックス 6">
              <a:extLst>
                <a:ext uri="{FF2B5EF4-FFF2-40B4-BE49-F238E27FC236}">
                  <a16:creationId xmlns:a16="http://schemas.microsoft.com/office/drawing/2014/main" id="{D52767B6-ACA7-4E35-BFC8-FAC31C025A03}"/>
                </a:ext>
              </a:extLst>
            </xdr:cNvPr>
            <xdr:cNvSpPr txBox="1"/>
          </xdr:nvSpPr>
          <xdr:spPr>
            <a:xfrm>
              <a:off x="1114850" y="4008562"/>
              <a:ext cx="1628855" cy="569279"/>
            </a:xfrm>
            <a:prstGeom prst="rect">
              <a:avLst/>
            </a:prstGeom>
            <a:noFill/>
          </xdr:spPr>
          <xdr:txBody>
            <a:bodyPr wrap="square">
              <a:sp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a:lnSpc>
                  <a:spcPct val="70000"/>
                </a:lnSpc>
                <a:spcBef>
                  <a:spcPct val="0"/>
                </a:spcBef>
              </a:pPr>
              <a:r>
                <a:rPr lang="en-US" altLang="ja-JP" b="1">
                  <a:latin typeface="Meiryo UI" pitchFamily="50" charset="-128"/>
                  <a:ea typeface="Meiryo UI" pitchFamily="50" charset="-128"/>
                  <a:cs typeface="Meiryo UI" pitchFamily="50" charset="-128"/>
                </a:rPr>
                <a:t>FY24Q3
9 months</a:t>
              </a:r>
              <a:endParaRPr lang="ja-JP" altLang="en-US" b="1">
                <a:latin typeface="Meiryo UI" pitchFamily="50" charset="-128"/>
                <a:ea typeface="Meiryo UI" pitchFamily="50" charset="-128"/>
                <a:cs typeface="Meiryo UI" pitchFamily="50" charset="-128"/>
              </a:endParaRPr>
            </a:p>
          </xdr:txBody>
        </xdr:sp>
        <xdr:sp macro="" textlink="">
          <xdr:nvSpPr>
            <xdr:cNvPr id="20" name="テキスト ボックス 7">
              <a:extLst>
                <a:ext uri="{FF2B5EF4-FFF2-40B4-BE49-F238E27FC236}">
                  <a16:creationId xmlns:a16="http://schemas.microsoft.com/office/drawing/2014/main" id="{081F3584-C0D5-4CF1-A466-AD6929FFA0EA}"/>
                </a:ext>
              </a:extLst>
            </xdr:cNvPr>
            <xdr:cNvSpPr txBox="1"/>
          </xdr:nvSpPr>
          <xdr:spPr>
            <a:xfrm>
              <a:off x="5960043" y="4015819"/>
              <a:ext cx="1628855" cy="569279"/>
            </a:xfrm>
            <a:prstGeom prst="rect">
              <a:avLst/>
            </a:prstGeom>
            <a:noFill/>
          </xdr:spPr>
          <xdr:txBody>
            <a:bodyPr wrap="square">
              <a:sp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a:lnSpc>
                  <a:spcPct val="70000"/>
                </a:lnSpc>
                <a:spcBef>
                  <a:spcPct val="0"/>
                </a:spcBef>
              </a:pPr>
              <a:r>
                <a:rPr lang="en-US" altLang="ja-JP" b="1">
                  <a:latin typeface="Meiryo UI" pitchFamily="50" charset="-128"/>
                  <a:ea typeface="Meiryo UI" pitchFamily="50" charset="-128"/>
                  <a:cs typeface="Meiryo UI" pitchFamily="50" charset="-128"/>
                </a:rPr>
                <a:t>FY25Q3</a:t>
              </a:r>
            </a:p>
            <a:p>
              <a:pPr>
                <a:lnSpc>
                  <a:spcPct val="70000"/>
                </a:lnSpc>
                <a:spcBef>
                  <a:spcPct val="0"/>
                </a:spcBef>
              </a:pPr>
              <a:r>
                <a:rPr lang="en-US" altLang="ja-JP" b="1">
                  <a:latin typeface="Meiryo UI" pitchFamily="50" charset="-128"/>
                  <a:ea typeface="Meiryo UI" pitchFamily="50" charset="-128"/>
                  <a:cs typeface="Meiryo UI" pitchFamily="50" charset="-128"/>
                </a:rPr>
                <a:t>9 months</a:t>
              </a:r>
              <a:endParaRPr lang="ja-JP" altLang="en-US" b="1">
                <a:latin typeface="Meiryo UI" pitchFamily="50" charset="-128"/>
                <a:ea typeface="Meiryo UI" pitchFamily="50" charset="-128"/>
                <a:cs typeface="Meiryo UI" pitchFamily="50" charset="-128"/>
              </a:endParaRPr>
            </a:p>
          </xdr:txBody>
        </xdr:sp>
        <xdr:sp macro="" textlink="">
          <xdr:nvSpPr>
            <xdr:cNvPr id="21" name="テキスト ボックス 8">
              <a:extLst>
                <a:ext uri="{FF2B5EF4-FFF2-40B4-BE49-F238E27FC236}">
                  <a16:creationId xmlns:a16="http://schemas.microsoft.com/office/drawing/2014/main" id="{8BC7505B-1A2E-4313-ADC1-350A0A20CF7A}"/>
                </a:ext>
              </a:extLst>
            </xdr:cNvPr>
            <xdr:cNvSpPr txBox="1"/>
          </xdr:nvSpPr>
          <xdr:spPr>
            <a:xfrm>
              <a:off x="1301254" y="1462979"/>
              <a:ext cx="1251487" cy="495922"/>
            </a:xfrm>
            <a:prstGeom prst="rect">
              <a:avLst/>
            </a:prstGeom>
            <a:noFill/>
          </xdr:spPr>
          <xdr:txBody>
            <a:bodyPr wrap="square">
              <a:sp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a:lnSpc>
                  <a:spcPct val="100000"/>
                </a:lnSpc>
                <a:spcBef>
                  <a:spcPct val="0"/>
                </a:spcBef>
              </a:pPr>
              <a:r>
                <a:rPr lang="en-US" altLang="ja-JP" sz="2000">
                  <a:latin typeface="Meiryo UI" pitchFamily="50" charset="-128"/>
                  <a:ea typeface="Meiryo UI" pitchFamily="50" charset="-128"/>
                  <a:cs typeface="Meiryo UI" pitchFamily="50" charset="-128"/>
                </a:rPr>
                <a:t>176,883</a:t>
              </a:r>
            </a:p>
          </xdr:txBody>
        </xdr:sp>
        <xdr:sp macro="" textlink="" fLocksText="0">
          <xdr:nvSpPr>
            <xdr:cNvPr id="23" name="正方形/長方形 10">
              <a:extLst>
                <a:ext uri="{FF2B5EF4-FFF2-40B4-BE49-F238E27FC236}">
                  <a16:creationId xmlns:a16="http://schemas.microsoft.com/office/drawing/2014/main" id="{BF7CE9BA-71F6-4AC6-BC39-9BE0AF2F4DAD}"/>
                </a:ext>
              </a:extLst>
            </xdr:cNvPr>
            <xdr:cNvSpPr/>
          </xdr:nvSpPr>
          <xdr:spPr bwMode="auto">
            <a:xfrm>
              <a:off x="2712386" y="1653288"/>
              <a:ext cx="930018" cy="217066"/>
            </a:xfrm>
            <a:prstGeom prst="rect">
              <a:avLst/>
            </a:prstGeom>
            <a:solidFill>
              <a:srgbClr val="C0C0C0"/>
            </a:solidFill>
            <a:ln w="9525" cap="flat" cmpd="sng" algn="ctr">
              <a:noFill/>
              <a:prstDash val="solid"/>
              <a:round/>
              <a:headEnd type="none" w="med" len="med"/>
              <a:tailEnd type="none" w="med" len="med"/>
            </a:ln>
            <a:effectLst/>
          </xdr:spPr>
          <xdr:txBody>
            <a:bodyPr vert="horz" wrap="square" lIns="92075" tIns="46038" rIns="92075" bIns="46038" anchor="ctr" anchorCtr="0">
              <a:prstTxWarp prst="textNoShape">
                <a:avLst/>
              </a:prstTxWarp>
              <a:no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marL="119063" marR="0" indent="-119063" algn="ctr" defTabSz="914400" rtl="0" eaLnBrk="1" fontAlgn="base" latinLnBrk="0" hangingPunct="1">
                <a:lnSpc>
                  <a:spcPct val="90000"/>
                </a:lnSpc>
                <a:spcBef>
                  <a:spcPct val="50000"/>
                </a:spcBef>
                <a:spcAft>
                  <a:spcPct val="0"/>
                </a:spcAft>
                <a:buClr>
                  <a:schemeClr val="accent1"/>
                </a:buClr>
                <a:buSzTx/>
                <a:buFontTx/>
                <a:buNone/>
              </a:pPr>
              <a:endParaRPr lang="ja-JP" altLang="en-US" sz="1600" b="0" i="0" u="none" baseline="0">
                <a:ln>
                  <a:noFill/>
                </a:ln>
                <a:solidFill>
                  <a:schemeClr val="tx1"/>
                </a:solidFill>
                <a:latin typeface="Meiryo UI" pitchFamily="50" charset="-128"/>
                <a:ea typeface="Meiryo UI" pitchFamily="50" charset="-128"/>
                <a:cs typeface="Meiryo UI" pitchFamily="50" charset="-128"/>
              </a:endParaRPr>
            </a:p>
          </xdr:txBody>
        </xdr:sp>
        <xdr:sp macro="" textlink="" fLocksText="0">
          <xdr:nvSpPr>
            <xdr:cNvPr id="24" name="正方形/長方形 12">
              <a:extLst>
                <a:ext uri="{FF2B5EF4-FFF2-40B4-BE49-F238E27FC236}">
                  <a16:creationId xmlns:a16="http://schemas.microsoft.com/office/drawing/2014/main" id="{27A46EDB-3B13-4919-BFBD-14C0562A6409}"/>
                </a:ext>
              </a:extLst>
            </xdr:cNvPr>
            <xdr:cNvSpPr/>
          </xdr:nvSpPr>
          <xdr:spPr bwMode="auto">
            <a:xfrm flipV="1">
              <a:off x="3969531" y="1645294"/>
              <a:ext cx="929522" cy="69196"/>
            </a:xfrm>
            <a:prstGeom prst="rect">
              <a:avLst/>
            </a:prstGeom>
            <a:solidFill>
              <a:srgbClr val="C0C0C0"/>
            </a:solidFill>
            <a:ln w="9525" cap="flat" cmpd="sng" algn="ctr">
              <a:noFill/>
              <a:prstDash val="solid"/>
              <a:round/>
              <a:headEnd type="none" w="med" len="med"/>
              <a:tailEnd type="none" w="med" len="med"/>
            </a:ln>
            <a:effectLst/>
          </xdr:spPr>
          <xdr:txBody>
            <a:bodyPr vert="horz" wrap="square" lIns="92075" tIns="46038" rIns="92075" bIns="46038" anchor="ctr" anchorCtr="0">
              <a:prstTxWarp prst="textNoShape">
                <a:avLst/>
              </a:prstTxWarp>
              <a:no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marL="119063" marR="0" indent="-119063" algn="ctr" defTabSz="914400" rtl="0" eaLnBrk="1" fontAlgn="base" latinLnBrk="0" hangingPunct="1">
                <a:lnSpc>
                  <a:spcPct val="90000"/>
                </a:lnSpc>
                <a:spcBef>
                  <a:spcPct val="50000"/>
                </a:spcBef>
                <a:spcAft>
                  <a:spcPct val="0"/>
                </a:spcAft>
                <a:buClr>
                  <a:schemeClr val="accent1"/>
                </a:buClr>
                <a:buSzTx/>
                <a:buFontTx/>
                <a:buNone/>
              </a:pPr>
              <a:endParaRPr lang="ja-JP" altLang="en-US" sz="1600" b="0" i="0" u="none" baseline="0">
                <a:ln>
                  <a:noFill/>
                </a:ln>
                <a:solidFill>
                  <a:schemeClr val="tx1"/>
                </a:solidFill>
                <a:latin typeface="Meiryo UI" pitchFamily="50" charset="-128"/>
                <a:ea typeface="Meiryo UI" pitchFamily="50" charset="-128"/>
                <a:cs typeface="Meiryo UI" pitchFamily="50" charset="-128"/>
              </a:endParaRPr>
            </a:p>
          </xdr:txBody>
        </xdr:sp>
        <xdr:sp macro="" textlink="">
          <xdr:nvSpPr>
            <xdr:cNvPr id="25" name="テキスト ボックス 15">
              <a:extLst>
                <a:ext uri="{FF2B5EF4-FFF2-40B4-BE49-F238E27FC236}">
                  <a16:creationId xmlns:a16="http://schemas.microsoft.com/office/drawing/2014/main" id="{EE5DC034-85CD-4173-89F4-F70B1C7FFDAA}"/>
                </a:ext>
              </a:extLst>
            </xdr:cNvPr>
            <xdr:cNvSpPr txBox="1"/>
          </xdr:nvSpPr>
          <xdr:spPr>
            <a:xfrm>
              <a:off x="5109738" y="1172654"/>
              <a:ext cx="1062786" cy="481800"/>
            </a:xfrm>
            <a:prstGeom prst="rect">
              <a:avLst/>
            </a:prstGeom>
            <a:noFill/>
          </xdr:spPr>
          <xdr:txBody>
            <a:bodyPr wrap="square">
              <a:sp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algn="ctr">
                <a:lnSpc>
                  <a:spcPct val="60000"/>
                </a:lnSpc>
                <a:spcBef>
                  <a:spcPct val="0"/>
                </a:spcBef>
              </a:pPr>
              <a:r>
                <a:rPr lang="en-US" altLang="ja-JP">
                  <a:latin typeface="Meiryo UI" pitchFamily="50" charset="-128"/>
                  <a:ea typeface="Meiryo UI" pitchFamily="50" charset="-128"/>
                  <a:cs typeface="Meiryo UI" pitchFamily="50" charset="-128"/>
                </a:rPr>
                <a:t>+2,123</a:t>
              </a:r>
            </a:p>
            <a:p>
              <a:pPr algn="ctr">
                <a:lnSpc>
                  <a:spcPct val="60000"/>
                </a:lnSpc>
                <a:spcBef>
                  <a:spcPct val="0"/>
                </a:spcBef>
              </a:pPr>
              <a:r>
                <a:rPr lang="en-US" altLang="ja-JP" sz="1400" b="0">
                  <a:latin typeface="Meiryo UI" pitchFamily="50" charset="-128"/>
                  <a:ea typeface="Meiryo UI" pitchFamily="50" charset="-128"/>
                  <a:cs typeface="Meiryo UI" pitchFamily="50" charset="-128"/>
                </a:rPr>
                <a:t>(+12.9%)</a:t>
              </a:r>
            </a:p>
          </xdr:txBody>
        </xdr:sp>
        <xdr:sp macro="" textlink="">
          <xdr:nvSpPr>
            <xdr:cNvPr id="26" name="テキスト ボックス 17">
              <a:extLst>
                <a:ext uri="{FF2B5EF4-FFF2-40B4-BE49-F238E27FC236}">
                  <a16:creationId xmlns:a16="http://schemas.microsoft.com/office/drawing/2014/main" id="{5CCA9C2C-E4A2-4705-A856-2C92715796B8}"/>
                </a:ext>
              </a:extLst>
            </xdr:cNvPr>
            <xdr:cNvSpPr txBox="1"/>
          </xdr:nvSpPr>
          <xdr:spPr>
            <a:xfrm>
              <a:off x="2646370" y="1227819"/>
              <a:ext cx="1091614" cy="481800"/>
            </a:xfrm>
            <a:prstGeom prst="rect">
              <a:avLst/>
            </a:prstGeom>
            <a:noFill/>
          </xdr:spPr>
          <xdr:txBody>
            <a:bodyPr wrap="square">
              <a:sp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a:lnSpc>
                  <a:spcPct val="60000"/>
                </a:lnSpc>
                <a:spcBef>
                  <a:spcPct val="0"/>
                </a:spcBef>
              </a:pPr>
              <a:r>
                <a:rPr lang="en-US" altLang="ja-JP" b="0">
                  <a:latin typeface="Meiryo UI" pitchFamily="50" charset="-128"/>
                  <a:ea typeface="Meiryo UI" pitchFamily="50" charset="-128"/>
                  <a:cs typeface="Meiryo UI" pitchFamily="50" charset="-128"/>
                </a:rPr>
                <a:t>+14,414</a:t>
              </a:r>
            </a:p>
            <a:p>
              <a:pPr>
                <a:lnSpc>
                  <a:spcPct val="60000"/>
                </a:lnSpc>
                <a:spcBef>
                  <a:spcPct val="0"/>
                </a:spcBef>
              </a:pPr>
              <a:r>
                <a:rPr lang="en-US" altLang="ja-JP" sz="1400" b="0">
                  <a:latin typeface="Meiryo UI" pitchFamily="50" charset="-128"/>
                  <a:ea typeface="Meiryo UI" pitchFamily="50" charset="-128"/>
                  <a:cs typeface="Meiryo UI" pitchFamily="50" charset="-128"/>
                </a:rPr>
                <a:t>(+9.7%)</a:t>
              </a:r>
            </a:p>
          </xdr:txBody>
        </xdr:sp>
        <xdr:sp macro="" textlink="" fLocksText="0">
          <xdr:nvSpPr>
            <xdr:cNvPr id="27" name="フローチャート : せん孔テープ 22">
              <a:extLst>
                <a:ext uri="{FF2B5EF4-FFF2-40B4-BE49-F238E27FC236}">
                  <a16:creationId xmlns:a16="http://schemas.microsoft.com/office/drawing/2014/main" id="{0486BF94-E8AA-4664-968B-7B519FCF6015}"/>
                </a:ext>
              </a:extLst>
            </xdr:cNvPr>
            <xdr:cNvSpPr/>
          </xdr:nvSpPr>
          <xdr:spPr bwMode="auto">
            <a:xfrm rot="20807504">
              <a:off x="1347222" y="3025430"/>
              <a:ext cx="1164111" cy="259027"/>
            </a:xfrm>
            <a:prstGeom prst="flowChartPunchedTape">
              <a:avLst/>
            </a:prstGeom>
            <a:solidFill>
              <a:schemeClr val="bg1"/>
            </a:solidFill>
            <a:ln w="9525" cap="flat" cmpd="sng" algn="ctr">
              <a:noFill/>
              <a:prstDash val="solid"/>
              <a:round/>
              <a:headEnd type="none" w="med" len="med"/>
              <a:tailEnd type="none" w="med" len="med"/>
            </a:ln>
            <a:effectLst/>
          </xdr:spPr>
          <xdr:txBody>
            <a:bodyPr vert="horz" wrap="square" lIns="92075" tIns="46038" rIns="92075" bIns="46038" anchor="t" anchorCtr="0">
              <a:prstTxWarp prst="textNoShape">
                <a:avLst/>
              </a:prstTxWarp>
              <a:no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marL="119063" marR="0" indent="-119063" algn="ctr" defTabSz="914400" rtl="0" eaLnBrk="1" fontAlgn="base" latinLnBrk="0" hangingPunct="1">
                <a:lnSpc>
                  <a:spcPct val="90000"/>
                </a:lnSpc>
                <a:spcBef>
                  <a:spcPct val="50000"/>
                </a:spcBef>
                <a:spcAft>
                  <a:spcPct val="0"/>
                </a:spcAft>
                <a:buClr>
                  <a:schemeClr val="accent1"/>
                </a:buClr>
                <a:buSzTx/>
                <a:buFontTx/>
                <a:buNone/>
              </a:pPr>
              <a:endParaRPr lang="ja-JP" altLang="en-US" sz="1600" b="0" i="0" u="none" baseline="0">
                <a:ln>
                  <a:noFill/>
                </a:ln>
                <a:solidFill>
                  <a:schemeClr val="tx1"/>
                </a:solidFill>
                <a:latin typeface="Meiryo UI" pitchFamily="50" charset="-128"/>
                <a:ea typeface="Meiryo UI" pitchFamily="50" charset="-128"/>
                <a:cs typeface="Meiryo UI" pitchFamily="50" charset="-128"/>
              </a:endParaRPr>
            </a:p>
          </xdr:txBody>
        </xdr:sp>
        <xdr:sp macro="" textlink="" fLocksText="0">
          <xdr:nvSpPr>
            <xdr:cNvPr id="28" name="フローチャート : せん孔テープ 23">
              <a:extLst>
                <a:ext uri="{FF2B5EF4-FFF2-40B4-BE49-F238E27FC236}">
                  <a16:creationId xmlns:a16="http://schemas.microsoft.com/office/drawing/2014/main" id="{551853C2-2CF2-478B-83E1-8B926FDBAC04}"/>
                </a:ext>
              </a:extLst>
            </xdr:cNvPr>
            <xdr:cNvSpPr/>
          </xdr:nvSpPr>
          <xdr:spPr bwMode="auto">
            <a:xfrm rot="20807504">
              <a:off x="6245519" y="2422386"/>
              <a:ext cx="1164111" cy="259027"/>
            </a:xfrm>
            <a:prstGeom prst="flowChartPunchedTape">
              <a:avLst/>
            </a:prstGeom>
            <a:solidFill>
              <a:schemeClr val="bg1"/>
            </a:solidFill>
            <a:ln w="9525" cap="flat" cmpd="sng" algn="ctr">
              <a:noFill/>
              <a:prstDash val="solid"/>
              <a:round/>
              <a:headEnd type="none" w="med" len="med"/>
              <a:tailEnd type="none" w="med" len="med"/>
            </a:ln>
            <a:effectLst/>
          </xdr:spPr>
          <xdr:txBody>
            <a:bodyPr vert="horz" wrap="square" lIns="92075" tIns="46038" rIns="92075" bIns="46038" anchor="t" anchorCtr="0">
              <a:prstTxWarp prst="textNoShape">
                <a:avLst/>
              </a:prstTxWarp>
              <a:no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marL="119063" marR="0" indent="-119063" algn="ctr" defTabSz="914400" rtl="0" eaLnBrk="1" fontAlgn="base" latinLnBrk="0" hangingPunct="1">
                <a:lnSpc>
                  <a:spcPct val="90000"/>
                </a:lnSpc>
                <a:spcBef>
                  <a:spcPct val="50000"/>
                </a:spcBef>
                <a:spcAft>
                  <a:spcPct val="0"/>
                </a:spcAft>
                <a:buClr>
                  <a:schemeClr val="accent1"/>
                </a:buClr>
                <a:buSzTx/>
                <a:buFontTx/>
                <a:buNone/>
              </a:pPr>
              <a:endParaRPr lang="ja-JP" altLang="en-US" sz="1600" b="0" i="0" u="none" baseline="0">
                <a:ln>
                  <a:noFill/>
                </a:ln>
                <a:solidFill>
                  <a:schemeClr val="tx1"/>
                </a:solidFill>
                <a:latin typeface="Meiryo UI" pitchFamily="50" charset="-128"/>
                <a:ea typeface="Meiryo UI" pitchFamily="50" charset="-128"/>
                <a:cs typeface="Meiryo UI" pitchFamily="50" charset="-128"/>
              </a:endParaRPr>
            </a:p>
          </xdr:txBody>
        </xdr:sp>
        <xdr:sp macro="" textlink="">
          <xdr:nvSpPr>
            <xdr:cNvPr id="29" name="テキスト ボックス 24">
              <a:extLst>
                <a:ext uri="{FF2B5EF4-FFF2-40B4-BE49-F238E27FC236}">
                  <a16:creationId xmlns:a16="http://schemas.microsoft.com/office/drawing/2014/main" id="{2FF5496D-E84D-4046-BAE5-67B729C22173}"/>
                </a:ext>
              </a:extLst>
            </xdr:cNvPr>
            <xdr:cNvSpPr txBox="1"/>
          </xdr:nvSpPr>
          <xdr:spPr>
            <a:xfrm>
              <a:off x="2245211" y="438343"/>
              <a:ext cx="4425949" cy="365760"/>
            </a:xfrm>
            <a:prstGeom prst="rect">
              <a:avLst/>
            </a:prstGeom>
            <a:noFill/>
            <a:ln w="12700">
              <a:solidFill>
                <a:schemeClr val="tx1"/>
              </a:solidFill>
            </a:ln>
          </xdr:spPr>
          <xdr:txBody>
            <a:bodyPr wrap="square">
              <a:no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a:spcBef>
                  <a:spcPct val="0"/>
                </a:spcBef>
              </a:pPr>
              <a:r>
                <a:rPr lang="ja-JP" altLang="en-US">
                  <a:latin typeface="Meiryo UI" pitchFamily="50" charset="-128"/>
                  <a:ea typeface="Meiryo UI" pitchFamily="50" charset="-128"/>
                  <a:cs typeface="Meiryo UI" pitchFamily="50" charset="-128"/>
                </a:rPr>
                <a:t>売上高 </a:t>
              </a:r>
              <a:r>
                <a:rPr lang="en-US" altLang="ja-JP">
                  <a:latin typeface="Meiryo UI" pitchFamily="50" charset="-128"/>
                  <a:ea typeface="Meiryo UI" pitchFamily="50" charset="-128"/>
                  <a:cs typeface="Meiryo UI" pitchFamily="50" charset="-128"/>
                </a:rPr>
                <a:t>/ Revenue +16,009</a:t>
              </a:r>
              <a:r>
                <a:rPr lang="ja-JP" altLang="en-US">
                  <a:latin typeface="Meiryo UI" pitchFamily="50" charset="-128"/>
                  <a:ea typeface="Meiryo UI" pitchFamily="50" charset="-128"/>
                  <a:cs typeface="Meiryo UI" pitchFamily="50" charset="-128"/>
                </a:rPr>
                <a:t>　</a:t>
              </a:r>
              <a:r>
                <a:rPr lang="en-US" altLang="ja-JP">
                  <a:latin typeface="Meiryo UI" pitchFamily="50" charset="-128"/>
                  <a:ea typeface="Meiryo UI" pitchFamily="50" charset="-128"/>
                  <a:cs typeface="Meiryo UI" pitchFamily="50" charset="-128"/>
                </a:rPr>
                <a:t>(+9.1%)</a:t>
              </a:r>
            </a:p>
          </xdr:txBody>
        </xdr:sp>
        <xdr:sp macro="" textlink="">
          <xdr:nvSpPr>
            <xdr:cNvPr id="30" name="テキスト ボックス 25">
              <a:extLst>
                <a:ext uri="{FF2B5EF4-FFF2-40B4-BE49-F238E27FC236}">
                  <a16:creationId xmlns:a16="http://schemas.microsoft.com/office/drawing/2014/main" id="{0A616DC9-A6A7-4352-82A0-5734D4E755DE}"/>
                </a:ext>
              </a:extLst>
            </xdr:cNvPr>
            <xdr:cNvSpPr txBox="1"/>
          </xdr:nvSpPr>
          <xdr:spPr>
            <a:xfrm>
              <a:off x="512641" y="945025"/>
              <a:ext cx="1640771" cy="400110"/>
            </a:xfrm>
            <a:prstGeom prst="rect">
              <a:avLst/>
            </a:prstGeom>
            <a:noFill/>
          </xdr:spPr>
          <xdr:txBody>
            <a:bodyPr wrap="square">
              <a:sp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a:lnSpc>
                  <a:spcPct val="70000"/>
                </a:lnSpc>
                <a:spcBef>
                  <a:spcPct val="0"/>
                </a:spcBef>
              </a:pPr>
              <a:r>
                <a:rPr lang="ja-JP" altLang="en-US" sz="1000" b="0">
                  <a:latin typeface="Meiryo UI" pitchFamily="50" charset="-128"/>
                  <a:ea typeface="Meiryo UI" pitchFamily="50" charset="-128"/>
                  <a:cs typeface="Meiryo UI" pitchFamily="50" charset="-128"/>
                </a:rPr>
                <a:t>単位：百万円</a:t>
              </a:r>
              <a:endParaRPr lang="en-US" altLang="ja-JP" sz="1000" b="0">
                <a:latin typeface="Meiryo UI" pitchFamily="50" charset="-128"/>
                <a:ea typeface="Meiryo UI" pitchFamily="50" charset="-128"/>
                <a:cs typeface="Meiryo UI" pitchFamily="50" charset="-128"/>
              </a:endParaRPr>
            </a:p>
            <a:p>
              <a:pPr>
                <a:lnSpc>
                  <a:spcPct val="70000"/>
                </a:lnSpc>
                <a:spcBef>
                  <a:spcPct val="0"/>
                </a:spcBef>
              </a:pPr>
              <a:r>
                <a:rPr lang="en-US" altLang="ja-JP" sz="1000">
                  <a:latin typeface="Meiryo UI" pitchFamily="50" charset="-128"/>
                  <a:ea typeface="Meiryo UI" pitchFamily="50" charset="-128"/>
                  <a:cs typeface="Meiryo UI" pitchFamily="50" charset="-128"/>
                </a:rPr>
                <a:t>Unit: Million JPY</a:t>
              </a:r>
              <a:endParaRPr lang="en-US" altLang="ja-JP" sz="1000" b="0">
                <a:latin typeface="Meiryo UI" pitchFamily="50" charset="-128"/>
                <a:ea typeface="Meiryo UI" pitchFamily="50" charset="-128"/>
                <a:cs typeface="Meiryo UI" pitchFamily="50" charset="-128"/>
              </a:endParaRPr>
            </a:p>
          </xdr:txBody>
        </xdr:sp>
        <xdr:sp macro="" textlink="">
          <xdr:nvSpPr>
            <xdr:cNvPr id="31" name="テキスト ボックス 31">
              <a:extLst>
                <a:ext uri="{FF2B5EF4-FFF2-40B4-BE49-F238E27FC236}">
                  <a16:creationId xmlns:a16="http://schemas.microsoft.com/office/drawing/2014/main" id="{F82CA224-F30A-4901-8607-F667E88119A1}"/>
                </a:ext>
              </a:extLst>
            </xdr:cNvPr>
            <xdr:cNvSpPr txBox="1"/>
          </xdr:nvSpPr>
          <xdr:spPr>
            <a:xfrm>
              <a:off x="3895685" y="1214825"/>
              <a:ext cx="1054686" cy="481800"/>
            </a:xfrm>
            <a:prstGeom prst="rect">
              <a:avLst/>
            </a:prstGeom>
            <a:noFill/>
          </xdr:spPr>
          <xdr:txBody>
            <a:bodyPr wrap="square">
              <a:sp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algn="ctr">
                <a:lnSpc>
                  <a:spcPct val="60000"/>
                </a:lnSpc>
                <a:spcBef>
                  <a:spcPct val="0"/>
                </a:spcBef>
              </a:pPr>
              <a:r>
                <a:rPr lang="en-US" altLang="ja-JP" b="0">
                  <a:solidFill>
                    <a:schemeClr val="tx1"/>
                  </a:solidFill>
                  <a:latin typeface="Meiryo UI" pitchFamily="50" charset="-128"/>
                  <a:ea typeface="Meiryo UI" pitchFamily="50" charset="-128"/>
                  <a:cs typeface="Meiryo UI" pitchFamily="50" charset="-128"/>
                </a:rPr>
                <a:t>-528</a:t>
              </a:r>
            </a:p>
            <a:p>
              <a:pPr algn="ctr">
                <a:lnSpc>
                  <a:spcPct val="60000"/>
                </a:lnSpc>
                <a:spcBef>
                  <a:spcPct val="0"/>
                </a:spcBef>
              </a:pPr>
              <a:r>
                <a:rPr lang="en-US" altLang="ja-JP" sz="1400" b="0">
                  <a:solidFill>
                    <a:schemeClr val="tx1"/>
                  </a:solidFill>
                  <a:latin typeface="Meiryo UI" pitchFamily="50" charset="-128"/>
                  <a:ea typeface="Meiryo UI" pitchFamily="50" charset="-128"/>
                  <a:cs typeface="Meiryo UI" pitchFamily="50" charset="-128"/>
                </a:rPr>
                <a:t>(-4.5%)</a:t>
              </a:r>
            </a:p>
          </xdr:txBody>
        </xdr:sp>
        <xdr:sp macro="" textlink="">
          <xdr:nvSpPr>
            <xdr:cNvPr id="32" name="テキスト ボックス 49">
              <a:extLst>
                <a:ext uri="{FF2B5EF4-FFF2-40B4-BE49-F238E27FC236}">
                  <a16:creationId xmlns:a16="http://schemas.microsoft.com/office/drawing/2014/main" id="{CE86BD09-1C22-4A3C-9360-6F50CC0AFBE3}"/>
                </a:ext>
              </a:extLst>
            </xdr:cNvPr>
            <xdr:cNvSpPr txBox="1">
              <a:spLocks noChangeArrowheads="1"/>
            </xdr:cNvSpPr>
          </xdr:nvSpPr>
          <xdr:spPr bwMode="auto">
            <a:xfrm>
              <a:off x="2545288" y="1884558"/>
              <a:ext cx="1276310" cy="494264"/>
            </a:xfrm>
            <a:prstGeom prst="rect">
              <a:avLst/>
            </a:prstGeom>
            <a:noFill/>
            <a:ln w="9525">
              <a:noFill/>
              <a:miter lim="800000"/>
            </a:ln>
          </xdr:spPr>
          <xdr:txBody>
            <a:bodyPr wrap="square">
              <a:no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algn="ctr">
                <a:lnSpc>
                  <a:spcPct val="90000"/>
                </a:lnSpc>
                <a:spcBef>
                  <a:spcPts val="0"/>
                </a:spcBef>
                <a:buClr>
                  <a:schemeClr val="accent1"/>
                </a:buClr>
                <a:buNone/>
              </a:pPr>
              <a:r>
                <a:rPr lang="ja-JP" altLang="en-US" sz="1100">
                  <a:latin typeface="Meiryo UI" pitchFamily="50" charset="-128"/>
                  <a:ea typeface="Meiryo UI" pitchFamily="50" charset="-128"/>
                  <a:cs typeface="Meiryo UI" pitchFamily="50" charset="-128"/>
                </a:rPr>
                <a:t>クラウド</a:t>
              </a:r>
              <a:r>
                <a:rPr lang="en-US" altLang="ja-JP" sz="1100">
                  <a:latin typeface="Meiryo UI" pitchFamily="50" charset="-128"/>
                  <a:ea typeface="Meiryo UI" pitchFamily="50" charset="-128"/>
                  <a:cs typeface="Meiryo UI" pitchFamily="50" charset="-128"/>
                </a:rPr>
                <a:t>&amp;</a:t>
              </a:r>
              <a:r>
                <a:rPr lang="ja-JP" altLang="en-US" sz="1100">
                  <a:latin typeface="Meiryo UI" pitchFamily="50" charset="-128"/>
                  <a:ea typeface="Meiryo UI" pitchFamily="50" charset="-128"/>
                  <a:cs typeface="Meiryo UI" pitchFamily="50" charset="-128"/>
                </a:rPr>
                <a:t>ライセンス</a:t>
              </a:r>
              <a:endParaRPr lang="en-US" altLang="ja-JP" sz="1100">
                <a:latin typeface="Meiryo UI" pitchFamily="50" charset="-128"/>
                <a:ea typeface="Meiryo UI" pitchFamily="50" charset="-128"/>
                <a:cs typeface="Meiryo UI" pitchFamily="50" charset="-128"/>
              </a:endParaRPr>
            </a:p>
            <a:p>
              <a:pPr algn="ctr">
                <a:lnSpc>
                  <a:spcPct val="90000"/>
                </a:lnSpc>
                <a:spcBef>
                  <a:spcPts val="0"/>
                </a:spcBef>
                <a:buClr>
                  <a:schemeClr val="accent1"/>
                </a:buClr>
                <a:buNone/>
              </a:pPr>
              <a:r>
                <a:rPr lang="en-US" altLang="ja-JP" sz="1100">
                  <a:latin typeface="Meiryo UI" pitchFamily="50" charset="-128"/>
                  <a:ea typeface="Meiryo UI" pitchFamily="50" charset="-128"/>
                  <a:cs typeface="Meiryo UI" pitchFamily="50" charset="-128"/>
                </a:rPr>
                <a:t>Cloud &amp; License</a:t>
              </a:r>
            </a:p>
          </xdr:txBody>
        </xdr:sp>
        <xdr:sp macro="" textlink="">
          <xdr:nvSpPr>
            <xdr:cNvPr id="33" name="テキスト ボックス 51">
              <a:extLst>
                <a:ext uri="{FF2B5EF4-FFF2-40B4-BE49-F238E27FC236}">
                  <a16:creationId xmlns:a16="http://schemas.microsoft.com/office/drawing/2014/main" id="{984DE4DD-B966-4386-B84D-5773FDCCD801}"/>
                </a:ext>
              </a:extLst>
            </xdr:cNvPr>
            <xdr:cNvSpPr txBox="1">
              <a:spLocks noChangeArrowheads="1"/>
            </xdr:cNvSpPr>
          </xdr:nvSpPr>
          <xdr:spPr bwMode="auto">
            <a:xfrm>
              <a:off x="5258202" y="1632312"/>
              <a:ext cx="753731" cy="500878"/>
            </a:xfrm>
            <a:prstGeom prst="rect">
              <a:avLst/>
            </a:prstGeom>
            <a:noFill/>
            <a:ln w="9525">
              <a:noFill/>
              <a:miter lim="800000"/>
            </a:ln>
          </xdr:spPr>
          <xdr:txBody>
            <a:bodyPr wrap="square">
              <a:sp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algn="ctr">
                <a:lnSpc>
                  <a:spcPct val="90000"/>
                </a:lnSpc>
                <a:spcBef>
                  <a:spcPts val="0"/>
                </a:spcBef>
                <a:buClr>
                  <a:schemeClr val="accent1"/>
                </a:buClr>
                <a:buNone/>
              </a:pPr>
              <a:r>
                <a:rPr lang="ja-JP" altLang="en-US" sz="1100">
                  <a:latin typeface="Meiryo UI" pitchFamily="50" charset="-128"/>
                  <a:ea typeface="Meiryo UI" pitchFamily="50" charset="-128"/>
                  <a:cs typeface="Meiryo UI" pitchFamily="50" charset="-128"/>
                </a:rPr>
                <a:t>サービス</a:t>
              </a:r>
              <a:endParaRPr lang="en-US" altLang="ja-JP" sz="1100">
                <a:latin typeface="Meiryo UI" pitchFamily="50" charset="-128"/>
                <a:ea typeface="Meiryo UI" pitchFamily="50" charset="-128"/>
                <a:cs typeface="Meiryo UI" pitchFamily="50" charset="-128"/>
              </a:endParaRPr>
            </a:p>
            <a:p>
              <a:pPr algn="ctr">
                <a:lnSpc>
                  <a:spcPct val="90000"/>
                </a:lnSpc>
                <a:spcBef>
                  <a:spcPts val="0"/>
                </a:spcBef>
                <a:buClr>
                  <a:schemeClr val="accent1"/>
                </a:buClr>
                <a:buNone/>
              </a:pPr>
              <a:r>
                <a:rPr lang="en-US" altLang="ja-JP" sz="1100">
                  <a:latin typeface="Meiryo UI" pitchFamily="50" charset="-128"/>
                  <a:ea typeface="Meiryo UI" pitchFamily="50" charset="-128"/>
                  <a:cs typeface="Meiryo UI" pitchFamily="50" charset="-128"/>
                </a:rPr>
                <a:t>Services</a:t>
              </a:r>
              <a:endParaRPr lang="ja-JP" altLang="en-US" sz="1100">
                <a:latin typeface="Meiryo UI" pitchFamily="50" charset="-128"/>
                <a:ea typeface="Meiryo UI" pitchFamily="50" charset="-128"/>
                <a:cs typeface="Meiryo UI" pitchFamily="50" charset="-128"/>
              </a:endParaRPr>
            </a:p>
          </xdr:txBody>
        </xdr:sp>
        <xdr:sp macro="" textlink="">
          <xdr:nvSpPr>
            <xdr:cNvPr id="34" name="テキスト ボックス 52">
              <a:extLst>
                <a:ext uri="{FF2B5EF4-FFF2-40B4-BE49-F238E27FC236}">
                  <a16:creationId xmlns:a16="http://schemas.microsoft.com/office/drawing/2014/main" id="{6053F0EF-112B-469A-9CA2-F2502487071F}"/>
                </a:ext>
              </a:extLst>
            </xdr:cNvPr>
            <xdr:cNvSpPr txBox="1">
              <a:spLocks noChangeArrowheads="1"/>
            </xdr:cNvSpPr>
          </xdr:nvSpPr>
          <xdr:spPr bwMode="auto">
            <a:xfrm>
              <a:off x="4000290" y="1706387"/>
              <a:ext cx="878766" cy="684204"/>
            </a:xfrm>
            <a:prstGeom prst="rect">
              <a:avLst/>
            </a:prstGeom>
            <a:noFill/>
            <a:ln w="9525">
              <a:noFill/>
              <a:miter lim="800000"/>
            </a:ln>
          </xdr:spPr>
          <xdr:txBody>
            <a:bodyPr wrap="square">
              <a:sp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algn="ctr">
                <a:lnSpc>
                  <a:spcPct val="90000"/>
                </a:lnSpc>
                <a:spcBef>
                  <a:spcPts val="0"/>
                </a:spcBef>
                <a:buClr>
                  <a:schemeClr val="accent1"/>
                </a:buClr>
                <a:buNone/>
              </a:pPr>
              <a:r>
                <a:rPr lang="ja-JP" altLang="en-US" sz="1100">
                  <a:latin typeface="Meiryo UI" pitchFamily="50" charset="-128"/>
                  <a:ea typeface="Meiryo UI" pitchFamily="50" charset="-128"/>
                  <a:cs typeface="Meiryo UI" pitchFamily="50" charset="-128"/>
                </a:rPr>
                <a:t>ハードウェア・</a:t>
              </a:r>
              <a:endParaRPr lang="en-US" altLang="ja-JP" sz="1100">
                <a:latin typeface="Meiryo UI" pitchFamily="50" charset="-128"/>
                <a:ea typeface="Meiryo UI" pitchFamily="50" charset="-128"/>
                <a:cs typeface="Meiryo UI" pitchFamily="50" charset="-128"/>
              </a:endParaRPr>
            </a:p>
            <a:p>
              <a:pPr algn="ctr">
                <a:lnSpc>
                  <a:spcPct val="90000"/>
                </a:lnSpc>
                <a:spcBef>
                  <a:spcPts val="0"/>
                </a:spcBef>
                <a:buClr>
                  <a:schemeClr val="accent1"/>
                </a:buClr>
                <a:buNone/>
              </a:pPr>
              <a:r>
                <a:rPr lang="ja-JP" altLang="en-US" sz="1100">
                  <a:latin typeface="Meiryo UI" pitchFamily="50" charset="-128"/>
                  <a:ea typeface="Meiryo UI" pitchFamily="50" charset="-128"/>
                  <a:cs typeface="Meiryo UI" pitchFamily="50" charset="-128"/>
                </a:rPr>
                <a:t>システムズ</a:t>
              </a:r>
              <a:endParaRPr lang="en-US" altLang="ja-JP" sz="1100">
                <a:latin typeface="Meiryo UI" pitchFamily="50" charset="-128"/>
                <a:ea typeface="Meiryo UI" pitchFamily="50" charset="-128"/>
                <a:cs typeface="Meiryo UI" pitchFamily="50" charset="-128"/>
              </a:endParaRPr>
            </a:p>
            <a:p>
              <a:pPr algn="ctr">
                <a:lnSpc>
                  <a:spcPct val="90000"/>
                </a:lnSpc>
                <a:spcBef>
                  <a:spcPts val="0"/>
                </a:spcBef>
                <a:buClr>
                  <a:schemeClr val="accent1"/>
                </a:buClr>
                <a:buNone/>
              </a:pPr>
              <a:r>
                <a:rPr lang="en-US" altLang="ja-JP" sz="1100">
                  <a:latin typeface="Meiryo UI" pitchFamily="50" charset="-128"/>
                  <a:ea typeface="Meiryo UI" pitchFamily="50" charset="-128"/>
                  <a:cs typeface="Meiryo UI" pitchFamily="50" charset="-128"/>
                </a:rPr>
                <a:t>Hardware</a:t>
              </a:r>
            </a:p>
          </xdr:txBody>
        </xdr:sp>
        <xdr:sp macro="" textlink="" fLocksText="0">
          <xdr:nvSpPr>
            <xdr:cNvPr id="35" name="正方形/長方形 26">
              <a:extLst>
                <a:ext uri="{FF2B5EF4-FFF2-40B4-BE49-F238E27FC236}">
                  <a16:creationId xmlns:a16="http://schemas.microsoft.com/office/drawing/2014/main" id="{CC43A99C-16A1-47F8-969D-E0B2C02BED56}"/>
                </a:ext>
              </a:extLst>
            </xdr:cNvPr>
            <xdr:cNvSpPr/>
          </xdr:nvSpPr>
          <xdr:spPr bwMode="auto">
            <a:xfrm>
              <a:off x="5163404" y="1598452"/>
              <a:ext cx="929522" cy="68625"/>
            </a:xfrm>
            <a:prstGeom prst="rect">
              <a:avLst/>
            </a:prstGeom>
            <a:solidFill>
              <a:srgbClr val="C0C0C0"/>
            </a:solidFill>
            <a:ln w="9525" cap="flat" cmpd="sng" algn="ctr">
              <a:noFill/>
              <a:prstDash val="solid"/>
              <a:round/>
              <a:headEnd type="none" w="med" len="med"/>
              <a:tailEnd type="none" w="med" len="med"/>
            </a:ln>
            <a:effectLst/>
          </xdr:spPr>
          <xdr:txBody>
            <a:bodyPr vert="horz" wrap="square" lIns="92075" tIns="46038" rIns="92075" bIns="46038" anchor="ctr" anchorCtr="0">
              <a:prstTxWarp prst="textNoShape">
                <a:avLst/>
              </a:prstTxWarp>
              <a:no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marL="119063" marR="0" indent="-119063" algn="ctr" defTabSz="914400" rtl="0" eaLnBrk="1" fontAlgn="base" latinLnBrk="0" hangingPunct="1">
                <a:lnSpc>
                  <a:spcPct val="90000"/>
                </a:lnSpc>
                <a:spcBef>
                  <a:spcPct val="50000"/>
                </a:spcBef>
                <a:spcAft>
                  <a:spcPct val="0"/>
                </a:spcAft>
                <a:buClr>
                  <a:schemeClr val="accent1"/>
                </a:buClr>
                <a:buSzTx/>
                <a:buFontTx/>
                <a:buNone/>
              </a:pPr>
              <a:endParaRPr lang="ja-JP" altLang="en-US" sz="1600" b="0" i="0" u="none" baseline="0">
                <a:ln>
                  <a:noFill/>
                </a:ln>
                <a:solidFill>
                  <a:schemeClr val="tx1"/>
                </a:solidFill>
                <a:latin typeface="Meiryo UI" pitchFamily="50" charset="-128"/>
                <a:ea typeface="Meiryo UI" pitchFamily="50" charset="-128"/>
                <a:cs typeface="Meiryo UI" pitchFamily="50" charset="-128"/>
              </a:endParaRPr>
            </a:p>
          </xdr:txBody>
        </xdr:sp>
        <xdr:cxnSp macro="">
          <xdr:nvCxnSpPr>
            <xdr:cNvPr id="16" name="直線コネクタ 3">
              <a:extLst>
                <a:ext uri="{FF2B5EF4-FFF2-40B4-BE49-F238E27FC236}">
                  <a16:creationId xmlns:a16="http://schemas.microsoft.com/office/drawing/2014/main" id="{A9E75A4C-5FFE-49FE-9588-D04E45D3FE67}"/>
                </a:ext>
              </a:extLst>
            </xdr:cNvPr>
            <xdr:cNvCxnSpPr/>
          </xdr:nvCxnSpPr>
          <xdr:spPr bwMode="auto">
            <a:xfrm>
              <a:off x="707319" y="3983415"/>
              <a:ext cx="7330895" cy="0"/>
            </a:xfrm>
            <a:prstGeom prst="line">
              <a:avLst/>
            </a:prstGeom>
            <a:noFill/>
            <a:ln w="12700" cap="flat" cmpd="sng" algn="ctr">
              <a:solidFill>
                <a:schemeClr val="tx1"/>
              </a:solidFill>
              <a:prstDash val="solid"/>
              <a:round/>
              <a:headEnd type="none" w="med" len="med"/>
              <a:tailEnd type="none" w="med" len="med"/>
            </a:ln>
            <a:effectLst/>
          </xdr:spPr>
        </xdr:cxnSp>
      </xdr:grpSp>
      <xdr:sp macro="" textlink="">
        <xdr:nvSpPr>
          <xdr:cNvPr id="15" name="テキスト ボックス 28">
            <a:extLst>
              <a:ext uri="{FF2B5EF4-FFF2-40B4-BE49-F238E27FC236}">
                <a16:creationId xmlns:a16="http://schemas.microsoft.com/office/drawing/2014/main" id="{B8B0D413-40F9-493C-BBB4-66EF6A7D10B6}"/>
              </a:ext>
            </a:extLst>
          </xdr:cNvPr>
          <xdr:cNvSpPr txBox="1"/>
        </xdr:nvSpPr>
        <xdr:spPr>
          <a:xfrm>
            <a:off x="6282671" y="1183817"/>
            <a:ext cx="1240770" cy="507711"/>
          </a:xfrm>
          <a:prstGeom prst="rect">
            <a:avLst/>
          </a:prstGeom>
          <a:noFill/>
        </xdr:spPr>
        <xdr:txBody>
          <a:bodyPr wrap="square">
            <a:no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a:lnSpc>
                <a:spcPct val="100000"/>
              </a:lnSpc>
              <a:spcBef>
                <a:spcPct val="0"/>
              </a:spcBef>
            </a:pPr>
            <a:r>
              <a:rPr lang="en-US" altLang="ja-JP" sz="2000">
                <a:latin typeface="Meiryo UI" pitchFamily="50" charset="-128"/>
                <a:ea typeface="Meiryo UI" pitchFamily="50" charset="-128"/>
                <a:cs typeface="Meiryo UI" pitchFamily="50" charset="-128"/>
              </a:rPr>
              <a:t>192,892</a:t>
            </a:r>
            <a:endParaRPr lang="ja-JP" altLang="en-US" sz="2000">
              <a:latin typeface="Meiryo UI" pitchFamily="50" charset="-128"/>
              <a:ea typeface="Meiryo UI" pitchFamily="50" charset="-128"/>
              <a:cs typeface="Meiryo UI" pitchFamily="50" charset="-128"/>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xdr:col>
      <xdr:colOff>95250</xdr:colOff>
      <xdr:row>4</xdr:row>
      <xdr:rowOff>228600</xdr:rowOff>
    </xdr:to>
    <xdr:sp macro="" textlink="">
      <xdr:nvSpPr>
        <xdr:cNvPr id="140482" name="Text Box 3">
          <a:extLst>
            <a:ext uri="{FF2B5EF4-FFF2-40B4-BE49-F238E27FC236}">
              <a16:creationId xmlns:a16="http://schemas.microsoft.com/office/drawing/2014/main" id="{3E5A5E90-A8D5-4EE4-AD92-E892F51D0BD6}"/>
            </a:ext>
          </a:extLst>
        </xdr:cNvPr>
        <xdr:cNvSpPr txBox="1">
          <a:spLocks noChangeArrowheads="1"/>
        </xdr:cNvSpPr>
      </xdr:nvSpPr>
      <xdr:spPr bwMode="auto">
        <a:xfrm>
          <a:off x="200025" y="952500"/>
          <a:ext cx="95250" cy="228600"/>
        </a:xfrm>
        <a:prstGeom prst="rect">
          <a:avLst/>
        </a:prstGeom>
        <a:noFill/>
        <a:ln w="9525">
          <a:noFill/>
          <a:miter lim="800000"/>
        </a:ln>
      </xdr:spPr>
      <xdr:txBody>
        <a:bodyPr/>
        <a:lstStyle/>
        <a:p>
          <a:endParaRPr/>
        </a:p>
      </xdr:txBody>
    </xdr:sp>
    <xdr:clientData/>
  </xdr:twoCellAnchor>
  <xdr:twoCellAnchor editAs="oneCell">
    <xdr:from>
      <xdr:col>1</xdr:col>
      <xdr:colOff>0</xdr:colOff>
      <xdr:row>4</xdr:row>
      <xdr:rowOff>0</xdr:rowOff>
    </xdr:from>
    <xdr:to>
      <xdr:col>1</xdr:col>
      <xdr:colOff>95250</xdr:colOff>
      <xdr:row>4</xdr:row>
      <xdr:rowOff>228600</xdr:rowOff>
    </xdr:to>
    <xdr:sp macro="" textlink="">
      <xdr:nvSpPr>
        <xdr:cNvPr id="140483" name="Text Box 4">
          <a:extLst>
            <a:ext uri="{FF2B5EF4-FFF2-40B4-BE49-F238E27FC236}">
              <a16:creationId xmlns:a16="http://schemas.microsoft.com/office/drawing/2014/main" id="{EE331A5D-9B76-45EF-8FBD-1152022D783F}"/>
            </a:ext>
          </a:extLst>
        </xdr:cNvPr>
        <xdr:cNvSpPr txBox="1">
          <a:spLocks noChangeArrowheads="1"/>
        </xdr:cNvSpPr>
      </xdr:nvSpPr>
      <xdr:spPr bwMode="auto">
        <a:xfrm>
          <a:off x="200025" y="952500"/>
          <a:ext cx="95250" cy="228600"/>
        </a:xfrm>
        <a:prstGeom prst="rect">
          <a:avLst/>
        </a:prstGeom>
        <a:noFill/>
        <a:ln w="9525">
          <a:noFill/>
          <a:miter lim="800000"/>
        </a:ln>
      </xdr:spPr>
      <xdr:txBody>
        <a:bodyPr/>
        <a:lstStyle/>
        <a:p>
          <a:endParaRPr/>
        </a:p>
      </xdr:txBody>
    </xdr:sp>
    <xdr:clientData/>
  </xdr:twoCellAnchor>
  <xdr:twoCellAnchor editAs="oneCell">
    <xdr:from>
      <xdr:col>4</xdr:col>
      <xdr:colOff>0</xdr:colOff>
      <xdr:row>4</xdr:row>
      <xdr:rowOff>0</xdr:rowOff>
    </xdr:from>
    <xdr:to>
      <xdr:col>4</xdr:col>
      <xdr:colOff>104775</xdr:colOff>
      <xdr:row>4</xdr:row>
      <xdr:rowOff>228600</xdr:rowOff>
    </xdr:to>
    <xdr:sp macro="" textlink="">
      <xdr:nvSpPr>
        <xdr:cNvPr id="140484" name="Text Box 5">
          <a:extLst>
            <a:ext uri="{FF2B5EF4-FFF2-40B4-BE49-F238E27FC236}">
              <a16:creationId xmlns:a16="http://schemas.microsoft.com/office/drawing/2014/main" id="{94078690-4635-468E-87CD-975031F8F12E}"/>
            </a:ext>
          </a:extLst>
        </xdr:cNvPr>
        <xdr:cNvSpPr txBox="1">
          <a:spLocks noChangeArrowheads="1"/>
        </xdr:cNvSpPr>
      </xdr:nvSpPr>
      <xdr:spPr bwMode="auto">
        <a:xfrm>
          <a:off x="2943225" y="952500"/>
          <a:ext cx="104775" cy="228600"/>
        </a:xfrm>
        <a:prstGeom prst="rect">
          <a:avLst/>
        </a:prstGeom>
        <a:noFill/>
        <a:ln w="9525">
          <a:noFill/>
          <a:miter lim="800000"/>
        </a:ln>
      </xdr:spPr>
      <xdr:txBody>
        <a:bodyPr/>
        <a:lstStyle/>
        <a:p>
          <a:endParaRPr/>
        </a:p>
      </xdr:txBody>
    </xdr:sp>
    <xdr:clientData/>
  </xdr:twoCellAnchor>
  <xdr:twoCellAnchor editAs="oneCell">
    <xdr:from>
      <xdr:col>4</xdr:col>
      <xdr:colOff>0</xdr:colOff>
      <xdr:row>4</xdr:row>
      <xdr:rowOff>0</xdr:rowOff>
    </xdr:from>
    <xdr:to>
      <xdr:col>4</xdr:col>
      <xdr:colOff>104775</xdr:colOff>
      <xdr:row>4</xdr:row>
      <xdr:rowOff>228600</xdr:rowOff>
    </xdr:to>
    <xdr:sp macro="" textlink="">
      <xdr:nvSpPr>
        <xdr:cNvPr id="140485" name="Text Box 6">
          <a:extLst>
            <a:ext uri="{FF2B5EF4-FFF2-40B4-BE49-F238E27FC236}">
              <a16:creationId xmlns:a16="http://schemas.microsoft.com/office/drawing/2014/main" id="{4214A4C4-1279-4007-9992-C5E27867C3FE}"/>
            </a:ext>
          </a:extLst>
        </xdr:cNvPr>
        <xdr:cNvSpPr txBox="1">
          <a:spLocks noChangeArrowheads="1"/>
        </xdr:cNvSpPr>
      </xdr:nvSpPr>
      <xdr:spPr bwMode="auto">
        <a:xfrm>
          <a:off x="2943225" y="952500"/>
          <a:ext cx="104775" cy="228600"/>
        </a:xfrm>
        <a:prstGeom prst="rect">
          <a:avLst/>
        </a:prstGeom>
        <a:noFill/>
        <a:ln w="9525">
          <a:noFill/>
          <a:miter lim="800000"/>
        </a:ln>
      </xdr:spPr>
      <xdr:txBody>
        <a:bodyPr/>
        <a:lstStyle/>
        <a:p>
          <a:endParaRPr/>
        </a:p>
      </xdr:txBody>
    </xdr:sp>
    <xdr:clientData/>
  </xdr:twoCellAnchor>
  <xdr:twoCellAnchor editAs="oneCell">
    <xdr:from>
      <xdr:col>4</xdr:col>
      <xdr:colOff>0</xdr:colOff>
      <xdr:row>4</xdr:row>
      <xdr:rowOff>0</xdr:rowOff>
    </xdr:from>
    <xdr:to>
      <xdr:col>4</xdr:col>
      <xdr:colOff>104775</xdr:colOff>
      <xdr:row>4</xdr:row>
      <xdr:rowOff>228600</xdr:rowOff>
    </xdr:to>
    <xdr:sp macro="" textlink="">
      <xdr:nvSpPr>
        <xdr:cNvPr id="140486" name="Text Box 7">
          <a:extLst>
            <a:ext uri="{FF2B5EF4-FFF2-40B4-BE49-F238E27FC236}">
              <a16:creationId xmlns:a16="http://schemas.microsoft.com/office/drawing/2014/main" id="{586C4512-B64C-4B73-A66F-29B7DD5E3670}"/>
            </a:ext>
          </a:extLst>
        </xdr:cNvPr>
        <xdr:cNvSpPr txBox="1">
          <a:spLocks noChangeArrowheads="1"/>
        </xdr:cNvSpPr>
      </xdr:nvSpPr>
      <xdr:spPr bwMode="auto">
        <a:xfrm>
          <a:off x="2943225" y="952500"/>
          <a:ext cx="104775" cy="228600"/>
        </a:xfrm>
        <a:prstGeom prst="rect">
          <a:avLst/>
        </a:prstGeom>
        <a:noFill/>
        <a:ln w="9525">
          <a:noFill/>
          <a:miter lim="800000"/>
        </a:ln>
      </xdr:spPr>
      <xdr:txBody>
        <a:bodyPr/>
        <a:lstStyle/>
        <a:p>
          <a:endParaRPr/>
        </a:p>
      </xdr:txBody>
    </xdr:sp>
    <xdr:clientData/>
  </xdr:twoCellAnchor>
  <xdr:twoCellAnchor editAs="oneCell">
    <xdr:from>
      <xdr:col>4</xdr:col>
      <xdr:colOff>0</xdr:colOff>
      <xdr:row>4</xdr:row>
      <xdr:rowOff>0</xdr:rowOff>
    </xdr:from>
    <xdr:to>
      <xdr:col>4</xdr:col>
      <xdr:colOff>104775</xdr:colOff>
      <xdr:row>4</xdr:row>
      <xdr:rowOff>228600</xdr:rowOff>
    </xdr:to>
    <xdr:sp macro="" textlink="">
      <xdr:nvSpPr>
        <xdr:cNvPr id="140487" name="Text Box 8">
          <a:extLst>
            <a:ext uri="{FF2B5EF4-FFF2-40B4-BE49-F238E27FC236}">
              <a16:creationId xmlns:a16="http://schemas.microsoft.com/office/drawing/2014/main" id="{0B25D2F8-2758-445E-BCFE-D99C8CCE3C30}"/>
            </a:ext>
          </a:extLst>
        </xdr:cNvPr>
        <xdr:cNvSpPr txBox="1">
          <a:spLocks noChangeArrowheads="1"/>
        </xdr:cNvSpPr>
      </xdr:nvSpPr>
      <xdr:spPr bwMode="auto">
        <a:xfrm>
          <a:off x="2943225" y="952500"/>
          <a:ext cx="104775" cy="228600"/>
        </a:xfrm>
        <a:prstGeom prst="rect">
          <a:avLst/>
        </a:prstGeom>
        <a:noFill/>
        <a:ln w="9525">
          <a:noFill/>
          <a:miter lim="800000"/>
        </a:ln>
      </xdr:spPr>
      <xdr:txBody>
        <a:bodyPr/>
        <a:lstStyle/>
        <a:p>
          <a:endParaRPr/>
        </a:p>
      </xdr:txBody>
    </xdr:sp>
    <xdr:clientData/>
  </xdr:twoCellAnchor>
  <xdr:twoCellAnchor editAs="oneCell">
    <xdr:from>
      <xdr:col>4</xdr:col>
      <xdr:colOff>0</xdr:colOff>
      <xdr:row>4</xdr:row>
      <xdr:rowOff>0</xdr:rowOff>
    </xdr:from>
    <xdr:to>
      <xdr:col>4</xdr:col>
      <xdr:colOff>104775</xdr:colOff>
      <xdr:row>4</xdr:row>
      <xdr:rowOff>228600</xdr:rowOff>
    </xdr:to>
    <xdr:sp macro="" textlink="">
      <xdr:nvSpPr>
        <xdr:cNvPr id="140488" name="Text Box 9">
          <a:extLst>
            <a:ext uri="{FF2B5EF4-FFF2-40B4-BE49-F238E27FC236}">
              <a16:creationId xmlns:a16="http://schemas.microsoft.com/office/drawing/2014/main" id="{ED108F12-4E03-49E9-A75E-A727B65F6296}"/>
            </a:ext>
          </a:extLst>
        </xdr:cNvPr>
        <xdr:cNvSpPr txBox="1">
          <a:spLocks noChangeArrowheads="1"/>
        </xdr:cNvSpPr>
      </xdr:nvSpPr>
      <xdr:spPr bwMode="auto">
        <a:xfrm>
          <a:off x="2943225" y="952500"/>
          <a:ext cx="104775" cy="228600"/>
        </a:xfrm>
        <a:prstGeom prst="rect">
          <a:avLst/>
        </a:prstGeom>
        <a:noFill/>
        <a:ln w="9525">
          <a:noFill/>
          <a:miter lim="800000"/>
        </a:ln>
      </xdr:spPr>
      <xdr:txBody>
        <a:bodyPr/>
        <a:lstStyle/>
        <a:p>
          <a:endParaRPr/>
        </a:p>
      </xdr:txBody>
    </xdr:sp>
    <xdr:clientData/>
  </xdr:twoCellAnchor>
  <xdr:twoCellAnchor editAs="oneCell">
    <xdr:from>
      <xdr:col>4</xdr:col>
      <xdr:colOff>0</xdr:colOff>
      <xdr:row>4</xdr:row>
      <xdr:rowOff>0</xdr:rowOff>
    </xdr:from>
    <xdr:to>
      <xdr:col>4</xdr:col>
      <xdr:colOff>104775</xdr:colOff>
      <xdr:row>4</xdr:row>
      <xdr:rowOff>228600</xdr:rowOff>
    </xdr:to>
    <xdr:sp macro="" textlink="">
      <xdr:nvSpPr>
        <xdr:cNvPr id="140489" name="Text Box 10">
          <a:extLst>
            <a:ext uri="{FF2B5EF4-FFF2-40B4-BE49-F238E27FC236}">
              <a16:creationId xmlns:a16="http://schemas.microsoft.com/office/drawing/2014/main" id="{8BA34E47-85D0-4F34-9108-C839FE1F81B2}"/>
            </a:ext>
          </a:extLst>
        </xdr:cNvPr>
        <xdr:cNvSpPr txBox="1">
          <a:spLocks noChangeArrowheads="1"/>
        </xdr:cNvSpPr>
      </xdr:nvSpPr>
      <xdr:spPr bwMode="auto">
        <a:xfrm>
          <a:off x="2943225" y="952500"/>
          <a:ext cx="104775" cy="228600"/>
        </a:xfrm>
        <a:prstGeom prst="rect">
          <a:avLst/>
        </a:prstGeom>
        <a:noFill/>
        <a:ln w="9525">
          <a:noFill/>
          <a:miter lim="800000"/>
        </a:ln>
      </xdr:spPr>
      <xdr:txBody>
        <a:bodyPr/>
        <a:lstStyle/>
        <a:p>
          <a:endParaRPr/>
        </a:p>
      </xdr:txBody>
    </xdr:sp>
    <xdr:clientData/>
  </xdr:twoCellAnchor>
  <xdr:twoCellAnchor editAs="oneCell">
    <xdr:from>
      <xdr:col>4</xdr:col>
      <xdr:colOff>0</xdr:colOff>
      <xdr:row>4</xdr:row>
      <xdr:rowOff>0</xdr:rowOff>
    </xdr:from>
    <xdr:to>
      <xdr:col>4</xdr:col>
      <xdr:colOff>104775</xdr:colOff>
      <xdr:row>4</xdr:row>
      <xdr:rowOff>228600</xdr:rowOff>
    </xdr:to>
    <xdr:sp macro="" textlink="">
      <xdr:nvSpPr>
        <xdr:cNvPr id="140490" name="Text Box 11">
          <a:extLst>
            <a:ext uri="{FF2B5EF4-FFF2-40B4-BE49-F238E27FC236}">
              <a16:creationId xmlns:a16="http://schemas.microsoft.com/office/drawing/2014/main" id="{527E7CA2-24F0-40FA-BF20-E2603DA1B627}"/>
            </a:ext>
          </a:extLst>
        </xdr:cNvPr>
        <xdr:cNvSpPr txBox="1">
          <a:spLocks noChangeArrowheads="1"/>
        </xdr:cNvSpPr>
      </xdr:nvSpPr>
      <xdr:spPr bwMode="auto">
        <a:xfrm>
          <a:off x="2943225" y="952500"/>
          <a:ext cx="104775" cy="228600"/>
        </a:xfrm>
        <a:prstGeom prst="rect">
          <a:avLst/>
        </a:prstGeom>
        <a:noFill/>
        <a:ln w="9525">
          <a:noFill/>
          <a:miter lim="800000"/>
        </a:ln>
      </xdr:spPr>
      <xdr:txBody>
        <a:bodyPr/>
        <a:lstStyle/>
        <a:p>
          <a:endParaRPr/>
        </a:p>
      </xdr:txBody>
    </xdr:sp>
    <xdr:clientData/>
  </xdr:twoCellAnchor>
  <xdr:twoCellAnchor editAs="oneCell">
    <xdr:from>
      <xdr:col>4</xdr:col>
      <xdr:colOff>0</xdr:colOff>
      <xdr:row>4</xdr:row>
      <xdr:rowOff>0</xdr:rowOff>
    </xdr:from>
    <xdr:to>
      <xdr:col>4</xdr:col>
      <xdr:colOff>104775</xdr:colOff>
      <xdr:row>4</xdr:row>
      <xdr:rowOff>228600</xdr:rowOff>
    </xdr:to>
    <xdr:sp macro="" textlink="">
      <xdr:nvSpPr>
        <xdr:cNvPr id="140491" name="Text Box 12">
          <a:extLst>
            <a:ext uri="{FF2B5EF4-FFF2-40B4-BE49-F238E27FC236}">
              <a16:creationId xmlns:a16="http://schemas.microsoft.com/office/drawing/2014/main" id="{7004BDDF-182E-4FFF-B094-F3E7F8A054E5}"/>
            </a:ext>
          </a:extLst>
        </xdr:cNvPr>
        <xdr:cNvSpPr txBox="1">
          <a:spLocks noChangeArrowheads="1"/>
        </xdr:cNvSpPr>
      </xdr:nvSpPr>
      <xdr:spPr bwMode="auto">
        <a:xfrm>
          <a:off x="2943225" y="952500"/>
          <a:ext cx="104775" cy="228600"/>
        </a:xfrm>
        <a:prstGeom prst="rect">
          <a:avLst/>
        </a:prstGeom>
        <a:noFill/>
        <a:ln w="9525">
          <a:noFill/>
          <a:miter lim="800000"/>
        </a:ln>
      </xdr:spPr>
      <xdr:txBody>
        <a:bodyPr/>
        <a:lstStyle/>
        <a:p>
          <a:endParaRPr/>
        </a:p>
      </xdr:txBody>
    </xdr:sp>
    <xdr:clientData/>
  </xdr:twoCellAnchor>
  <xdr:twoCellAnchor>
    <xdr:from>
      <xdr:col>1</xdr:col>
      <xdr:colOff>95249</xdr:colOff>
      <xdr:row>1</xdr:row>
      <xdr:rowOff>217170</xdr:rowOff>
    </xdr:from>
    <xdr:to>
      <xdr:col>9</xdr:col>
      <xdr:colOff>2020</xdr:colOff>
      <xdr:row>20</xdr:row>
      <xdr:rowOff>81515</xdr:rowOff>
    </xdr:to>
    <xdr:grpSp>
      <xdr:nvGrpSpPr>
        <xdr:cNvPr id="14" name="グループ化 23">
          <a:extLst>
            <a:ext uri="{FF2B5EF4-FFF2-40B4-BE49-F238E27FC236}">
              <a16:creationId xmlns:a16="http://schemas.microsoft.com/office/drawing/2014/main" id="{8A2FAB31-C0A9-4B3C-9232-E2C2E6C240E2}"/>
            </a:ext>
          </a:extLst>
        </xdr:cNvPr>
        <xdr:cNvGrpSpPr>
          <a:grpSpLocks/>
        </xdr:cNvGrpSpPr>
      </xdr:nvGrpSpPr>
      <xdr:grpSpPr>
        <a:xfrm>
          <a:off x="277812" y="487045"/>
          <a:ext cx="8384021" cy="4595095"/>
          <a:chOff x="190005" y="202199"/>
          <a:chExt cx="8752114" cy="4563520"/>
        </a:xfrm>
      </xdr:grpSpPr>
      <xdr:sp macro="" textlink="" fLocksText="0">
        <xdr:nvSpPr>
          <xdr:cNvPr id="16" name="正方形/長方形 4">
            <a:extLst>
              <a:ext uri="{FF2B5EF4-FFF2-40B4-BE49-F238E27FC236}">
                <a16:creationId xmlns:a16="http://schemas.microsoft.com/office/drawing/2014/main" id="{F4CCD2E6-8A49-4623-8242-2EDD06814228}"/>
              </a:ext>
            </a:extLst>
          </xdr:cNvPr>
          <xdr:cNvSpPr/>
        </xdr:nvSpPr>
        <xdr:spPr bwMode="auto">
          <a:xfrm>
            <a:off x="1344747" y="2704565"/>
            <a:ext cx="1089695" cy="1354953"/>
          </a:xfrm>
          <a:prstGeom prst="rect">
            <a:avLst/>
          </a:prstGeom>
          <a:solidFill>
            <a:srgbClr val="777777"/>
          </a:solidFill>
          <a:ln w="9525" cap="flat" cmpd="sng" algn="ctr">
            <a:noFill/>
            <a:prstDash val="solid"/>
            <a:round/>
            <a:headEnd type="none" w="med" len="med"/>
            <a:tailEnd type="none" w="med" len="med"/>
          </a:ln>
          <a:effectLst/>
        </xdr:spPr>
        <xdr:txBody>
          <a:bodyPr vert="horz" wrap="square" lIns="92075" tIns="46038" rIns="92075" bIns="46038" anchor="ctr" anchorCtr="0">
            <a:prstTxWarp prst="textNoShape">
              <a:avLst/>
            </a:prstTxWarp>
            <a:no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marL="108000" marR="0" indent="-108000" algn="ctr" defTabSz="914400" eaLnBrk="1" latinLnBrk="0" hangingPunct="1">
              <a:lnSpc>
                <a:spcPct val="70000"/>
              </a:lnSpc>
              <a:spcBef>
                <a:spcPct val="0"/>
              </a:spcBef>
              <a:buSzTx/>
              <a:buFontTx/>
              <a:buNone/>
            </a:pPr>
            <a:r>
              <a:rPr lang="ja-JP" altLang="en-US" sz="1300" b="0">
                <a:solidFill>
                  <a:schemeClr val="bg1"/>
                </a:solidFill>
                <a:latin typeface="Meiryo UI" pitchFamily="50" charset="-128"/>
                <a:ea typeface="Meiryo UI" pitchFamily="50" charset="-128"/>
                <a:cs typeface="Meiryo UI" pitchFamily="50" charset="-128"/>
              </a:rPr>
              <a:t>売上原価</a:t>
            </a:r>
            <a:endParaRPr lang="en-US" altLang="ja-JP" sz="1300" b="0">
              <a:solidFill>
                <a:schemeClr val="bg1"/>
              </a:solidFill>
              <a:latin typeface="Meiryo UI" pitchFamily="50" charset="-128"/>
              <a:ea typeface="Meiryo UI" pitchFamily="50" charset="-128"/>
              <a:cs typeface="Meiryo UI" pitchFamily="50" charset="-128"/>
            </a:endParaRPr>
          </a:p>
          <a:p>
            <a:pPr marL="108000" marR="0" indent="-108000" algn="ctr" defTabSz="914400" eaLnBrk="1" latinLnBrk="0" hangingPunct="1">
              <a:lnSpc>
                <a:spcPct val="70000"/>
              </a:lnSpc>
              <a:spcBef>
                <a:spcPct val="0"/>
              </a:spcBef>
              <a:buSzTx/>
              <a:buFontTx/>
              <a:buNone/>
            </a:pPr>
            <a:r>
              <a:rPr lang="en-US" altLang="ja-JP" sz="1300">
                <a:solidFill>
                  <a:schemeClr val="bg1"/>
                </a:solidFill>
                <a:latin typeface="Meiryo UI" pitchFamily="50" charset="-128"/>
                <a:ea typeface="Meiryo UI" pitchFamily="50" charset="-128"/>
                <a:cs typeface="Meiryo UI" pitchFamily="50" charset="-128"/>
              </a:rPr>
              <a:t>COGS</a:t>
            </a:r>
            <a:endParaRPr lang="en-US" altLang="ja-JP" sz="1300" b="0">
              <a:solidFill>
                <a:schemeClr val="bg1"/>
              </a:solidFill>
              <a:latin typeface="Meiryo UI" pitchFamily="50" charset="-128"/>
              <a:ea typeface="Meiryo UI" pitchFamily="50" charset="-128"/>
              <a:cs typeface="Meiryo UI" pitchFamily="50" charset="-128"/>
            </a:endParaRPr>
          </a:p>
          <a:p>
            <a:pPr marL="108000" indent="-108000">
              <a:lnSpc>
                <a:spcPct val="70000"/>
              </a:lnSpc>
              <a:spcBef>
                <a:spcPct val="0"/>
              </a:spcBef>
            </a:pPr>
            <a:r>
              <a:rPr lang="en-US" altLang="ja-JP" sz="1300">
                <a:solidFill>
                  <a:schemeClr val="bg1"/>
                </a:solidFill>
                <a:latin typeface="Meiryo UI" pitchFamily="50" charset="-128"/>
                <a:ea typeface="Meiryo UI" pitchFamily="50" charset="-128"/>
                <a:cs typeface="Meiryo UI" pitchFamily="50" charset="-128"/>
              </a:rPr>
              <a:t>94,481</a:t>
            </a:r>
          </a:p>
        </xdr:txBody>
      </xdr:sp>
      <xdr:sp macro="" textlink="" fLocksText="0">
        <xdr:nvSpPr>
          <xdr:cNvPr id="17" name="正方形/長方形 7">
            <a:extLst>
              <a:ext uri="{FF2B5EF4-FFF2-40B4-BE49-F238E27FC236}">
                <a16:creationId xmlns:a16="http://schemas.microsoft.com/office/drawing/2014/main" id="{1CF13251-FC8F-454E-A1B0-3D59DC971595}"/>
              </a:ext>
            </a:extLst>
          </xdr:cNvPr>
          <xdr:cNvSpPr/>
        </xdr:nvSpPr>
        <xdr:spPr bwMode="auto">
          <a:xfrm>
            <a:off x="1342398" y="1949465"/>
            <a:ext cx="1084552" cy="763369"/>
          </a:xfrm>
          <a:prstGeom prst="rect">
            <a:avLst/>
          </a:prstGeom>
          <a:solidFill>
            <a:schemeClr val="bg1">
              <a:lumMod val="85000"/>
            </a:schemeClr>
          </a:solidFill>
          <a:ln w="9525" cap="flat" cmpd="sng" algn="ctr">
            <a:noFill/>
            <a:prstDash val="solid"/>
            <a:round/>
            <a:headEnd type="none" w="med" len="med"/>
            <a:tailEnd type="none" w="med" len="med"/>
          </a:ln>
          <a:effectLst/>
        </xdr:spPr>
        <xdr:txBody>
          <a:bodyPr vert="horz" wrap="square" lIns="92075" tIns="46038" rIns="92075" bIns="46038" anchor="ctr" anchorCtr="0">
            <a:prstTxWarp prst="textNoShape">
              <a:avLst/>
            </a:prstTxWarp>
            <a:no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marL="108000" indent="-108000" algn="ctr">
              <a:lnSpc>
                <a:spcPct val="70000"/>
              </a:lnSpc>
              <a:spcBef>
                <a:spcPct val="0"/>
              </a:spcBef>
            </a:pPr>
            <a:r>
              <a:rPr lang="ja-JP" altLang="en-US" sz="1300" b="0">
                <a:latin typeface="Meiryo UI" pitchFamily="50" charset="-128"/>
                <a:ea typeface="Meiryo UI" pitchFamily="50" charset="-128"/>
                <a:cs typeface="Meiryo UI" pitchFamily="50" charset="-128"/>
              </a:rPr>
              <a:t>販管費</a:t>
            </a:r>
            <a:endParaRPr lang="en-US" altLang="ja-JP" sz="1300" b="0">
              <a:latin typeface="Meiryo UI" pitchFamily="50" charset="-128"/>
              <a:ea typeface="Meiryo UI" pitchFamily="50" charset="-128"/>
              <a:cs typeface="Meiryo UI" pitchFamily="50" charset="-128"/>
            </a:endParaRPr>
          </a:p>
          <a:p>
            <a:pPr marL="108000" indent="-108000">
              <a:lnSpc>
                <a:spcPct val="70000"/>
              </a:lnSpc>
              <a:spcBef>
                <a:spcPct val="0"/>
              </a:spcBef>
            </a:pPr>
            <a:r>
              <a:rPr lang="en-US" altLang="ja-JP" sz="1300">
                <a:latin typeface="Meiryo UI" pitchFamily="50" charset="-128"/>
                <a:ea typeface="Meiryo UI" pitchFamily="50" charset="-128"/>
                <a:cs typeface="Meiryo UI" pitchFamily="50" charset="-128"/>
              </a:rPr>
              <a:t>SG&amp;A</a:t>
            </a:r>
            <a:endParaRPr lang="en-US" altLang="ja-JP" sz="1300" b="0">
              <a:latin typeface="Meiryo UI" pitchFamily="50" charset="-128"/>
              <a:ea typeface="Meiryo UI" pitchFamily="50" charset="-128"/>
              <a:cs typeface="Meiryo UI" pitchFamily="50" charset="-128"/>
            </a:endParaRPr>
          </a:p>
          <a:p>
            <a:pPr marL="108000" indent="-108000">
              <a:lnSpc>
                <a:spcPct val="70000"/>
              </a:lnSpc>
              <a:spcBef>
                <a:spcPct val="0"/>
              </a:spcBef>
            </a:pPr>
            <a:r>
              <a:rPr lang="en-US" altLang="ja-JP" sz="1300">
                <a:latin typeface="Meiryo UI" pitchFamily="50" charset="-128"/>
                <a:ea typeface="Meiryo UI" pitchFamily="50" charset="-128"/>
                <a:cs typeface="Meiryo UI" pitchFamily="50" charset="-128"/>
              </a:rPr>
              <a:t>24,695</a:t>
            </a:r>
          </a:p>
        </xdr:txBody>
      </xdr:sp>
      <xdr:sp macro="" textlink="" fLocksText="0">
        <xdr:nvSpPr>
          <xdr:cNvPr id="18" name="正方形/長方形 8">
            <a:extLst>
              <a:ext uri="{FF2B5EF4-FFF2-40B4-BE49-F238E27FC236}">
                <a16:creationId xmlns:a16="http://schemas.microsoft.com/office/drawing/2014/main" id="{A451FE9C-3318-44B0-A668-367BD74EC24A}"/>
              </a:ext>
            </a:extLst>
          </xdr:cNvPr>
          <xdr:cNvSpPr/>
        </xdr:nvSpPr>
        <xdr:spPr bwMode="auto">
          <a:xfrm>
            <a:off x="1330649" y="1069405"/>
            <a:ext cx="1096473" cy="885254"/>
          </a:xfrm>
          <a:prstGeom prst="rect">
            <a:avLst/>
          </a:prstGeom>
          <a:solidFill>
            <a:srgbClr val="FF0000"/>
          </a:solidFill>
          <a:ln w="9525" cap="flat" cmpd="sng" algn="ctr">
            <a:noFill/>
            <a:prstDash val="solid"/>
            <a:round/>
            <a:headEnd type="none" w="med" len="med"/>
            <a:tailEnd type="none" w="med" len="med"/>
          </a:ln>
          <a:effectLst/>
        </xdr:spPr>
        <xdr:txBody>
          <a:bodyPr vert="horz" wrap="square" lIns="92075" tIns="46038" rIns="92075" bIns="46038" anchor="ctr" anchorCtr="0">
            <a:prstTxWarp prst="textNoShape">
              <a:avLst/>
            </a:prstTxWarp>
            <a:no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marL="72000" marR="0" indent="-72000" algn="ctr" defTabSz="914400" rtl="0" eaLnBrk="1" fontAlgn="base" latinLnBrk="0" hangingPunct="1">
              <a:lnSpc>
                <a:spcPct val="70000"/>
              </a:lnSpc>
              <a:spcBef>
                <a:spcPct val="0"/>
              </a:spcBef>
              <a:spcAft>
                <a:spcPct val="0"/>
              </a:spcAft>
              <a:buClr>
                <a:schemeClr val="accent1"/>
              </a:buClr>
              <a:buSzTx/>
              <a:buFontTx/>
              <a:buNone/>
            </a:pPr>
            <a:r>
              <a:rPr lang="ja-JP" altLang="en-US" sz="1300" b="0">
                <a:latin typeface="Meiryo UI" pitchFamily="50" charset="-128"/>
                <a:ea typeface="Meiryo UI" pitchFamily="50" charset="-128"/>
                <a:cs typeface="Meiryo UI" pitchFamily="50" charset="-128"/>
              </a:rPr>
              <a:t>営業利益</a:t>
            </a:r>
            <a:endParaRPr lang="en-US" altLang="ja-JP" sz="1300" b="0">
              <a:latin typeface="Meiryo UI" pitchFamily="50" charset="-128"/>
              <a:ea typeface="Meiryo UI" pitchFamily="50" charset="-128"/>
              <a:cs typeface="Meiryo UI" pitchFamily="50" charset="-128"/>
            </a:endParaRPr>
          </a:p>
          <a:p>
            <a:pPr marL="72000" indent="-72000">
              <a:lnSpc>
                <a:spcPct val="70000"/>
              </a:lnSpc>
              <a:spcBef>
                <a:spcPct val="0"/>
              </a:spcBef>
            </a:pPr>
            <a:r>
              <a:rPr lang="en-US" altLang="ja-JP" sz="1300">
                <a:latin typeface="Meiryo UI" pitchFamily="50" charset="-128"/>
                <a:ea typeface="Meiryo UI" pitchFamily="50" charset="-128"/>
                <a:cs typeface="Meiryo UI" pitchFamily="50" charset="-128"/>
              </a:rPr>
              <a:t>Operating</a:t>
            </a:r>
          </a:p>
          <a:p>
            <a:pPr marL="72000" indent="-72000">
              <a:lnSpc>
                <a:spcPct val="70000"/>
              </a:lnSpc>
              <a:spcBef>
                <a:spcPct val="0"/>
              </a:spcBef>
            </a:pPr>
            <a:r>
              <a:rPr lang="en-US" altLang="ja-JP" sz="1300">
                <a:latin typeface="Meiryo UI" pitchFamily="50" charset="-128"/>
                <a:ea typeface="Meiryo UI" pitchFamily="50" charset="-128"/>
                <a:cs typeface="Meiryo UI" pitchFamily="50" charset="-128"/>
              </a:rPr>
              <a:t>Income</a:t>
            </a:r>
            <a:endParaRPr lang="en-US" altLang="ja-JP" sz="1300" b="0">
              <a:latin typeface="Meiryo UI" pitchFamily="50" charset="-128"/>
              <a:ea typeface="Meiryo UI" pitchFamily="50" charset="-128"/>
              <a:cs typeface="Meiryo UI" pitchFamily="50" charset="-128"/>
            </a:endParaRPr>
          </a:p>
          <a:p>
            <a:pPr marL="72000" indent="-72000">
              <a:lnSpc>
                <a:spcPct val="70000"/>
              </a:lnSpc>
              <a:spcBef>
                <a:spcPct val="0"/>
              </a:spcBef>
            </a:pPr>
            <a:r>
              <a:rPr lang="en-US" altLang="ja-JP" sz="1300">
                <a:latin typeface="Meiryo UI" pitchFamily="50" charset="-128"/>
                <a:ea typeface="Meiryo UI" pitchFamily="50" charset="-128"/>
                <a:cs typeface="Meiryo UI" pitchFamily="50" charset="-128"/>
              </a:rPr>
              <a:t>57,706</a:t>
            </a:r>
          </a:p>
        </xdr:txBody>
      </xdr:sp>
      <xdr:sp macro="" textlink="" fLocksText="0">
        <xdr:nvSpPr>
          <xdr:cNvPr id="19" name="正方形/長方形 9">
            <a:extLst>
              <a:ext uri="{FF2B5EF4-FFF2-40B4-BE49-F238E27FC236}">
                <a16:creationId xmlns:a16="http://schemas.microsoft.com/office/drawing/2014/main" id="{5F211300-4A18-4574-9642-86401784B120}"/>
              </a:ext>
            </a:extLst>
          </xdr:cNvPr>
          <xdr:cNvSpPr/>
        </xdr:nvSpPr>
        <xdr:spPr bwMode="auto">
          <a:xfrm>
            <a:off x="6679077" y="2444271"/>
            <a:ext cx="1139329" cy="1603011"/>
          </a:xfrm>
          <a:prstGeom prst="rect">
            <a:avLst/>
          </a:prstGeom>
          <a:solidFill>
            <a:srgbClr val="777777"/>
          </a:solidFill>
          <a:ln w="9525" cap="flat" cmpd="sng" algn="ctr">
            <a:noFill/>
            <a:prstDash val="solid"/>
            <a:round/>
            <a:headEnd type="none" w="med" len="med"/>
            <a:tailEnd type="none" w="med" len="med"/>
          </a:ln>
          <a:effectLst/>
        </xdr:spPr>
        <xdr:txBody>
          <a:bodyPr vert="horz" wrap="square" lIns="92075" tIns="46038" rIns="92075" bIns="46038" anchor="ctr" anchorCtr="0">
            <a:prstTxWarp prst="textNoShape">
              <a:avLst/>
            </a:prstTxWarp>
            <a:no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marL="108000" marR="0" indent="-108000" algn="ctr" defTabSz="914400" eaLnBrk="1" latinLnBrk="0" hangingPunct="1">
              <a:lnSpc>
                <a:spcPct val="70000"/>
              </a:lnSpc>
              <a:spcBef>
                <a:spcPct val="0"/>
              </a:spcBef>
              <a:buSzTx/>
              <a:buFontTx/>
              <a:buNone/>
            </a:pPr>
            <a:r>
              <a:rPr lang="ja-JP" altLang="en-US" sz="1300" b="0">
                <a:solidFill>
                  <a:schemeClr val="bg1"/>
                </a:solidFill>
                <a:latin typeface="Meiryo UI" pitchFamily="50" charset="-128"/>
                <a:ea typeface="Meiryo UI" pitchFamily="50" charset="-128"/>
                <a:cs typeface="Meiryo UI" pitchFamily="50" charset="-128"/>
              </a:rPr>
              <a:t>売上原価</a:t>
            </a:r>
            <a:endParaRPr lang="en-US" altLang="ja-JP" sz="1300" b="0">
              <a:solidFill>
                <a:schemeClr val="bg1"/>
              </a:solidFill>
              <a:latin typeface="Meiryo UI" pitchFamily="50" charset="-128"/>
              <a:ea typeface="Meiryo UI" pitchFamily="50" charset="-128"/>
              <a:cs typeface="Meiryo UI" pitchFamily="50" charset="-128"/>
            </a:endParaRPr>
          </a:p>
          <a:p>
            <a:pPr marL="108000" marR="0" indent="-108000" algn="ctr" defTabSz="914400" eaLnBrk="1" latinLnBrk="0" hangingPunct="1">
              <a:lnSpc>
                <a:spcPct val="70000"/>
              </a:lnSpc>
              <a:spcBef>
                <a:spcPct val="0"/>
              </a:spcBef>
              <a:buSzTx/>
              <a:buFontTx/>
              <a:buNone/>
            </a:pPr>
            <a:r>
              <a:rPr lang="en-US" altLang="ja-JP" sz="1300">
                <a:solidFill>
                  <a:schemeClr val="bg1"/>
                </a:solidFill>
                <a:latin typeface="Meiryo UI" pitchFamily="50" charset="-128"/>
                <a:ea typeface="Meiryo UI" pitchFamily="50" charset="-128"/>
                <a:cs typeface="Meiryo UI" pitchFamily="50" charset="-128"/>
              </a:rPr>
              <a:t>COGS</a:t>
            </a:r>
            <a:endParaRPr lang="en-US" altLang="ja-JP" sz="1300" b="0">
              <a:solidFill>
                <a:schemeClr val="bg1"/>
              </a:solidFill>
              <a:latin typeface="Meiryo UI" pitchFamily="50" charset="-128"/>
              <a:ea typeface="Meiryo UI" pitchFamily="50" charset="-128"/>
              <a:cs typeface="Meiryo UI" pitchFamily="50" charset="-128"/>
            </a:endParaRPr>
          </a:p>
          <a:p>
            <a:pPr marL="108000" marR="0" indent="-108000" algn="ctr" defTabSz="914400" eaLnBrk="1" latinLnBrk="0" hangingPunct="1">
              <a:lnSpc>
                <a:spcPct val="70000"/>
              </a:lnSpc>
              <a:spcBef>
                <a:spcPct val="0"/>
              </a:spcBef>
              <a:buSzTx/>
              <a:buFontTx/>
              <a:buNone/>
            </a:pPr>
            <a:r>
              <a:rPr lang="en-US" altLang="ja-JP" sz="1300" b="0">
                <a:solidFill>
                  <a:schemeClr val="bg1"/>
                </a:solidFill>
                <a:latin typeface="Meiryo UI" pitchFamily="50" charset="-128"/>
                <a:ea typeface="Meiryo UI" pitchFamily="50" charset="-128"/>
                <a:cs typeface="Meiryo UI" pitchFamily="50" charset="-128"/>
              </a:rPr>
              <a:t>103,637</a:t>
            </a:r>
          </a:p>
        </xdr:txBody>
      </xdr:sp>
      <xdr:sp macro="" textlink="" fLocksText="0">
        <xdr:nvSpPr>
          <xdr:cNvPr id="20" name="正方形/長方形 10">
            <a:extLst>
              <a:ext uri="{FF2B5EF4-FFF2-40B4-BE49-F238E27FC236}">
                <a16:creationId xmlns:a16="http://schemas.microsoft.com/office/drawing/2014/main" id="{D31EF9FC-EEA7-44CB-B0B1-20BE900DF0B9}"/>
              </a:ext>
            </a:extLst>
          </xdr:cNvPr>
          <xdr:cNvSpPr/>
        </xdr:nvSpPr>
        <xdr:spPr bwMode="auto">
          <a:xfrm>
            <a:off x="6686461" y="1619870"/>
            <a:ext cx="1139329" cy="831403"/>
          </a:xfrm>
          <a:prstGeom prst="rect">
            <a:avLst/>
          </a:prstGeom>
          <a:solidFill>
            <a:schemeClr val="bg1">
              <a:lumMod val="85000"/>
            </a:schemeClr>
          </a:solidFill>
          <a:ln w="9525" cap="flat" cmpd="sng" algn="ctr">
            <a:noFill/>
            <a:prstDash val="solid"/>
            <a:round/>
            <a:headEnd type="none" w="med" len="med"/>
            <a:tailEnd type="none" w="med" len="med"/>
          </a:ln>
          <a:effectLst/>
        </xdr:spPr>
        <xdr:txBody>
          <a:bodyPr vert="horz" wrap="square" lIns="92075" tIns="46038" rIns="92075" bIns="46038" anchor="ctr" anchorCtr="0">
            <a:prstTxWarp prst="textNoShape">
              <a:avLst/>
            </a:prstTxWarp>
            <a:no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marL="108000" indent="-108000" algn="ctr">
              <a:lnSpc>
                <a:spcPct val="70000"/>
              </a:lnSpc>
              <a:spcBef>
                <a:spcPct val="0"/>
              </a:spcBef>
            </a:pPr>
            <a:r>
              <a:rPr lang="ja-JP" altLang="en-US" sz="1300" b="0">
                <a:latin typeface="Meiryo UI" pitchFamily="50" charset="-128"/>
                <a:ea typeface="Meiryo UI" pitchFamily="50" charset="-128"/>
                <a:cs typeface="Meiryo UI" pitchFamily="50" charset="-128"/>
              </a:rPr>
              <a:t>販管費</a:t>
            </a:r>
            <a:endParaRPr lang="en-US" altLang="ja-JP" sz="1300" b="0">
              <a:latin typeface="Meiryo UI" pitchFamily="50" charset="-128"/>
              <a:ea typeface="Meiryo UI" pitchFamily="50" charset="-128"/>
              <a:cs typeface="Meiryo UI" pitchFamily="50" charset="-128"/>
            </a:endParaRPr>
          </a:p>
          <a:p>
            <a:pPr marL="108000" indent="-108000" algn="ctr">
              <a:lnSpc>
                <a:spcPct val="70000"/>
              </a:lnSpc>
              <a:spcBef>
                <a:spcPct val="0"/>
              </a:spcBef>
            </a:pPr>
            <a:r>
              <a:rPr lang="en-US" altLang="ja-JP" sz="1300">
                <a:latin typeface="Meiryo UI" pitchFamily="50" charset="-128"/>
                <a:ea typeface="Meiryo UI" pitchFamily="50" charset="-128"/>
                <a:cs typeface="Meiryo UI" pitchFamily="50" charset="-128"/>
              </a:rPr>
              <a:t>SG&amp;A</a:t>
            </a:r>
          </a:p>
          <a:p>
            <a:pPr marL="108000" indent="-108000" algn="ctr">
              <a:lnSpc>
                <a:spcPct val="70000"/>
              </a:lnSpc>
              <a:spcBef>
                <a:spcPct val="0"/>
              </a:spcBef>
            </a:pPr>
            <a:r>
              <a:rPr lang="en-US" altLang="ja-JP" sz="1300" b="0">
                <a:latin typeface="Meiryo UI" pitchFamily="50" charset="-128"/>
                <a:ea typeface="Meiryo UI" pitchFamily="50" charset="-128"/>
                <a:cs typeface="Meiryo UI" pitchFamily="50" charset="-128"/>
              </a:rPr>
              <a:t>25,034</a:t>
            </a:r>
          </a:p>
        </xdr:txBody>
      </xdr:sp>
      <xdr:sp macro="" textlink="" fLocksText="0">
        <xdr:nvSpPr>
          <xdr:cNvPr id="21" name="正方形/長方形 11">
            <a:extLst>
              <a:ext uri="{FF2B5EF4-FFF2-40B4-BE49-F238E27FC236}">
                <a16:creationId xmlns:a16="http://schemas.microsoft.com/office/drawing/2014/main" id="{AC227158-F57D-4E16-BD9D-8A0460D997C6}"/>
              </a:ext>
            </a:extLst>
          </xdr:cNvPr>
          <xdr:cNvSpPr/>
        </xdr:nvSpPr>
        <xdr:spPr bwMode="auto">
          <a:xfrm>
            <a:off x="6683992" y="719561"/>
            <a:ext cx="1139329" cy="906614"/>
          </a:xfrm>
          <a:prstGeom prst="rect">
            <a:avLst/>
          </a:prstGeom>
          <a:solidFill>
            <a:srgbClr val="FF0000"/>
          </a:solidFill>
          <a:ln w="9525" cap="flat" cmpd="sng" algn="ctr">
            <a:noFill/>
            <a:prstDash val="solid"/>
            <a:round/>
            <a:headEnd type="none" w="med" len="med"/>
            <a:tailEnd type="none" w="med" len="med"/>
          </a:ln>
          <a:effectLst/>
        </xdr:spPr>
        <xdr:txBody>
          <a:bodyPr vert="horz" wrap="square" lIns="92075" tIns="46038" rIns="92075" bIns="46038" anchor="ctr" anchorCtr="0">
            <a:prstTxWarp prst="textNoShape">
              <a:avLst/>
            </a:prstTxWarp>
            <a:no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marL="108000" marR="0" indent="-108000" algn="ctr" defTabSz="914400" rtl="0" eaLnBrk="1" fontAlgn="base" latinLnBrk="0" hangingPunct="1">
              <a:lnSpc>
                <a:spcPct val="70000"/>
              </a:lnSpc>
              <a:spcBef>
                <a:spcPct val="0"/>
              </a:spcBef>
              <a:spcAft>
                <a:spcPct val="0"/>
              </a:spcAft>
              <a:buClr>
                <a:schemeClr val="accent1"/>
              </a:buClr>
              <a:buSzTx/>
              <a:buFontTx/>
              <a:buNone/>
            </a:pPr>
            <a:r>
              <a:rPr lang="ja-JP" altLang="en-US" sz="1300" b="0">
                <a:latin typeface="Meiryo UI" pitchFamily="50" charset="-128"/>
                <a:ea typeface="Meiryo UI" pitchFamily="50" charset="-128"/>
                <a:cs typeface="Meiryo UI" pitchFamily="50" charset="-128"/>
              </a:rPr>
              <a:t>営業利益</a:t>
            </a:r>
            <a:endParaRPr lang="en-US" altLang="ja-JP" sz="1300" b="0">
              <a:latin typeface="Meiryo UI" pitchFamily="50" charset="-128"/>
              <a:ea typeface="Meiryo UI" pitchFamily="50" charset="-128"/>
              <a:cs typeface="Meiryo UI" pitchFamily="50" charset="-128"/>
            </a:endParaRPr>
          </a:p>
          <a:p>
            <a:pPr marL="108000" marR="0" indent="-108000" algn="ctr" defTabSz="914400" rtl="0" eaLnBrk="1" fontAlgn="base" latinLnBrk="0" hangingPunct="1">
              <a:lnSpc>
                <a:spcPct val="70000"/>
              </a:lnSpc>
              <a:spcBef>
                <a:spcPct val="0"/>
              </a:spcBef>
              <a:spcAft>
                <a:spcPct val="0"/>
              </a:spcAft>
              <a:buClr>
                <a:schemeClr val="accent1"/>
              </a:buClr>
              <a:buSzTx/>
              <a:buFontTx/>
              <a:buNone/>
            </a:pPr>
            <a:r>
              <a:rPr lang="en-US" altLang="ja-JP" sz="1300">
                <a:latin typeface="Meiryo UI" pitchFamily="50" charset="-128"/>
                <a:ea typeface="Meiryo UI" pitchFamily="50" charset="-128"/>
                <a:cs typeface="Meiryo UI" pitchFamily="50" charset="-128"/>
              </a:rPr>
              <a:t>Operating</a:t>
            </a:r>
          </a:p>
          <a:p>
            <a:pPr marL="108000" marR="0" indent="-108000" algn="ctr" defTabSz="914400" rtl="0" eaLnBrk="1" fontAlgn="base" latinLnBrk="0" hangingPunct="1">
              <a:lnSpc>
                <a:spcPct val="70000"/>
              </a:lnSpc>
              <a:spcBef>
                <a:spcPct val="0"/>
              </a:spcBef>
              <a:spcAft>
                <a:spcPct val="0"/>
              </a:spcAft>
              <a:buClr>
                <a:schemeClr val="accent1"/>
              </a:buClr>
              <a:buSzTx/>
              <a:buFontTx/>
              <a:buNone/>
            </a:pPr>
            <a:r>
              <a:rPr lang="en-US" altLang="ja-JP" sz="1300" b="0">
                <a:latin typeface="Meiryo UI" pitchFamily="50" charset="-128"/>
                <a:ea typeface="Meiryo UI" pitchFamily="50" charset="-128"/>
                <a:cs typeface="Meiryo UI" pitchFamily="50" charset="-128"/>
              </a:rPr>
              <a:t>Income</a:t>
            </a:r>
          </a:p>
          <a:p>
            <a:pPr marL="108000" marR="0" indent="-108000" algn="ctr" defTabSz="914400" rtl="0" eaLnBrk="1" fontAlgn="base" latinLnBrk="0" hangingPunct="1">
              <a:lnSpc>
                <a:spcPct val="70000"/>
              </a:lnSpc>
              <a:spcBef>
                <a:spcPct val="0"/>
              </a:spcBef>
              <a:spcAft>
                <a:spcPct val="0"/>
              </a:spcAft>
              <a:buClr>
                <a:schemeClr val="accent1"/>
              </a:buClr>
              <a:buSzTx/>
              <a:buFontTx/>
              <a:buNone/>
            </a:pPr>
            <a:r>
              <a:rPr lang="en-US" altLang="ja-JP" sz="1300" b="0">
                <a:latin typeface="Meiryo UI" pitchFamily="50" charset="-128"/>
                <a:ea typeface="Meiryo UI" pitchFamily="50" charset="-128"/>
                <a:cs typeface="Meiryo UI" pitchFamily="50" charset="-128"/>
              </a:rPr>
              <a:t>64,219</a:t>
            </a:r>
          </a:p>
        </xdr:txBody>
      </xdr:sp>
      <xdr:sp macro="" textlink="" fLocksText="0">
        <xdr:nvSpPr>
          <xdr:cNvPr id="22" name="正方形/長方形 12">
            <a:extLst>
              <a:ext uri="{FF2B5EF4-FFF2-40B4-BE49-F238E27FC236}">
                <a16:creationId xmlns:a16="http://schemas.microsoft.com/office/drawing/2014/main" id="{5E82AB40-1725-4A5D-885B-98791980D2CB}"/>
              </a:ext>
            </a:extLst>
          </xdr:cNvPr>
          <xdr:cNvSpPr/>
        </xdr:nvSpPr>
        <xdr:spPr bwMode="auto">
          <a:xfrm>
            <a:off x="405994" y="1055523"/>
            <a:ext cx="934909" cy="2993380"/>
          </a:xfrm>
          <a:prstGeom prst="rect">
            <a:avLst/>
          </a:prstGeom>
          <a:solidFill>
            <a:srgbClr val="FFCCCC"/>
          </a:solidFill>
          <a:ln w="9525" cap="flat" cmpd="sng" algn="ctr">
            <a:noFill/>
            <a:prstDash val="solid"/>
            <a:round/>
            <a:headEnd type="none" w="med" len="med"/>
            <a:tailEnd type="none" w="med" len="med"/>
          </a:ln>
          <a:effectLst/>
        </xdr:spPr>
        <xdr:txBody>
          <a:bodyPr vert="horz" wrap="square" lIns="0" tIns="46038" rIns="0" bIns="46038" anchor="ctr" anchorCtr="0">
            <a:prstTxWarp prst="textNoShape">
              <a:avLst/>
            </a:prstTxWarp>
            <a:no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marL="108000" indent="-108000" algn="ctr">
              <a:lnSpc>
                <a:spcPct val="70000"/>
              </a:lnSpc>
              <a:spcBef>
                <a:spcPct val="0"/>
              </a:spcBef>
            </a:pPr>
            <a:r>
              <a:rPr lang="ja-JP" altLang="en-US" sz="1400" b="0">
                <a:latin typeface="Meiryo UI" pitchFamily="50" charset="-128"/>
                <a:ea typeface="Meiryo UI" pitchFamily="50" charset="-128"/>
                <a:cs typeface="Meiryo UI" pitchFamily="50" charset="-128"/>
              </a:rPr>
              <a:t>売上高</a:t>
            </a:r>
            <a:endParaRPr lang="en-US" altLang="ja-JP" sz="1400" b="0">
              <a:latin typeface="Meiryo UI" pitchFamily="50" charset="-128"/>
              <a:ea typeface="Meiryo UI" pitchFamily="50" charset="-128"/>
              <a:cs typeface="Meiryo UI" pitchFamily="50" charset="-128"/>
            </a:endParaRPr>
          </a:p>
          <a:p>
            <a:pPr marL="108000" indent="-108000" algn="ctr">
              <a:lnSpc>
                <a:spcPct val="70000"/>
              </a:lnSpc>
              <a:spcBef>
                <a:spcPct val="0"/>
              </a:spcBef>
            </a:pPr>
            <a:r>
              <a:rPr lang="en-US" altLang="ja-JP" sz="1400">
                <a:latin typeface="Meiryo UI" pitchFamily="50" charset="-128"/>
                <a:ea typeface="Meiryo UI" pitchFamily="50" charset="-128"/>
                <a:cs typeface="Meiryo UI" pitchFamily="50" charset="-128"/>
              </a:rPr>
              <a:t>Revenue</a:t>
            </a:r>
            <a:endParaRPr lang="en-US" altLang="ja-JP" sz="1400" b="0">
              <a:latin typeface="Meiryo UI" pitchFamily="50" charset="-128"/>
              <a:ea typeface="Meiryo UI" pitchFamily="50" charset="-128"/>
              <a:cs typeface="Meiryo UI" pitchFamily="50" charset="-128"/>
            </a:endParaRPr>
          </a:p>
          <a:p>
            <a:pPr marL="108000" indent="-108000">
              <a:lnSpc>
                <a:spcPct val="70000"/>
              </a:lnSpc>
              <a:spcBef>
                <a:spcPct val="0"/>
              </a:spcBef>
            </a:pPr>
            <a:r>
              <a:rPr lang="en-US" altLang="ja-JP" sz="1400">
                <a:latin typeface="Meiryo UI" pitchFamily="50" charset="-128"/>
                <a:ea typeface="Meiryo UI" pitchFamily="50" charset="-128"/>
                <a:cs typeface="Meiryo UI" pitchFamily="50" charset="-128"/>
              </a:rPr>
              <a:t>176,883</a:t>
            </a:r>
          </a:p>
        </xdr:txBody>
      </xdr:sp>
      <xdr:sp macro="" textlink="" fLocksText="0">
        <xdr:nvSpPr>
          <xdr:cNvPr id="23" name="正方形/長方形 13">
            <a:extLst>
              <a:ext uri="{FF2B5EF4-FFF2-40B4-BE49-F238E27FC236}">
                <a16:creationId xmlns:a16="http://schemas.microsoft.com/office/drawing/2014/main" id="{9B50063B-04B3-4622-BC80-0C163F434C3D}"/>
              </a:ext>
            </a:extLst>
          </xdr:cNvPr>
          <xdr:cNvSpPr/>
        </xdr:nvSpPr>
        <xdr:spPr bwMode="auto">
          <a:xfrm>
            <a:off x="7817160" y="718925"/>
            <a:ext cx="1007490" cy="3328359"/>
          </a:xfrm>
          <a:prstGeom prst="rect">
            <a:avLst/>
          </a:prstGeom>
          <a:solidFill>
            <a:srgbClr val="FFCCCC"/>
          </a:solidFill>
          <a:ln w="9525" cap="flat" cmpd="sng" algn="ctr">
            <a:noFill/>
            <a:prstDash val="solid"/>
            <a:round/>
            <a:headEnd type="none" w="med" len="med"/>
            <a:tailEnd type="none" w="med" len="med"/>
          </a:ln>
          <a:effectLst/>
        </xdr:spPr>
        <xdr:txBody>
          <a:bodyPr vert="horz" wrap="square" lIns="0" tIns="46038" rIns="0" bIns="46038" anchor="ctr" anchorCtr="0">
            <a:prstTxWarp prst="textNoShape">
              <a:avLst/>
            </a:prstTxWarp>
            <a:no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marL="108000" indent="-108000" algn="ctr">
              <a:lnSpc>
                <a:spcPct val="70000"/>
              </a:lnSpc>
              <a:spcBef>
                <a:spcPct val="0"/>
              </a:spcBef>
            </a:pPr>
            <a:r>
              <a:rPr lang="ja-JP" altLang="en-US" sz="1400" b="0">
                <a:latin typeface="Meiryo UI" pitchFamily="50" charset="-128"/>
                <a:ea typeface="Meiryo UI" pitchFamily="50" charset="-128"/>
                <a:cs typeface="Meiryo UI" pitchFamily="50" charset="-128"/>
              </a:rPr>
              <a:t>売上高</a:t>
            </a:r>
            <a:endParaRPr lang="en-US" altLang="ja-JP" sz="1400" b="0">
              <a:latin typeface="Meiryo UI" pitchFamily="50" charset="-128"/>
              <a:ea typeface="Meiryo UI" pitchFamily="50" charset="-128"/>
              <a:cs typeface="Meiryo UI" pitchFamily="50" charset="-128"/>
            </a:endParaRPr>
          </a:p>
          <a:p>
            <a:pPr marL="108000" indent="-108000" algn="ctr">
              <a:lnSpc>
                <a:spcPct val="70000"/>
              </a:lnSpc>
              <a:spcBef>
                <a:spcPct val="0"/>
              </a:spcBef>
            </a:pPr>
            <a:r>
              <a:rPr lang="en-US" altLang="ja-JP" sz="1400">
                <a:latin typeface="Meiryo UI" pitchFamily="50" charset="-128"/>
                <a:ea typeface="Meiryo UI" pitchFamily="50" charset="-128"/>
                <a:cs typeface="Meiryo UI" pitchFamily="50" charset="-128"/>
              </a:rPr>
              <a:t>Revenue</a:t>
            </a:r>
            <a:endParaRPr lang="en-US" altLang="ja-JP" sz="1400" b="0">
              <a:latin typeface="Meiryo UI" pitchFamily="50" charset="-128"/>
              <a:ea typeface="Meiryo UI" pitchFamily="50" charset="-128"/>
              <a:cs typeface="Meiryo UI" pitchFamily="50" charset="-128"/>
            </a:endParaRPr>
          </a:p>
          <a:p>
            <a:pPr marL="108000" indent="-108000" algn="ctr">
              <a:lnSpc>
                <a:spcPct val="70000"/>
              </a:lnSpc>
              <a:spcBef>
                <a:spcPct val="0"/>
              </a:spcBef>
            </a:pPr>
            <a:r>
              <a:rPr lang="en-US" altLang="ja-JP" sz="1400" b="0">
                <a:latin typeface="Meiryo UI" pitchFamily="50" charset="-128"/>
                <a:ea typeface="Meiryo UI" pitchFamily="50" charset="-128"/>
                <a:cs typeface="Meiryo UI" pitchFamily="50" charset="-128"/>
              </a:rPr>
              <a:t>192,892</a:t>
            </a:r>
          </a:p>
        </xdr:txBody>
      </xdr:sp>
      <xdr:cxnSp macro="">
        <xdr:nvCxnSpPr>
          <xdr:cNvPr id="24" name="直線コネクタ 14">
            <a:extLst>
              <a:ext uri="{FF2B5EF4-FFF2-40B4-BE49-F238E27FC236}">
                <a16:creationId xmlns:a16="http://schemas.microsoft.com/office/drawing/2014/main" id="{91B0E0D1-311F-43EB-A6BA-897B608CC258}"/>
              </a:ext>
            </a:extLst>
          </xdr:cNvPr>
          <xdr:cNvCxnSpPr/>
        </xdr:nvCxnSpPr>
        <xdr:spPr bwMode="auto">
          <a:xfrm flipV="1">
            <a:off x="2415594" y="2458277"/>
            <a:ext cx="4262308" cy="246288"/>
          </a:xfrm>
          <a:prstGeom prst="line">
            <a:avLst/>
          </a:prstGeom>
          <a:noFill/>
          <a:ln w="6350" cap="flat" cmpd="sng" algn="ctr">
            <a:solidFill>
              <a:schemeClr val="tx1"/>
            </a:solidFill>
            <a:prstDash val="sysDot"/>
            <a:round/>
            <a:headEnd type="none" w="med" len="med"/>
            <a:tailEnd type="none" w="med" len="med"/>
          </a:ln>
          <a:effectLst/>
        </xdr:spPr>
      </xdr:cxnSp>
      <xdr:cxnSp macro="">
        <xdr:nvCxnSpPr>
          <xdr:cNvPr id="25" name="直線コネクタ 15">
            <a:extLst>
              <a:ext uri="{FF2B5EF4-FFF2-40B4-BE49-F238E27FC236}">
                <a16:creationId xmlns:a16="http://schemas.microsoft.com/office/drawing/2014/main" id="{1C7AC633-5CA0-4BE7-A458-F4EB598EC8B9}"/>
              </a:ext>
            </a:extLst>
          </xdr:cNvPr>
          <xdr:cNvCxnSpPr/>
        </xdr:nvCxnSpPr>
        <xdr:spPr bwMode="auto">
          <a:xfrm flipV="1">
            <a:off x="2369228" y="1632484"/>
            <a:ext cx="4312077" cy="309011"/>
          </a:xfrm>
          <a:prstGeom prst="line">
            <a:avLst/>
          </a:prstGeom>
          <a:noFill/>
          <a:ln w="6350" cap="flat" cmpd="sng" algn="ctr">
            <a:solidFill>
              <a:schemeClr val="tx1"/>
            </a:solidFill>
            <a:prstDash val="sysDot"/>
            <a:round/>
            <a:headEnd type="none" w="med" len="med"/>
            <a:tailEnd type="none" w="med" len="med"/>
          </a:ln>
          <a:effectLst/>
        </xdr:spPr>
      </xdr:cxnSp>
      <xdr:sp macro="" textlink="">
        <xdr:nvSpPr>
          <xdr:cNvPr id="26" name="テキスト ボックス 16">
            <a:extLst>
              <a:ext uri="{FF2B5EF4-FFF2-40B4-BE49-F238E27FC236}">
                <a16:creationId xmlns:a16="http://schemas.microsoft.com/office/drawing/2014/main" id="{DFD10641-3BE9-4528-9A83-39B3D8D7BAA0}"/>
              </a:ext>
            </a:extLst>
          </xdr:cNvPr>
          <xdr:cNvSpPr txBox="1"/>
        </xdr:nvSpPr>
        <xdr:spPr>
          <a:xfrm>
            <a:off x="2754907" y="1733385"/>
            <a:ext cx="3619833" cy="935388"/>
          </a:xfrm>
          <a:prstGeom prst="rect">
            <a:avLst/>
          </a:prstGeom>
          <a:solidFill>
            <a:srgbClr val="E6E6E6"/>
          </a:solidFill>
          <a:ln>
            <a:solidFill>
              <a:schemeClr val="tx1"/>
            </a:solidFill>
          </a:ln>
        </xdr:spPr>
        <xdr:txBody>
          <a:bodyPr wrap="square" anchor="ctr">
            <a:no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algn="ctr">
              <a:lnSpc>
                <a:spcPct val="70000"/>
              </a:lnSpc>
              <a:spcBef>
                <a:spcPct val="0"/>
              </a:spcBef>
            </a:pPr>
            <a:r>
              <a:rPr lang="ja-JP" altLang="en-US" sz="1400" b="0">
                <a:latin typeface="Meiryo UI" pitchFamily="50" charset="-128"/>
                <a:ea typeface="Meiryo UI" pitchFamily="50" charset="-128"/>
                <a:cs typeface="Meiryo UI" pitchFamily="50" charset="-128"/>
              </a:rPr>
              <a:t>販管費</a:t>
            </a:r>
            <a:r>
              <a:rPr lang="en-US" altLang="ja-JP" sz="1400" b="0">
                <a:latin typeface="Meiryo UI" pitchFamily="50" charset="-128"/>
                <a:ea typeface="Meiryo UI" pitchFamily="50" charset="-128"/>
                <a:cs typeface="Meiryo UI" pitchFamily="50" charset="-128"/>
              </a:rPr>
              <a:t>/SG&amp;A YoY +339 (+1.4%)</a:t>
            </a:r>
          </a:p>
          <a:p>
            <a:pPr algn="ctr">
              <a:lnSpc>
                <a:spcPct val="70000"/>
              </a:lnSpc>
              <a:spcBef>
                <a:spcPct val="0"/>
              </a:spcBef>
            </a:pPr>
            <a:r>
              <a:rPr lang="ja-JP" altLang="en-US" sz="1100" b="0">
                <a:latin typeface="Meiryo UI" pitchFamily="50" charset="-128"/>
                <a:ea typeface="Meiryo UI" pitchFamily="50" charset="-128"/>
                <a:cs typeface="Meiryo UI" pitchFamily="50" charset="-128"/>
              </a:rPr>
              <a:t>  </a:t>
            </a:r>
            <a:r>
              <a:rPr lang="ja-JP" altLang="en-US" sz="1000" b="0">
                <a:latin typeface="Meiryo UI" pitchFamily="50" charset="-128"/>
                <a:ea typeface="Meiryo UI" pitchFamily="50" charset="-128"/>
                <a:cs typeface="Meiryo UI" pitchFamily="50" charset="-128"/>
              </a:rPr>
              <a:t>主な費目の増減 </a:t>
            </a:r>
            <a:r>
              <a:rPr lang="en-US" altLang="ja-JP" sz="1000" b="0">
                <a:latin typeface="Meiryo UI" pitchFamily="50" charset="-128"/>
                <a:ea typeface="Meiryo UI" pitchFamily="50" charset="-128"/>
                <a:cs typeface="Meiryo UI" pitchFamily="50" charset="-128"/>
              </a:rPr>
              <a:t>/Variance of main items in SG&amp;A</a:t>
            </a:r>
            <a:endParaRPr lang="en-US" altLang="ja-JP" sz="1050" b="0">
              <a:latin typeface="Meiryo UI" pitchFamily="50" charset="-128"/>
              <a:ea typeface="Meiryo UI" pitchFamily="50" charset="-128"/>
              <a:cs typeface="Meiryo UI" pitchFamily="50" charset="-128"/>
            </a:endParaRPr>
          </a:p>
          <a:p>
            <a:pPr algn="l">
              <a:lnSpc>
                <a:spcPct val="70000"/>
              </a:lnSpc>
              <a:spcBef>
                <a:spcPct val="0"/>
              </a:spcBef>
            </a:pPr>
            <a:r>
              <a:rPr lang="en-US" altLang="ja-JP" sz="1100">
                <a:latin typeface="Meiryo UI" pitchFamily="50" charset="-128"/>
                <a:ea typeface="Meiryo UI" pitchFamily="50" charset="-128"/>
                <a:cs typeface="Meiryo UI" pitchFamily="50" charset="-128"/>
              </a:rPr>
              <a:t>                +554 </a:t>
            </a:r>
            <a:r>
              <a:rPr lang="ja-JP" altLang="en-US" sz="1100">
                <a:latin typeface="Meiryo UI" pitchFamily="50" charset="-128"/>
                <a:ea typeface="Meiryo UI" pitchFamily="50" charset="-128"/>
                <a:cs typeface="Meiryo UI" pitchFamily="50" charset="-128"/>
              </a:rPr>
              <a:t>広告宣伝費</a:t>
            </a:r>
            <a:r>
              <a:rPr lang="en-US" altLang="ja-JP" sz="1100">
                <a:latin typeface="Meiryo UI" pitchFamily="50" charset="-128"/>
                <a:ea typeface="Meiryo UI" pitchFamily="50" charset="-128"/>
                <a:cs typeface="Meiryo UI" pitchFamily="50" charset="-128"/>
              </a:rPr>
              <a:t>/Advertising</a:t>
            </a:r>
            <a:r>
              <a:rPr lang="en-US" altLang="ja-JP" sz="1100" baseline="0">
                <a:latin typeface="Meiryo UI" pitchFamily="50" charset="-128"/>
                <a:ea typeface="Meiryo UI" pitchFamily="50" charset="-128"/>
                <a:cs typeface="Meiryo UI" pitchFamily="50" charset="-128"/>
              </a:rPr>
              <a:t> </a:t>
            </a:r>
          </a:p>
          <a:p>
            <a:pPr algn="l">
              <a:lnSpc>
                <a:spcPct val="70000"/>
              </a:lnSpc>
              <a:spcBef>
                <a:spcPct val="0"/>
              </a:spcBef>
            </a:pPr>
            <a:r>
              <a:rPr lang="en-US" altLang="ja-JP" sz="1100" baseline="0">
                <a:latin typeface="Meiryo UI" pitchFamily="50" charset="-128"/>
                <a:ea typeface="Meiryo UI" pitchFamily="50" charset="-128"/>
                <a:cs typeface="Meiryo UI" pitchFamily="50" charset="-128"/>
              </a:rPr>
              <a:t>                </a:t>
            </a:r>
            <a:r>
              <a:rPr lang="en-US" altLang="ja-JP" sz="1100">
                <a:latin typeface="Meiryo UI" pitchFamily="50" charset="-128"/>
                <a:ea typeface="Meiryo UI" pitchFamily="50" charset="-128"/>
                <a:cs typeface="Meiryo UI" pitchFamily="50" charset="-128"/>
              </a:rPr>
              <a:t>+106 </a:t>
            </a:r>
            <a:r>
              <a:rPr lang="ja-JP" altLang="en-US" sz="1100">
                <a:latin typeface="Meiryo UI" pitchFamily="50" charset="-128"/>
                <a:ea typeface="Meiryo UI" pitchFamily="50" charset="-128"/>
                <a:cs typeface="Meiryo UI" pitchFamily="50" charset="-128"/>
              </a:rPr>
              <a:t>業務委託費</a:t>
            </a:r>
            <a:r>
              <a:rPr lang="en-US" altLang="ja-JP" sz="1100">
                <a:latin typeface="Meiryo UI" pitchFamily="50" charset="-128"/>
                <a:ea typeface="Meiryo UI" pitchFamily="50" charset="-128"/>
                <a:cs typeface="Meiryo UI" pitchFamily="50" charset="-128"/>
              </a:rPr>
              <a:t>/Outsourcing</a:t>
            </a:r>
          </a:p>
          <a:p>
            <a:pPr algn="l">
              <a:lnSpc>
                <a:spcPct val="70000"/>
              </a:lnSpc>
              <a:spcBef>
                <a:spcPct val="0"/>
              </a:spcBef>
            </a:pPr>
            <a:r>
              <a:rPr lang="en-US" altLang="ja-JP" sz="1100">
                <a:latin typeface="Meiryo UI" pitchFamily="50" charset="-128"/>
                <a:ea typeface="Meiryo UI" pitchFamily="50" charset="-128"/>
                <a:cs typeface="Meiryo UI" pitchFamily="50" charset="-128"/>
              </a:rPr>
              <a:t> </a:t>
            </a:r>
            <a:r>
              <a:rPr lang="ja-JP" altLang="en-US" sz="1100">
                <a:latin typeface="Meiryo UI" pitchFamily="50" charset="-128"/>
                <a:ea typeface="Meiryo UI" pitchFamily="50" charset="-128"/>
                <a:cs typeface="Meiryo UI" pitchFamily="50" charset="-128"/>
              </a:rPr>
              <a:t>                </a:t>
            </a:r>
            <a:r>
              <a:rPr lang="en-US" altLang="ja-JP" sz="1100">
                <a:latin typeface="Meiryo UI" pitchFamily="50" charset="-128"/>
                <a:ea typeface="Meiryo UI" pitchFamily="50" charset="-128"/>
                <a:cs typeface="Meiryo UI" pitchFamily="50" charset="-128"/>
              </a:rPr>
              <a:t>-109 </a:t>
            </a:r>
            <a:r>
              <a:rPr lang="ja-JP" altLang="en-US" sz="1100">
                <a:latin typeface="Meiryo UI" pitchFamily="50" charset="-128"/>
                <a:ea typeface="Meiryo UI" pitchFamily="50" charset="-128"/>
                <a:cs typeface="Meiryo UI" pitchFamily="50" charset="-128"/>
              </a:rPr>
              <a:t>人件費</a:t>
            </a:r>
            <a:r>
              <a:rPr lang="en-US" altLang="ja-JP" sz="1100">
                <a:latin typeface="Meiryo UI" pitchFamily="50" charset="-128"/>
                <a:ea typeface="Meiryo UI" pitchFamily="50" charset="-128"/>
                <a:cs typeface="Meiryo UI" pitchFamily="50" charset="-128"/>
              </a:rPr>
              <a:t>/Human resources</a:t>
            </a:r>
          </a:p>
        </xdr:txBody>
      </xdr:sp>
      <xdr:cxnSp macro="">
        <xdr:nvCxnSpPr>
          <xdr:cNvPr id="27" name="直線コネクタ 17">
            <a:extLst>
              <a:ext uri="{FF2B5EF4-FFF2-40B4-BE49-F238E27FC236}">
                <a16:creationId xmlns:a16="http://schemas.microsoft.com/office/drawing/2014/main" id="{206CDFD9-8D0A-4534-AB77-EC20422EEA49}"/>
              </a:ext>
            </a:extLst>
          </xdr:cNvPr>
          <xdr:cNvCxnSpPr/>
        </xdr:nvCxnSpPr>
        <xdr:spPr bwMode="auto">
          <a:xfrm flipV="1">
            <a:off x="2349356" y="724366"/>
            <a:ext cx="4338572" cy="353156"/>
          </a:xfrm>
          <a:prstGeom prst="line">
            <a:avLst/>
          </a:prstGeom>
          <a:noFill/>
          <a:ln w="6350" cap="flat" cmpd="sng" algn="ctr">
            <a:solidFill>
              <a:schemeClr val="tx1"/>
            </a:solidFill>
            <a:prstDash val="sysDot"/>
            <a:round/>
            <a:headEnd type="none" w="med" len="med"/>
            <a:tailEnd type="none" w="med" len="med"/>
          </a:ln>
          <a:effectLst/>
        </xdr:spPr>
      </xdr:cxnSp>
      <xdr:sp macro="" textlink="">
        <xdr:nvSpPr>
          <xdr:cNvPr id="28" name="テキスト ボックス 18">
            <a:extLst>
              <a:ext uri="{FF2B5EF4-FFF2-40B4-BE49-F238E27FC236}">
                <a16:creationId xmlns:a16="http://schemas.microsoft.com/office/drawing/2014/main" id="{3B6F63DB-742B-455C-ACE7-7C5E21355AAD}"/>
              </a:ext>
            </a:extLst>
          </xdr:cNvPr>
          <xdr:cNvSpPr txBox="1"/>
        </xdr:nvSpPr>
        <xdr:spPr>
          <a:xfrm>
            <a:off x="3065929" y="1070133"/>
            <a:ext cx="3093000" cy="458064"/>
          </a:xfrm>
          <a:prstGeom prst="rect">
            <a:avLst/>
          </a:prstGeom>
          <a:solidFill>
            <a:srgbClr val="FF0000"/>
          </a:solidFill>
          <a:ln>
            <a:solidFill>
              <a:schemeClr val="tx1"/>
            </a:solidFill>
          </a:ln>
        </xdr:spPr>
        <xdr:txBody>
          <a:bodyPr wrap="square" anchor="ctr">
            <a:no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algn="ctr">
              <a:lnSpc>
                <a:spcPct val="70000"/>
              </a:lnSpc>
              <a:spcBef>
                <a:spcPct val="0"/>
              </a:spcBef>
            </a:pPr>
            <a:r>
              <a:rPr lang="ja-JP" altLang="en-US" sz="1400" b="0">
                <a:latin typeface="Meiryo UI" pitchFamily="50" charset="-128"/>
                <a:ea typeface="Meiryo UI" pitchFamily="50" charset="-128"/>
                <a:cs typeface="Meiryo UI" pitchFamily="50" charset="-128"/>
              </a:rPr>
              <a:t>営業利益</a:t>
            </a:r>
            <a:r>
              <a:rPr lang="en-US" altLang="ja-JP" sz="1400" b="0">
                <a:latin typeface="Meiryo UI" pitchFamily="50" charset="-128"/>
                <a:ea typeface="Meiryo UI" pitchFamily="50" charset="-128"/>
                <a:cs typeface="Meiryo UI" pitchFamily="50" charset="-128"/>
              </a:rPr>
              <a:t>/Operating income</a:t>
            </a:r>
          </a:p>
          <a:p>
            <a:pPr algn="ctr">
              <a:lnSpc>
                <a:spcPct val="70000"/>
              </a:lnSpc>
              <a:spcBef>
                <a:spcPct val="0"/>
              </a:spcBef>
            </a:pPr>
            <a:r>
              <a:rPr lang="en-US" altLang="ja-JP" sz="1400">
                <a:latin typeface="Meiryo UI" pitchFamily="50" charset="-128"/>
                <a:ea typeface="Meiryo UI" pitchFamily="50" charset="-128"/>
                <a:cs typeface="Meiryo UI" pitchFamily="50" charset="-128"/>
              </a:rPr>
              <a:t>YoY +6,513 </a:t>
            </a:r>
            <a:r>
              <a:rPr lang="en-US" altLang="ja-JP" sz="1400" b="0">
                <a:latin typeface="Meiryo UI" pitchFamily="50" charset="-128"/>
                <a:ea typeface="Meiryo UI" pitchFamily="50" charset="-128"/>
                <a:cs typeface="Meiryo UI" pitchFamily="50" charset="-128"/>
              </a:rPr>
              <a:t>(+11.3%)</a:t>
            </a:r>
          </a:p>
        </xdr:txBody>
      </xdr:sp>
      <xdr:sp macro="" textlink="">
        <xdr:nvSpPr>
          <xdr:cNvPr id="29" name="テキスト ボックス 19">
            <a:extLst>
              <a:ext uri="{FF2B5EF4-FFF2-40B4-BE49-F238E27FC236}">
                <a16:creationId xmlns:a16="http://schemas.microsoft.com/office/drawing/2014/main" id="{8A040BF1-137F-4FA4-A5D0-3F1E7EB6B4F9}"/>
              </a:ext>
            </a:extLst>
          </xdr:cNvPr>
          <xdr:cNvSpPr txBox="1"/>
        </xdr:nvSpPr>
        <xdr:spPr>
          <a:xfrm>
            <a:off x="699838" y="4080657"/>
            <a:ext cx="1461518" cy="677805"/>
          </a:xfrm>
          <a:prstGeom prst="rect">
            <a:avLst/>
          </a:prstGeom>
          <a:noFill/>
        </xdr:spPr>
        <xdr:txBody>
          <a:bodyPr wrap="square">
            <a:sp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a:lnSpc>
                <a:spcPct val="70000"/>
              </a:lnSpc>
              <a:spcBef>
                <a:spcPct val="0"/>
              </a:spcBef>
            </a:pPr>
            <a:r>
              <a:rPr lang="en-US" altLang="ja-JP" b="1">
                <a:latin typeface="メイリオ" pitchFamily="50" charset="-128"/>
                <a:ea typeface="メイリオ" pitchFamily="50" charset="-128"/>
                <a:cs typeface="メイリオ" pitchFamily="50" charset="-128"/>
              </a:rPr>
              <a:t>FY24Q3</a:t>
            </a:r>
          </a:p>
          <a:p>
            <a:pPr>
              <a:lnSpc>
                <a:spcPct val="70000"/>
              </a:lnSpc>
              <a:spcBef>
                <a:spcPct val="0"/>
              </a:spcBef>
            </a:pPr>
            <a:r>
              <a:rPr lang="en-US" altLang="ja-JP" b="1">
                <a:latin typeface="メイリオ" pitchFamily="50" charset="-128"/>
                <a:ea typeface="メイリオ" pitchFamily="50" charset="-128"/>
                <a:cs typeface="メイリオ" pitchFamily="50" charset="-128"/>
              </a:rPr>
              <a:t>9 months</a:t>
            </a:r>
            <a:endParaRPr lang="ja-JP" altLang="en-US" b="1">
              <a:latin typeface="メイリオ" pitchFamily="50" charset="-128"/>
              <a:ea typeface="メイリオ" pitchFamily="50" charset="-128"/>
              <a:cs typeface="メイリオ" pitchFamily="50" charset="-128"/>
            </a:endParaRPr>
          </a:p>
        </xdr:txBody>
      </xdr:sp>
      <xdr:sp macro="" textlink="">
        <xdr:nvSpPr>
          <xdr:cNvPr id="30" name="テキスト ボックス 20">
            <a:extLst>
              <a:ext uri="{FF2B5EF4-FFF2-40B4-BE49-F238E27FC236}">
                <a16:creationId xmlns:a16="http://schemas.microsoft.com/office/drawing/2014/main" id="{94E2025D-955C-4E43-8003-0CD537E98DB7}"/>
              </a:ext>
            </a:extLst>
          </xdr:cNvPr>
          <xdr:cNvSpPr txBox="1"/>
        </xdr:nvSpPr>
        <xdr:spPr>
          <a:xfrm>
            <a:off x="7021752" y="4087914"/>
            <a:ext cx="1385043" cy="677805"/>
          </a:xfrm>
          <a:prstGeom prst="rect">
            <a:avLst/>
          </a:prstGeom>
          <a:noFill/>
        </xdr:spPr>
        <xdr:txBody>
          <a:bodyPr wrap="square">
            <a:sp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a:lnSpc>
                <a:spcPct val="70000"/>
              </a:lnSpc>
              <a:spcBef>
                <a:spcPct val="0"/>
              </a:spcBef>
            </a:pPr>
            <a:r>
              <a:rPr lang="en-US" altLang="ja-JP" b="1">
                <a:latin typeface="メイリオ" pitchFamily="50" charset="-128"/>
                <a:ea typeface="メイリオ" pitchFamily="50" charset="-128"/>
                <a:cs typeface="メイリオ" pitchFamily="50" charset="-128"/>
              </a:rPr>
              <a:t>FY25Q3</a:t>
            </a:r>
          </a:p>
          <a:p>
            <a:pPr>
              <a:lnSpc>
                <a:spcPct val="70000"/>
              </a:lnSpc>
              <a:spcBef>
                <a:spcPct val="0"/>
              </a:spcBef>
            </a:pPr>
            <a:r>
              <a:rPr lang="en-US" altLang="ja-JP" b="1">
                <a:latin typeface="メイリオ" pitchFamily="50" charset="-128"/>
                <a:ea typeface="メイリオ" pitchFamily="50" charset="-128"/>
                <a:cs typeface="メイリオ" pitchFamily="50" charset="-128"/>
              </a:rPr>
              <a:t>9 months</a:t>
            </a:r>
            <a:endParaRPr lang="ja-JP" altLang="en-US" b="1">
              <a:latin typeface="メイリオ" pitchFamily="50" charset="-128"/>
              <a:ea typeface="メイリオ" pitchFamily="50" charset="-128"/>
              <a:cs typeface="メイリオ" pitchFamily="50" charset="-128"/>
            </a:endParaRPr>
          </a:p>
        </xdr:txBody>
      </xdr:sp>
      <xdr:sp macro="" textlink="">
        <xdr:nvSpPr>
          <xdr:cNvPr id="31" name="テキスト ボックス 5">
            <a:extLst>
              <a:ext uri="{FF2B5EF4-FFF2-40B4-BE49-F238E27FC236}">
                <a16:creationId xmlns:a16="http://schemas.microsoft.com/office/drawing/2014/main" id="{99F8873D-4AD3-4DBA-A5E5-104EB86552B2}"/>
              </a:ext>
            </a:extLst>
          </xdr:cNvPr>
          <xdr:cNvSpPr txBox="1"/>
        </xdr:nvSpPr>
        <xdr:spPr>
          <a:xfrm>
            <a:off x="2662028" y="2799159"/>
            <a:ext cx="3828508" cy="1168256"/>
          </a:xfrm>
          <a:prstGeom prst="rect">
            <a:avLst/>
          </a:prstGeom>
          <a:solidFill>
            <a:schemeClr val="bg1">
              <a:lumMod val="50000"/>
            </a:schemeClr>
          </a:solidFill>
          <a:ln>
            <a:solidFill>
              <a:schemeClr val="tx1"/>
            </a:solidFill>
          </a:ln>
        </xdr:spPr>
        <xdr:txBody>
          <a:bodyPr wrap="square" anchor="ctr">
            <a:no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algn="ctr">
              <a:lnSpc>
                <a:spcPct val="70000"/>
              </a:lnSpc>
              <a:spcBef>
                <a:spcPct val="0"/>
              </a:spcBef>
            </a:pPr>
            <a:r>
              <a:rPr lang="ja-JP" altLang="en-US" sz="1400" b="0">
                <a:solidFill>
                  <a:schemeClr val="bg1"/>
                </a:solidFill>
                <a:latin typeface="Meiryo UI" pitchFamily="50" charset="-128"/>
                <a:ea typeface="Meiryo UI" pitchFamily="50" charset="-128"/>
                <a:cs typeface="Meiryo UI" pitchFamily="50" charset="-128"/>
              </a:rPr>
              <a:t>売上原価</a:t>
            </a:r>
            <a:r>
              <a:rPr lang="en-US" altLang="ja-JP" sz="1400" b="0">
                <a:solidFill>
                  <a:schemeClr val="bg1"/>
                </a:solidFill>
                <a:latin typeface="Meiryo UI" pitchFamily="50" charset="-128"/>
                <a:ea typeface="Meiryo UI" pitchFamily="50" charset="-128"/>
                <a:cs typeface="Meiryo UI" pitchFamily="50" charset="-128"/>
              </a:rPr>
              <a:t>/COGS YoY</a:t>
            </a:r>
            <a:r>
              <a:rPr lang="ja-JP" altLang="en-US" sz="1400" b="0">
                <a:solidFill>
                  <a:schemeClr val="bg1"/>
                </a:solidFill>
                <a:latin typeface="Meiryo UI" pitchFamily="50" charset="-128"/>
                <a:ea typeface="Meiryo UI" pitchFamily="50" charset="-128"/>
                <a:cs typeface="Meiryo UI" pitchFamily="50" charset="-128"/>
              </a:rPr>
              <a:t> </a:t>
            </a:r>
            <a:r>
              <a:rPr lang="en-US" altLang="ja-JP" sz="1400" b="0">
                <a:solidFill>
                  <a:schemeClr val="bg1"/>
                </a:solidFill>
                <a:latin typeface="Meiryo UI" pitchFamily="50" charset="-128"/>
                <a:ea typeface="Meiryo UI" pitchFamily="50" charset="-128"/>
                <a:cs typeface="Meiryo UI" pitchFamily="50" charset="-128"/>
              </a:rPr>
              <a:t>+9,156</a:t>
            </a:r>
            <a:r>
              <a:rPr lang="en-US" altLang="ja-JP" sz="1400">
                <a:solidFill>
                  <a:schemeClr val="bg1"/>
                </a:solidFill>
                <a:latin typeface="Meiryo UI" pitchFamily="50" charset="-128"/>
                <a:ea typeface="Meiryo UI" pitchFamily="50" charset="-128"/>
                <a:cs typeface="Meiryo UI" pitchFamily="50" charset="-128"/>
              </a:rPr>
              <a:t> </a:t>
            </a:r>
            <a:r>
              <a:rPr lang="en-US" altLang="ja-JP" sz="1400" b="0">
                <a:solidFill>
                  <a:schemeClr val="bg1"/>
                </a:solidFill>
                <a:latin typeface="Meiryo UI" pitchFamily="50" charset="-128"/>
                <a:ea typeface="Meiryo UI" pitchFamily="50" charset="-128"/>
                <a:cs typeface="Meiryo UI" pitchFamily="50" charset="-128"/>
              </a:rPr>
              <a:t>(+9.7%)</a:t>
            </a:r>
          </a:p>
          <a:p>
            <a:pPr algn="ctr">
              <a:lnSpc>
                <a:spcPct val="70000"/>
              </a:lnSpc>
              <a:spcBef>
                <a:spcPct val="0"/>
              </a:spcBef>
            </a:pPr>
            <a:r>
              <a:rPr lang="ja-JP" altLang="en-US" sz="1100" b="0">
                <a:solidFill>
                  <a:schemeClr val="bg1"/>
                </a:solidFill>
                <a:latin typeface="Meiryo UI" pitchFamily="50" charset="-128"/>
                <a:ea typeface="Meiryo UI" pitchFamily="50" charset="-128"/>
                <a:cs typeface="Meiryo UI" pitchFamily="50" charset="-128"/>
              </a:rPr>
              <a:t> </a:t>
            </a:r>
            <a:r>
              <a:rPr lang="ja-JP" altLang="en-US" sz="1050" b="0">
                <a:solidFill>
                  <a:schemeClr val="bg1"/>
                </a:solidFill>
                <a:latin typeface="Meiryo UI" pitchFamily="50" charset="-128"/>
                <a:ea typeface="Meiryo UI" pitchFamily="50" charset="-128"/>
                <a:cs typeface="Meiryo UI" pitchFamily="50" charset="-128"/>
              </a:rPr>
              <a:t> 主な費目の増減 </a:t>
            </a:r>
            <a:r>
              <a:rPr lang="en-US" altLang="ja-JP" sz="1050" b="0">
                <a:solidFill>
                  <a:schemeClr val="bg1"/>
                </a:solidFill>
                <a:latin typeface="Meiryo UI" pitchFamily="50" charset="-128"/>
                <a:ea typeface="Meiryo UI" pitchFamily="50" charset="-128"/>
                <a:cs typeface="Meiryo UI" pitchFamily="50" charset="-128"/>
              </a:rPr>
              <a:t>/Variance of main items in COGS</a:t>
            </a:r>
          </a:p>
          <a:p>
            <a:pPr algn="l">
              <a:lnSpc>
                <a:spcPct val="70000"/>
              </a:lnSpc>
              <a:spcBef>
                <a:spcPct val="0"/>
              </a:spcBef>
            </a:pPr>
            <a:r>
              <a:rPr lang="ja-JP" altLang="en-US" sz="1100">
                <a:solidFill>
                  <a:schemeClr val="bg1"/>
                </a:solidFill>
                <a:latin typeface="Meiryo UI" pitchFamily="50" charset="-128"/>
                <a:ea typeface="Meiryo UI" pitchFamily="50" charset="-128"/>
                <a:cs typeface="Meiryo UI" pitchFamily="50" charset="-128"/>
              </a:rPr>
              <a:t>        </a:t>
            </a:r>
            <a:r>
              <a:rPr lang="en-US" altLang="ja-JP" sz="1100">
                <a:solidFill>
                  <a:schemeClr val="bg1"/>
                </a:solidFill>
                <a:latin typeface="Meiryo UI" pitchFamily="50" charset="-128"/>
                <a:ea typeface="Meiryo UI" pitchFamily="50" charset="-128"/>
                <a:cs typeface="Meiryo UI" pitchFamily="50" charset="-128"/>
              </a:rPr>
              <a:t>+8,103 </a:t>
            </a:r>
            <a:r>
              <a:rPr lang="ja-JP" altLang="en-US" sz="1100">
                <a:solidFill>
                  <a:schemeClr val="bg1"/>
                </a:solidFill>
                <a:latin typeface="Meiryo UI" pitchFamily="50" charset="-128"/>
                <a:ea typeface="Meiryo UI" pitchFamily="50" charset="-128"/>
                <a:cs typeface="Meiryo UI" pitchFamily="50" charset="-128"/>
              </a:rPr>
              <a:t>ロイヤルティ</a:t>
            </a:r>
            <a:r>
              <a:rPr lang="en-US" altLang="ja-JP" sz="1100">
                <a:solidFill>
                  <a:schemeClr val="bg1"/>
                </a:solidFill>
                <a:latin typeface="Meiryo UI" pitchFamily="50" charset="-128"/>
                <a:ea typeface="Meiryo UI" pitchFamily="50" charset="-128"/>
                <a:cs typeface="Meiryo UI" pitchFamily="50" charset="-128"/>
              </a:rPr>
              <a:t>/Royalty </a:t>
            </a:r>
          </a:p>
          <a:p>
            <a:pPr algn="l">
              <a:lnSpc>
                <a:spcPct val="70000"/>
              </a:lnSpc>
              <a:spcBef>
                <a:spcPct val="0"/>
              </a:spcBef>
            </a:pPr>
            <a:r>
              <a:rPr lang="ja-JP" altLang="en-US" sz="1100">
                <a:solidFill>
                  <a:schemeClr val="bg1"/>
                </a:solidFill>
                <a:latin typeface="Meiryo UI" pitchFamily="50" charset="-128"/>
                <a:ea typeface="Meiryo UI" pitchFamily="50" charset="-128"/>
                <a:cs typeface="Meiryo UI" pitchFamily="50" charset="-128"/>
              </a:rPr>
              <a:t>         </a:t>
            </a:r>
            <a:r>
              <a:rPr lang="ja-JP" altLang="en-US" sz="1100" baseline="0">
                <a:solidFill>
                  <a:schemeClr val="bg1"/>
                </a:solidFill>
                <a:latin typeface="Meiryo UI" pitchFamily="50" charset="-128"/>
                <a:ea typeface="Meiryo UI" pitchFamily="50" charset="-128"/>
                <a:cs typeface="Meiryo UI" pitchFamily="50" charset="-128"/>
              </a:rPr>
              <a:t>  </a:t>
            </a:r>
            <a:r>
              <a:rPr lang="en-US" altLang="ja-JP" sz="1100">
                <a:solidFill>
                  <a:schemeClr val="bg1"/>
                </a:solidFill>
                <a:latin typeface="Meiryo UI" pitchFamily="50" charset="-128"/>
                <a:ea typeface="Meiryo UI" pitchFamily="50" charset="-128"/>
                <a:cs typeface="Meiryo UI" pitchFamily="50" charset="-128"/>
              </a:rPr>
              <a:t>+627 </a:t>
            </a:r>
            <a:r>
              <a:rPr lang="ja-JP" altLang="en-US" sz="1100">
                <a:solidFill>
                  <a:schemeClr val="bg1"/>
                </a:solidFill>
                <a:latin typeface="Meiryo UI" pitchFamily="50" charset="-128"/>
                <a:ea typeface="Meiryo UI" pitchFamily="50" charset="-128"/>
                <a:cs typeface="Meiryo UI" pitchFamily="50" charset="-128"/>
              </a:rPr>
              <a:t>人件費</a:t>
            </a:r>
            <a:r>
              <a:rPr lang="en-US" altLang="ja-JP" sz="1100">
                <a:solidFill>
                  <a:schemeClr val="bg1"/>
                </a:solidFill>
                <a:latin typeface="Meiryo UI" pitchFamily="50" charset="-128"/>
                <a:ea typeface="Meiryo UI" pitchFamily="50" charset="-128"/>
                <a:cs typeface="Meiryo UI" pitchFamily="50" charset="-128"/>
              </a:rPr>
              <a:t>/Human resources </a:t>
            </a:r>
          </a:p>
          <a:p>
            <a:pPr algn="l">
              <a:lnSpc>
                <a:spcPct val="70000"/>
              </a:lnSpc>
              <a:spcBef>
                <a:spcPct val="0"/>
              </a:spcBef>
            </a:pPr>
            <a:r>
              <a:rPr lang="en-US" altLang="ja-JP" sz="1100">
                <a:solidFill>
                  <a:schemeClr val="bg1"/>
                </a:solidFill>
                <a:latin typeface="Meiryo UI" pitchFamily="50" charset="-128"/>
                <a:ea typeface="Meiryo UI" pitchFamily="50" charset="-128"/>
                <a:cs typeface="Meiryo UI" pitchFamily="50" charset="-128"/>
              </a:rPr>
              <a:t>            -396 </a:t>
            </a:r>
            <a:r>
              <a:rPr lang="ja-JP" altLang="en-US" sz="1100">
                <a:solidFill>
                  <a:schemeClr val="bg1"/>
                </a:solidFill>
                <a:latin typeface="Meiryo UI" pitchFamily="50" charset="-128"/>
                <a:ea typeface="Meiryo UI" pitchFamily="50" charset="-128"/>
                <a:cs typeface="Meiryo UI" pitchFamily="50" charset="-128"/>
              </a:rPr>
              <a:t>商品仕入高</a:t>
            </a:r>
            <a:r>
              <a:rPr lang="en-US" altLang="ja-JP" sz="1100">
                <a:solidFill>
                  <a:schemeClr val="bg1"/>
                </a:solidFill>
                <a:latin typeface="Meiryo UI" pitchFamily="50" charset="-128"/>
                <a:ea typeface="Meiryo UI" pitchFamily="50" charset="-128"/>
                <a:cs typeface="Meiryo UI" pitchFamily="50" charset="-128"/>
              </a:rPr>
              <a:t>/HW Purchasing expenses</a:t>
            </a:r>
          </a:p>
          <a:p>
            <a:pPr algn="l">
              <a:lnSpc>
                <a:spcPct val="70000"/>
              </a:lnSpc>
              <a:spcBef>
                <a:spcPct val="0"/>
              </a:spcBef>
            </a:pPr>
            <a:r>
              <a:rPr lang="ja-JP" altLang="en-US" sz="1100">
                <a:solidFill>
                  <a:schemeClr val="bg1"/>
                </a:solidFill>
                <a:latin typeface="Meiryo UI" pitchFamily="50" charset="-128"/>
                <a:ea typeface="Meiryo UI" pitchFamily="50" charset="-128"/>
                <a:cs typeface="Meiryo UI" pitchFamily="50" charset="-128"/>
              </a:rPr>
              <a:t>           </a:t>
            </a:r>
            <a:r>
              <a:rPr lang="en-US" altLang="ja-JP" sz="1100">
                <a:solidFill>
                  <a:schemeClr val="bg1"/>
                </a:solidFill>
                <a:latin typeface="Meiryo UI" pitchFamily="50" charset="-128"/>
                <a:ea typeface="Meiryo UI" pitchFamily="50" charset="-128"/>
                <a:cs typeface="Meiryo UI" pitchFamily="50" charset="-128"/>
              </a:rPr>
              <a:t>+594 </a:t>
            </a:r>
            <a:r>
              <a:rPr lang="ja-JP" altLang="en-US" sz="1100">
                <a:solidFill>
                  <a:schemeClr val="bg1"/>
                </a:solidFill>
                <a:latin typeface="Meiryo UI" pitchFamily="50" charset="-128"/>
                <a:ea typeface="Meiryo UI" pitchFamily="50" charset="-128"/>
                <a:cs typeface="Meiryo UI" pitchFamily="50" charset="-128"/>
              </a:rPr>
              <a:t>業務委託費</a:t>
            </a:r>
            <a:r>
              <a:rPr lang="en-US" altLang="ja-JP" sz="1100">
                <a:solidFill>
                  <a:schemeClr val="bg1"/>
                </a:solidFill>
                <a:latin typeface="Meiryo UI" pitchFamily="50" charset="-128"/>
                <a:ea typeface="Meiryo UI" pitchFamily="50" charset="-128"/>
                <a:cs typeface="Meiryo UI" pitchFamily="50" charset="-128"/>
              </a:rPr>
              <a:t>/Outsourcing                   </a:t>
            </a:r>
          </a:p>
        </xdr:txBody>
      </xdr:sp>
      <xdr:sp macro="" textlink="">
        <xdr:nvSpPr>
          <xdr:cNvPr id="32" name="テキスト ボックス 28">
            <a:extLst>
              <a:ext uri="{FF2B5EF4-FFF2-40B4-BE49-F238E27FC236}">
                <a16:creationId xmlns:a16="http://schemas.microsoft.com/office/drawing/2014/main" id="{4CF56F27-F399-4BC1-8F87-0EC9945CFEB1}"/>
              </a:ext>
            </a:extLst>
          </xdr:cNvPr>
          <xdr:cNvSpPr txBox="1"/>
        </xdr:nvSpPr>
        <xdr:spPr>
          <a:xfrm>
            <a:off x="7239126" y="202199"/>
            <a:ext cx="1640771" cy="430721"/>
          </a:xfrm>
          <a:prstGeom prst="rect">
            <a:avLst/>
          </a:prstGeom>
          <a:noFill/>
        </xdr:spPr>
        <xdr:txBody>
          <a:bodyPr wrap="square">
            <a:spAutoFit/>
          </a:bodyPr>
          <a:lstStyle>
            <a:defPPr>
              <a:defRPr lang="en-US"/>
            </a:defPPr>
            <a:lvl1pPr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1pPr>
            <a:lvl2pPr marL="4572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2pPr>
            <a:lvl3pPr marL="9144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3pPr>
            <a:lvl4pPr marL="13716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4pPr>
            <a:lvl5pPr marL="1828800" algn="ctr" rtl="0" fontAlgn="base">
              <a:lnSpc>
                <a:spcPct val="90000"/>
              </a:lnSpc>
              <a:spcBef>
                <a:spcPct val="50000"/>
              </a:spcBef>
              <a:spcAft>
                <a:spcPct val="0"/>
              </a:spcAft>
              <a:buClr>
                <a:schemeClr val="accent1"/>
              </a:buClr>
              <a:defRPr sz="1600" kern="1200">
                <a:solidFill>
                  <a:schemeClr val="tx1"/>
                </a:solidFill>
                <a:latin typeface="Arial"/>
                <a:ea typeface="HGP創英角ｺﾞｼｯｸUB" pitchFamily="50" charset="-128"/>
                <a:cs typeface="+mn-cs"/>
              </a:defRPr>
            </a:lvl5pPr>
            <a:lvl6pPr marL="2286000" algn="l" defTabSz="914400" rtl="0" eaLnBrk="1" latinLnBrk="0" hangingPunct="1">
              <a:defRPr sz="1600" kern="1200">
                <a:solidFill>
                  <a:schemeClr val="tx1"/>
                </a:solidFill>
                <a:latin typeface="Arial"/>
                <a:ea typeface="HGP創英角ｺﾞｼｯｸUB" pitchFamily="50" charset="-128"/>
                <a:cs typeface="+mn-cs"/>
              </a:defRPr>
            </a:lvl6pPr>
            <a:lvl7pPr marL="2743200" algn="l" defTabSz="914400" rtl="0" eaLnBrk="1" latinLnBrk="0" hangingPunct="1">
              <a:defRPr sz="1600" kern="1200">
                <a:solidFill>
                  <a:schemeClr val="tx1"/>
                </a:solidFill>
                <a:latin typeface="Arial"/>
                <a:ea typeface="HGP創英角ｺﾞｼｯｸUB" pitchFamily="50" charset="-128"/>
                <a:cs typeface="+mn-cs"/>
              </a:defRPr>
            </a:lvl7pPr>
            <a:lvl8pPr marL="3200400" algn="l" defTabSz="914400" rtl="0" eaLnBrk="1" latinLnBrk="0" hangingPunct="1">
              <a:defRPr sz="1600" kern="1200">
                <a:solidFill>
                  <a:schemeClr val="tx1"/>
                </a:solidFill>
                <a:latin typeface="Arial"/>
                <a:ea typeface="HGP創英角ｺﾞｼｯｸUB" pitchFamily="50" charset="-128"/>
                <a:cs typeface="+mn-cs"/>
              </a:defRPr>
            </a:lvl8pPr>
            <a:lvl9pPr marL="3657600" algn="l" defTabSz="914400" rtl="0" eaLnBrk="1" latinLnBrk="0" hangingPunct="1">
              <a:defRPr sz="1600" kern="1200">
                <a:solidFill>
                  <a:schemeClr val="tx1"/>
                </a:solidFill>
                <a:latin typeface="Arial"/>
                <a:ea typeface="HGP創英角ｺﾞｼｯｸUB" pitchFamily="50" charset="-128"/>
                <a:cs typeface="+mn-cs"/>
              </a:defRPr>
            </a:lvl9pPr>
          </a:lstStyle>
          <a:p>
            <a:pPr>
              <a:lnSpc>
                <a:spcPct val="70000"/>
              </a:lnSpc>
              <a:spcBef>
                <a:spcPct val="0"/>
              </a:spcBef>
            </a:pPr>
            <a:r>
              <a:rPr lang="ja-JP" altLang="en-US" sz="1000" b="0">
                <a:latin typeface="Meiryo UI" pitchFamily="50" charset="-128"/>
                <a:ea typeface="Meiryo UI" pitchFamily="50" charset="-128"/>
                <a:cs typeface="Meiryo UI" pitchFamily="50" charset="-128"/>
              </a:rPr>
              <a:t>単位：百万円</a:t>
            </a:r>
            <a:endParaRPr lang="en-US" altLang="ja-JP" sz="1000" b="0">
              <a:latin typeface="Meiryo UI" pitchFamily="50" charset="-128"/>
              <a:ea typeface="Meiryo UI" pitchFamily="50" charset="-128"/>
              <a:cs typeface="Meiryo UI" pitchFamily="50" charset="-128"/>
            </a:endParaRPr>
          </a:p>
          <a:p>
            <a:pPr>
              <a:lnSpc>
                <a:spcPct val="70000"/>
              </a:lnSpc>
              <a:spcBef>
                <a:spcPct val="0"/>
              </a:spcBef>
            </a:pPr>
            <a:r>
              <a:rPr lang="en-US" altLang="ja-JP" sz="1000">
                <a:latin typeface="Meiryo UI" pitchFamily="50" charset="-128"/>
                <a:ea typeface="Meiryo UI" pitchFamily="50" charset="-128"/>
                <a:cs typeface="Meiryo UI" pitchFamily="50" charset="-128"/>
              </a:rPr>
              <a:t>Unit: Million JPY</a:t>
            </a:r>
            <a:endParaRPr lang="en-US" altLang="ja-JP" sz="1000" b="0">
              <a:latin typeface="Meiryo UI" pitchFamily="50" charset="-128"/>
              <a:ea typeface="Meiryo UI" pitchFamily="50" charset="-128"/>
              <a:cs typeface="Meiryo UI" pitchFamily="50" charset="-128"/>
            </a:endParaRPr>
          </a:p>
        </xdr:txBody>
      </xdr:sp>
      <xdr:cxnSp macro="">
        <xdr:nvCxnSpPr>
          <xdr:cNvPr id="15" name="直線コネクタ 3">
            <a:extLst>
              <a:ext uri="{FF2B5EF4-FFF2-40B4-BE49-F238E27FC236}">
                <a16:creationId xmlns:a16="http://schemas.microsoft.com/office/drawing/2014/main" id="{88FB93A2-5D83-43C3-AB8C-834E139B993B}"/>
              </a:ext>
            </a:extLst>
          </xdr:cNvPr>
          <xdr:cNvCxnSpPr/>
        </xdr:nvCxnSpPr>
        <xdr:spPr bwMode="auto">
          <a:xfrm>
            <a:off x="190005" y="4053390"/>
            <a:ext cx="8752114" cy="0"/>
          </a:xfrm>
          <a:prstGeom prst="line">
            <a:avLst/>
          </a:prstGeom>
          <a:noFill/>
          <a:ln w="12700" cap="flat" cmpd="sng" algn="ctr">
            <a:solidFill>
              <a:schemeClr val="tx1"/>
            </a:solidFill>
            <a:prstDash val="solid"/>
            <a:round/>
            <a:headEnd type="none" w="med" len="med"/>
            <a:tailEnd type="none" w="med" len="med"/>
          </a:ln>
          <a:effectLst/>
        </xdr:spPr>
      </xdr:cxn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30"/>
  <sheetViews>
    <sheetView tabSelected="1" view="pageBreakPreview" zoomScale="85" zoomScaleNormal="75" zoomScaleSheetLayoutView="85" workbookViewId="0"/>
  </sheetViews>
  <sheetFormatPr defaultColWidth="9" defaultRowHeight="20.25" customHeight="1"/>
  <cols>
    <col min="1" max="1" width="5.08984375" style="29" customWidth="1"/>
    <col min="2" max="16384" width="9" style="29"/>
  </cols>
  <sheetData>
    <row r="1" spans="1:17" ht="20.25" customHeight="1">
      <c r="A1" s="53"/>
      <c r="B1" s="53"/>
      <c r="C1" s="53"/>
      <c r="D1" s="53"/>
      <c r="E1" s="53"/>
      <c r="F1" s="53"/>
      <c r="G1" s="53"/>
      <c r="H1" s="53"/>
      <c r="I1" s="53"/>
      <c r="J1" s="53"/>
      <c r="K1" s="53"/>
      <c r="L1" s="53"/>
      <c r="M1" s="53"/>
      <c r="N1" s="53"/>
      <c r="O1" s="53"/>
      <c r="P1" s="53"/>
      <c r="Q1" s="53"/>
    </row>
    <row r="2" spans="1:17" ht="20.25" customHeight="1">
      <c r="A2" s="53"/>
      <c r="B2" s="53"/>
      <c r="C2" s="53"/>
      <c r="D2" s="53"/>
      <c r="E2" s="53"/>
      <c r="F2" s="53"/>
      <c r="G2" s="53"/>
      <c r="H2" s="53"/>
      <c r="I2" s="53"/>
      <c r="J2" s="53"/>
      <c r="K2" s="53"/>
      <c r="L2" s="53"/>
      <c r="M2" s="53"/>
      <c r="N2" s="53"/>
      <c r="O2" s="53"/>
      <c r="P2" s="53"/>
      <c r="Q2" s="53"/>
    </row>
    <row r="3" spans="1:17" ht="20.25" customHeight="1">
      <c r="A3" s="53"/>
      <c r="B3" s="53"/>
      <c r="C3" s="53"/>
      <c r="D3" s="53"/>
      <c r="E3" s="53"/>
      <c r="F3" s="53"/>
      <c r="G3" s="53"/>
      <c r="H3" s="53"/>
      <c r="I3" s="53"/>
      <c r="J3" s="53"/>
      <c r="K3" s="53"/>
      <c r="L3" s="53"/>
      <c r="M3" s="53"/>
      <c r="N3" s="53"/>
      <c r="O3" s="53"/>
      <c r="P3" s="53"/>
      <c r="Q3" s="53"/>
    </row>
    <row r="4" spans="1:17" ht="20.25" customHeight="1">
      <c r="A4" s="53"/>
      <c r="B4" s="53"/>
      <c r="C4" s="53"/>
      <c r="D4" s="53"/>
      <c r="E4" s="53"/>
      <c r="F4" s="53"/>
      <c r="G4" s="53"/>
      <c r="H4" s="53"/>
      <c r="I4" s="53"/>
      <c r="J4" s="53"/>
      <c r="K4" s="53"/>
      <c r="L4" s="53"/>
      <c r="M4" s="53"/>
      <c r="N4" s="53"/>
      <c r="O4" s="53"/>
      <c r="P4" s="53"/>
      <c r="Q4" s="53"/>
    </row>
    <row r="5" spans="1:17" ht="20.25" customHeight="1">
      <c r="A5" s="53"/>
      <c r="B5" s="53"/>
      <c r="C5" s="53"/>
      <c r="D5" s="53"/>
      <c r="E5" s="53"/>
      <c r="F5" s="53"/>
      <c r="G5" s="53"/>
      <c r="H5" s="53"/>
      <c r="I5" s="53"/>
      <c r="J5" s="53"/>
      <c r="K5" s="53"/>
      <c r="L5" s="53"/>
      <c r="M5" s="53"/>
      <c r="N5" s="53"/>
      <c r="O5" s="53"/>
      <c r="P5" s="53"/>
      <c r="Q5" s="53"/>
    </row>
    <row r="6" spans="1:17" ht="22">
      <c r="A6" s="53"/>
      <c r="B6" s="486" t="s">
        <v>252</v>
      </c>
      <c r="C6" s="486"/>
      <c r="D6" s="486"/>
      <c r="E6" s="486"/>
      <c r="F6" s="486"/>
      <c r="G6" s="486"/>
      <c r="H6" s="486"/>
      <c r="I6" s="486"/>
      <c r="J6" s="486"/>
      <c r="K6" s="486"/>
      <c r="L6" s="486"/>
      <c r="M6" s="486"/>
      <c r="N6" s="486"/>
      <c r="O6" s="486"/>
      <c r="P6" s="486"/>
      <c r="Q6" s="53"/>
    </row>
    <row r="7" spans="1:17" ht="19.5">
      <c r="A7" s="53"/>
      <c r="B7" s="487" t="s">
        <v>253</v>
      </c>
      <c r="C7" s="487"/>
      <c r="D7" s="487"/>
      <c r="E7" s="487"/>
      <c r="F7" s="487"/>
      <c r="G7" s="487"/>
      <c r="H7" s="487"/>
      <c r="I7" s="487"/>
      <c r="J7" s="487"/>
      <c r="K7" s="487"/>
      <c r="L7" s="487"/>
      <c r="M7" s="487"/>
      <c r="N7" s="487"/>
      <c r="O7" s="487"/>
      <c r="P7" s="487"/>
      <c r="Q7" s="53"/>
    </row>
    <row r="8" spans="1:17" ht="19.5">
      <c r="A8" s="53"/>
      <c r="B8" s="487" t="s">
        <v>151</v>
      </c>
      <c r="C8" s="487"/>
      <c r="D8" s="487"/>
      <c r="E8" s="487"/>
      <c r="F8" s="487"/>
      <c r="G8" s="487"/>
      <c r="H8" s="487"/>
      <c r="I8" s="487"/>
      <c r="J8" s="487"/>
      <c r="K8" s="487"/>
      <c r="L8" s="487"/>
      <c r="M8" s="487"/>
      <c r="N8" s="487"/>
      <c r="O8" s="487"/>
      <c r="P8" s="487"/>
      <c r="Q8" s="53"/>
    </row>
    <row r="9" spans="1:17" ht="21" customHeight="1">
      <c r="A9" s="53"/>
      <c r="B9" s="488">
        <v>45737</v>
      </c>
      <c r="C9" s="488"/>
      <c r="D9" s="488"/>
      <c r="E9" s="488"/>
      <c r="F9" s="488"/>
      <c r="G9" s="488"/>
      <c r="H9" s="488"/>
      <c r="I9" s="488"/>
      <c r="J9" s="488"/>
      <c r="K9" s="488"/>
      <c r="L9" s="488"/>
      <c r="M9" s="488"/>
      <c r="N9" s="488"/>
      <c r="O9" s="488"/>
      <c r="P9" s="488"/>
      <c r="Q9" s="53"/>
    </row>
    <row r="10" spans="1:17" ht="20.25" customHeight="1">
      <c r="A10" s="53"/>
      <c r="B10" s="53"/>
      <c r="C10" s="53"/>
      <c r="D10" s="53"/>
      <c r="E10" s="53"/>
      <c r="F10" s="53"/>
      <c r="G10" s="53"/>
      <c r="H10" s="53"/>
      <c r="I10" s="53"/>
      <c r="J10" s="53"/>
      <c r="K10" s="53"/>
      <c r="L10" s="53"/>
      <c r="M10" s="53"/>
      <c r="N10" s="53"/>
      <c r="O10" s="53"/>
      <c r="P10" s="53"/>
      <c r="Q10" s="53"/>
    </row>
    <row r="11" spans="1:17" s="30" customFormat="1" ht="23" customHeight="1">
      <c r="A11" s="54"/>
      <c r="B11" s="55" t="s">
        <v>83</v>
      </c>
      <c r="C11" s="54" t="s">
        <v>105</v>
      </c>
      <c r="D11" s="54"/>
      <c r="E11" s="54"/>
      <c r="F11" s="54"/>
      <c r="G11" s="54"/>
      <c r="H11" s="56"/>
      <c r="I11" s="54"/>
      <c r="J11" s="55"/>
      <c r="K11" s="54"/>
      <c r="L11" s="54"/>
      <c r="M11" s="54"/>
      <c r="N11" s="54"/>
      <c r="O11" s="54"/>
      <c r="P11" s="54"/>
      <c r="Q11" s="54"/>
    </row>
    <row r="12" spans="1:17" s="30" customFormat="1" ht="23" customHeight="1">
      <c r="A12" s="54"/>
      <c r="B12" s="55" t="s">
        <v>79</v>
      </c>
      <c r="C12" s="54" t="s">
        <v>37</v>
      </c>
      <c r="D12" s="54"/>
      <c r="E12" s="54"/>
      <c r="F12" s="54"/>
      <c r="G12" s="54"/>
      <c r="H12" s="56"/>
      <c r="I12" s="54"/>
      <c r="J12" s="55"/>
      <c r="K12" s="54"/>
      <c r="L12" s="54"/>
      <c r="M12" s="54"/>
      <c r="N12" s="54"/>
      <c r="O12" s="54"/>
      <c r="P12" s="54"/>
      <c r="Q12" s="54"/>
    </row>
    <row r="13" spans="1:17" s="30" customFormat="1" ht="23" customHeight="1">
      <c r="A13" s="54"/>
      <c r="B13" s="55"/>
      <c r="C13" s="54"/>
      <c r="D13" s="54"/>
      <c r="E13" s="54"/>
      <c r="F13" s="54"/>
      <c r="G13" s="54"/>
      <c r="H13" s="56"/>
      <c r="I13" s="54"/>
      <c r="J13" s="55"/>
      <c r="K13" s="54"/>
      <c r="L13" s="54"/>
      <c r="M13" s="54"/>
      <c r="N13" s="54"/>
      <c r="O13" s="54"/>
      <c r="P13" s="54"/>
      <c r="Q13" s="54"/>
    </row>
    <row r="14" spans="1:17" s="30" customFormat="1" ht="23" customHeight="1">
      <c r="A14" s="54"/>
      <c r="B14" s="55"/>
      <c r="C14" s="54"/>
      <c r="D14" s="54"/>
      <c r="E14" s="54"/>
      <c r="F14" s="54"/>
      <c r="G14" s="54"/>
      <c r="H14" s="56"/>
      <c r="I14" s="54"/>
      <c r="J14" s="55"/>
      <c r="K14" s="54"/>
      <c r="L14" s="54"/>
      <c r="M14" s="54"/>
      <c r="N14" s="54"/>
      <c r="O14" s="54"/>
      <c r="P14" s="54"/>
      <c r="Q14" s="54"/>
    </row>
    <row r="15" spans="1:17" s="30" customFormat="1" ht="23" customHeight="1">
      <c r="A15" s="54"/>
      <c r="B15" s="55"/>
      <c r="C15" s="54"/>
      <c r="D15" s="54"/>
      <c r="E15" s="54"/>
      <c r="F15" s="54"/>
      <c r="G15" s="54"/>
      <c r="H15" s="56"/>
      <c r="I15" s="54"/>
      <c r="J15" s="55"/>
      <c r="K15" s="54"/>
      <c r="L15" s="54"/>
      <c r="M15" s="54"/>
      <c r="N15" s="54"/>
      <c r="O15" s="54"/>
      <c r="P15" s="54"/>
      <c r="Q15" s="54"/>
    </row>
    <row r="16" spans="1:17" s="30" customFormat="1" ht="23" customHeight="1">
      <c r="A16" s="54"/>
      <c r="B16" s="55"/>
      <c r="C16" s="54"/>
      <c r="D16" s="54"/>
      <c r="E16" s="54"/>
      <c r="F16" s="54"/>
      <c r="G16" s="54"/>
      <c r="H16" s="56"/>
      <c r="I16" s="54"/>
      <c r="J16" s="55"/>
      <c r="K16" s="54"/>
      <c r="L16" s="54"/>
      <c r="M16" s="54"/>
      <c r="N16" s="54"/>
      <c r="O16" s="54"/>
      <c r="P16" s="54"/>
      <c r="Q16" s="54"/>
    </row>
    <row r="17" spans="1:17" ht="20.25" customHeight="1">
      <c r="A17" s="53"/>
      <c r="B17" s="55"/>
      <c r="C17" s="54"/>
      <c r="D17" s="53"/>
      <c r="E17" s="53"/>
      <c r="F17" s="57"/>
      <c r="G17" s="53"/>
      <c r="H17" s="53"/>
      <c r="I17" s="53"/>
      <c r="J17" s="53"/>
      <c r="K17" s="53"/>
      <c r="L17" s="53"/>
      <c r="M17" s="53"/>
      <c r="N17" s="53"/>
      <c r="O17" s="53"/>
      <c r="P17" s="53"/>
      <c r="Q17" s="53"/>
    </row>
    <row r="18" spans="1:17" ht="22">
      <c r="A18" s="53"/>
      <c r="B18" s="58"/>
      <c r="C18" s="58"/>
      <c r="D18" s="58"/>
      <c r="E18" s="58"/>
      <c r="F18" s="58"/>
      <c r="G18" s="58"/>
      <c r="H18" s="58"/>
      <c r="I18" s="58"/>
      <c r="J18" s="58"/>
      <c r="K18" s="58"/>
      <c r="L18" s="58"/>
      <c r="M18" s="58"/>
      <c r="N18" s="58"/>
      <c r="O18" s="58"/>
      <c r="P18" s="58"/>
      <c r="Q18" s="53"/>
    </row>
    <row r="19" spans="1:17" ht="26.25" customHeight="1">
      <c r="A19" s="53"/>
      <c r="B19" s="486" t="s">
        <v>61</v>
      </c>
      <c r="C19" s="486"/>
      <c r="D19" s="486"/>
      <c r="E19" s="486"/>
      <c r="F19" s="486"/>
      <c r="G19" s="486"/>
      <c r="H19" s="486"/>
      <c r="I19" s="486"/>
      <c r="J19" s="486"/>
      <c r="K19" s="486"/>
      <c r="L19" s="486"/>
      <c r="M19" s="486"/>
      <c r="N19" s="486"/>
      <c r="O19" s="486"/>
      <c r="P19" s="486"/>
      <c r="Q19" s="53"/>
    </row>
    <row r="20" spans="1:17" ht="26.25" customHeight="1">
      <c r="A20" s="53"/>
      <c r="B20" s="59"/>
      <c r="C20" s="59"/>
      <c r="D20" s="59"/>
      <c r="E20" s="59"/>
      <c r="F20" s="59"/>
      <c r="G20" s="59"/>
      <c r="H20" s="59"/>
      <c r="I20" s="60" t="s">
        <v>78</v>
      </c>
      <c r="J20" s="59"/>
      <c r="K20" s="59"/>
      <c r="L20" s="59"/>
      <c r="M20" s="59"/>
      <c r="N20" s="59"/>
      <c r="O20" s="59"/>
      <c r="P20" s="59"/>
      <c r="Q20" s="53"/>
    </row>
    <row r="21" spans="1:17" ht="20.25" customHeight="1">
      <c r="A21" s="53"/>
      <c r="B21" s="53"/>
      <c r="C21" s="53"/>
      <c r="D21" s="53"/>
      <c r="E21" s="53"/>
      <c r="F21" s="53"/>
      <c r="G21" s="53"/>
      <c r="H21" s="53"/>
      <c r="I21" s="53"/>
      <c r="J21" s="53"/>
      <c r="K21" s="53"/>
      <c r="L21" s="53"/>
      <c r="M21" s="53"/>
      <c r="N21" s="53"/>
      <c r="O21" s="53"/>
      <c r="P21" s="53"/>
      <c r="Q21" s="53"/>
    </row>
    <row r="22" spans="1:17" ht="20.25" customHeight="1">
      <c r="A22" s="53"/>
      <c r="B22" s="53"/>
      <c r="C22" s="53"/>
      <c r="D22" s="53"/>
      <c r="E22" s="53"/>
      <c r="F22" s="53"/>
      <c r="G22" s="53"/>
      <c r="H22" s="53"/>
      <c r="I22" s="53"/>
      <c r="J22" s="53"/>
      <c r="K22" s="53"/>
      <c r="L22" s="53"/>
      <c r="M22" s="53"/>
      <c r="N22" s="53"/>
      <c r="O22" s="53"/>
      <c r="P22" s="53"/>
      <c r="Q22" s="53"/>
    </row>
    <row r="23" spans="1:17" ht="20.25" customHeight="1">
      <c r="A23" s="53"/>
      <c r="B23" s="53"/>
      <c r="C23" s="53"/>
      <c r="D23" s="53"/>
      <c r="E23" s="53"/>
      <c r="F23" s="53"/>
      <c r="G23" s="53"/>
      <c r="H23" s="53"/>
      <c r="I23" s="53"/>
      <c r="J23" s="53"/>
      <c r="K23" s="53"/>
      <c r="L23" s="53"/>
      <c r="M23" s="53"/>
      <c r="N23" s="53"/>
      <c r="O23" s="53"/>
      <c r="P23" s="53"/>
      <c r="Q23" s="53"/>
    </row>
    <row r="24" spans="1:17" ht="20.25" customHeight="1">
      <c r="A24" s="53"/>
      <c r="B24" s="53"/>
      <c r="C24" s="53"/>
      <c r="D24" s="53"/>
      <c r="E24" s="53"/>
      <c r="F24" s="53"/>
      <c r="G24" s="53"/>
      <c r="H24" s="53"/>
      <c r="I24" s="53"/>
      <c r="J24" s="53"/>
      <c r="K24" s="53"/>
      <c r="L24" s="53"/>
      <c r="M24" s="53"/>
      <c r="N24" s="53"/>
      <c r="O24" s="53"/>
      <c r="P24" s="53"/>
      <c r="Q24" s="53"/>
    </row>
    <row r="25" spans="1:17" ht="20.25" customHeight="1">
      <c r="A25" s="53"/>
      <c r="B25" s="53"/>
      <c r="C25" s="53"/>
      <c r="D25" s="53"/>
      <c r="E25" s="53"/>
      <c r="F25" s="53"/>
      <c r="G25" s="53"/>
      <c r="H25" s="53"/>
      <c r="I25" s="53"/>
      <c r="J25" s="53"/>
      <c r="K25" s="53"/>
      <c r="L25" s="53"/>
      <c r="M25" s="53"/>
      <c r="N25" s="53"/>
      <c r="O25" s="53"/>
      <c r="P25" s="53"/>
      <c r="Q25" s="53"/>
    </row>
    <row r="26" spans="1:17" ht="20.25" customHeight="1">
      <c r="A26" s="53"/>
      <c r="B26" s="53"/>
      <c r="C26" s="53"/>
      <c r="D26" s="53"/>
      <c r="E26" s="53"/>
      <c r="F26" s="53"/>
      <c r="G26" s="53"/>
      <c r="H26" s="53"/>
      <c r="I26" s="53"/>
      <c r="J26" s="53"/>
      <c r="K26" s="53"/>
      <c r="L26" s="53"/>
      <c r="M26" s="53"/>
      <c r="N26" s="53"/>
      <c r="O26" s="53"/>
      <c r="P26" s="53"/>
      <c r="Q26" s="53"/>
    </row>
    <row r="27" spans="1:17" ht="20.25" customHeight="1">
      <c r="A27" s="53"/>
      <c r="B27" s="53"/>
      <c r="C27" s="53"/>
      <c r="D27" s="53"/>
      <c r="E27" s="53"/>
      <c r="F27" s="53"/>
      <c r="G27" s="53"/>
      <c r="H27" s="53"/>
      <c r="I27" s="53"/>
      <c r="J27" s="53"/>
      <c r="K27" s="53"/>
      <c r="L27" s="53"/>
      <c r="M27" s="53"/>
      <c r="N27" s="53"/>
      <c r="O27" s="53"/>
      <c r="P27" s="53"/>
      <c r="Q27" s="53"/>
    </row>
    <row r="28" spans="1:17" ht="20.25" customHeight="1">
      <c r="A28" s="53"/>
      <c r="B28" s="53"/>
      <c r="C28" s="53"/>
      <c r="D28" s="53"/>
      <c r="E28" s="53"/>
      <c r="F28" s="53"/>
      <c r="G28" s="53"/>
      <c r="H28" s="53"/>
      <c r="I28" s="53"/>
      <c r="J28" s="53"/>
      <c r="K28" s="53"/>
      <c r="L28" s="53"/>
      <c r="M28" s="53"/>
      <c r="N28" s="53"/>
      <c r="O28" s="53"/>
      <c r="P28" s="53"/>
      <c r="Q28" s="53"/>
    </row>
    <row r="29" spans="1:17" ht="20.25" customHeight="1">
      <c r="A29" s="53"/>
      <c r="B29" s="53"/>
      <c r="C29" s="53"/>
      <c r="D29" s="53"/>
      <c r="E29" s="53"/>
      <c r="F29" s="53"/>
      <c r="G29" s="53"/>
      <c r="H29" s="53"/>
      <c r="I29" s="53"/>
      <c r="J29" s="53"/>
      <c r="K29" s="53"/>
      <c r="L29" s="53"/>
      <c r="M29" s="53"/>
      <c r="N29" s="53"/>
      <c r="O29" s="53"/>
      <c r="P29" s="53"/>
      <c r="Q29" s="53"/>
    </row>
    <row r="30" spans="1:17" ht="20.25" customHeight="1">
      <c r="A30" s="53"/>
      <c r="B30" s="53"/>
      <c r="C30" s="53"/>
      <c r="D30" s="53"/>
      <c r="E30" s="53"/>
      <c r="F30" s="53"/>
      <c r="G30" s="53"/>
      <c r="H30" s="53"/>
      <c r="I30" s="53"/>
      <c r="J30" s="53"/>
      <c r="K30" s="53"/>
      <c r="L30" s="53"/>
      <c r="M30" s="53"/>
      <c r="N30" s="53"/>
      <c r="O30" s="53"/>
      <c r="P30" s="53"/>
      <c r="Q30" s="53"/>
    </row>
  </sheetData>
  <mergeCells count="5">
    <mergeCell ref="B6:P6"/>
    <mergeCell ref="B7:P7"/>
    <mergeCell ref="B19:P19"/>
    <mergeCell ref="B9:P9"/>
    <mergeCell ref="B8:P8"/>
  </mergeCells>
  <phoneticPr fontId="2"/>
  <printOptions horizontalCentered="1" verticalCentered="1"/>
  <pageMargins left="0.43307086614173201" right="0.196850393700787" top="0.66929133858267698" bottom="0.31496062992126" header="0.511811023622047" footer="0.15748031496063"/>
  <pageSetup paperSize="9" scale="87" orientation="landscape" r:id="rId1"/>
  <headerFooter alignWithMargins="0"/>
  <ignoredErrors>
    <ignoredError sqref="B11:B1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U49"/>
  <sheetViews>
    <sheetView view="pageBreakPreview" zoomScale="47" zoomScaleNormal="55" zoomScaleSheetLayoutView="47" workbookViewId="0">
      <pane xSplit="6" ySplit="4" topLeftCell="G5" activePane="bottomRight" state="frozen"/>
      <selection pane="topRight"/>
      <selection pane="bottomLeft"/>
      <selection pane="bottomRight"/>
    </sheetView>
  </sheetViews>
  <sheetFormatPr defaultColWidth="9" defaultRowHeight="22"/>
  <cols>
    <col min="1" max="1" width="2.6328125" style="66" customWidth="1"/>
    <col min="2" max="5" width="3.90625" style="66" customWidth="1"/>
    <col min="6" max="6" width="80.36328125" style="66" customWidth="1"/>
    <col min="7" max="16" width="18.08984375" style="66" customWidth="1"/>
    <col min="17" max="17" width="4.36328125" style="66" customWidth="1"/>
    <col min="18" max="21" width="9" style="66" hidden="1" customWidth="1"/>
    <col min="22" max="22" width="9" style="66"/>
    <col min="23" max="24" width="18.08984375" style="66" bestFit="1" customWidth="1"/>
    <col min="25" max="16384" width="9" style="66"/>
  </cols>
  <sheetData>
    <row r="1" spans="2:16" s="63" customFormat="1" ht="23.25" customHeight="1">
      <c r="B1" s="64" t="s">
        <v>249</v>
      </c>
      <c r="C1" s="64"/>
      <c r="D1" s="64"/>
      <c r="E1" s="64"/>
      <c r="F1" s="64"/>
      <c r="G1" s="64"/>
      <c r="H1" s="64"/>
      <c r="I1" s="103"/>
      <c r="J1" s="103"/>
      <c r="K1" s="103"/>
      <c r="L1" s="103"/>
      <c r="M1" s="103"/>
      <c r="N1" s="103"/>
      <c r="O1" s="103"/>
      <c r="P1" s="65"/>
    </row>
    <row r="2" spans="2:16" ht="30.75" customHeight="1" thickBot="1">
      <c r="B2" s="75" t="s">
        <v>251</v>
      </c>
      <c r="C2" s="75"/>
      <c r="D2" s="70"/>
      <c r="E2" s="70"/>
      <c r="F2" s="70"/>
      <c r="G2" s="145" t="s">
        <v>58</v>
      </c>
      <c r="H2" s="70"/>
      <c r="I2" s="70"/>
      <c r="J2" s="70"/>
      <c r="K2" s="70"/>
      <c r="L2" s="70"/>
      <c r="M2" s="70"/>
      <c r="N2" s="70"/>
      <c r="O2" s="70"/>
      <c r="P2" s="70" t="s">
        <v>165</v>
      </c>
    </row>
    <row r="3" spans="2:16" ht="24.75" customHeight="1">
      <c r="B3" s="497"/>
      <c r="C3" s="498"/>
      <c r="D3" s="499"/>
      <c r="E3" s="499"/>
      <c r="F3" s="499"/>
      <c r="G3" s="331"/>
      <c r="H3" s="332"/>
      <c r="I3" s="333">
        <v>45778</v>
      </c>
      <c r="J3" s="332"/>
      <c r="K3" s="334"/>
      <c r="L3" s="74"/>
      <c r="M3" s="67"/>
      <c r="N3" s="72">
        <v>45413</v>
      </c>
      <c r="O3" s="67"/>
      <c r="P3" s="68"/>
    </row>
    <row r="4" spans="2:16" ht="24.75" customHeight="1" thickBot="1">
      <c r="B4" s="500"/>
      <c r="C4" s="501"/>
      <c r="D4" s="501"/>
      <c r="E4" s="501"/>
      <c r="F4" s="501"/>
      <c r="G4" s="418" t="s">
        <v>56</v>
      </c>
      <c r="H4" s="335" t="s">
        <v>57</v>
      </c>
      <c r="I4" s="444" t="s">
        <v>58</v>
      </c>
      <c r="J4" s="335" t="s">
        <v>59</v>
      </c>
      <c r="K4" s="336" t="s">
        <v>60</v>
      </c>
      <c r="L4" s="422" t="s">
        <v>56</v>
      </c>
      <c r="M4" s="69" t="s">
        <v>57</v>
      </c>
      <c r="N4" s="446" t="s">
        <v>58</v>
      </c>
      <c r="O4" s="69" t="s">
        <v>59</v>
      </c>
      <c r="P4" s="73" t="s">
        <v>60</v>
      </c>
    </row>
    <row r="5" spans="2:16" ht="26.25" customHeight="1">
      <c r="B5" s="521"/>
      <c r="C5" s="522"/>
      <c r="D5" s="512" t="s">
        <v>190</v>
      </c>
      <c r="E5" s="509"/>
      <c r="F5" s="510"/>
      <c r="G5" s="340">
        <v>13915</v>
      </c>
      <c r="H5" s="341">
        <v>14368</v>
      </c>
      <c r="I5" s="408">
        <v>16711</v>
      </c>
      <c r="J5" s="342"/>
      <c r="K5" s="344">
        <v>44995</v>
      </c>
      <c r="L5" s="423">
        <v>12742</v>
      </c>
      <c r="M5" s="76">
        <v>11110</v>
      </c>
      <c r="N5" s="404">
        <v>11726</v>
      </c>
      <c r="O5" s="77">
        <v>12678</v>
      </c>
      <c r="P5" s="112">
        <v>48257</v>
      </c>
    </row>
    <row r="6" spans="2:16" ht="26.25" customHeight="1">
      <c r="B6" s="521"/>
      <c r="C6" s="522"/>
      <c r="D6" s="513"/>
      <c r="E6" s="507"/>
      <c r="F6" s="511"/>
      <c r="G6" s="419">
        <v>9.1999999999999998E-2</v>
      </c>
      <c r="H6" s="337">
        <v>0.29299999999999998</v>
      </c>
      <c r="I6" s="397">
        <v>0.42499999999999999</v>
      </c>
      <c r="J6" s="338"/>
      <c r="K6" s="339">
        <v>0.26500000000000001</v>
      </c>
      <c r="L6" s="424">
        <v>0.374</v>
      </c>
      <c r="M6" s="80">
        <v>0.38300000000000001</v>
      </c>
      <c r="N6" s="402">
        <v>0.33200000000000002</v>
      </c>
      <c r="O6" s="81">
        <v>0.24299999999999999</v>
      </c>
      <c r="P6" s="82">
        <v>0.32900000000000001</v>
      </c>
    </row>
    <row r="7" spans="2:16" ht="26.25" customHeight="1">
      <c r="B7" s="521"/>
      <c r="C7" s="522"/>
      <c r="D7" s="512" t="s">
        <v>191</v>
      </c>
      <c r="E7" s="509"/>
      <c r="F7" s="510"/>
      <c r="G7" s="340">
        <v>27969</v>
      </c>
      <c r="H7" s="341">
        <v>28190</v>
      </c>
      <c r="I7" s="408">
        <v>27976</v>
      </c>
      <c r="J7" s="342"/>
      <c r="K7" s="344">
        <v>84136</v>
      </c>
      <c r="L7" s="423">
        <v>26991</v>
      </c>
      <c r="M7" s="76">
        <v>27269</v>
      </c>
      <c r="N7" s="404">
        <v>27527</v>
      </c>
      <c r="O7" s="77">
        <v>27743</v>
      </c>
      <c r="P7" s="112">
        <v>109531</v>
      </c>
    </row>
    <row r="8" spans="2:16" ht="26.25" customHeight="1">
      <c r="B8" s="521"/>
      <c r="C8" s="522"/>
      <c r="D8" s="513"/>
      <c r="E8" s="507"/>
      <c r="F8" s="511"/>
      <c r="G8" s="419">
        <v>3.5999999999999997E-2</v>
      </c>
      <c r="H8" s="337">
        <v>3.4000000000000002E-2</v>
      </c>
      <c r="I8" s="397">
        <v>1.6E-2</v>
      </c>
      <c r="J8" s="338"/>
      <c r="K8" s="339">
        <v>2.9000000000000001E-2</v>
      </c>
      <c r="L8" s="424">
        <v>2.9000000000000001E-2</v>
      </c>
      <c r="M8" s="80">
        <v>3.5999999999999997E-2</v>
      </c>
      <c r="N8" s="402">
        <v>4.1000000000000002E-2</v>
      </c>
      <c r="O8" s="81">
        <v>0.04</v>
      </c>
      <c r="P8" s="82">
        <v>3.6999999999999998E-2</v>
      </c>
    </row>
    <row r="9" spans="2:16" ht="26.25" customHeight="1">
      <c r="B9" s="521"/>
      <c r="C9" s="512" t="s">
        <v>194</v>
      </c>
      <c r="D9" s="516"/>
      <c r="E9" s="516"/>
      <c r="F9" s="517"/>
      <c r="G9" s="428">
        <v>41885</v>
      </c>
      <c r="H9" s="362">
        <v>42558</v>
      </c>
      <c r="I9" s="408">
        <v>44688</v>
      </c>
      <c r="J9" s="345"/>
      <c r="K9" s="344">
        <v>129132</v>
      </c>
      <c r="L9" s="425">
        <v>39733</v>
      </c>
      <c r="M9" s="449">
        <v>38379</v>
      </c>
      <c r="N9" s="401">
        <v>39253</v>
      </c>
      <c r="O9" s="79">
        <v>40422</v>
      </c>
      <c r="P9" s="222">
        <v>157789</v>
      </c>
    </row>
    <row r="10" spans="2:16" ht="26.25" customHeight="1">
      <c r="B10" s="521"/>
      <c r="C10" s="518"/>
      <c r="D10" s="519"/>
      <c r="E10" s="519"/>
      <c r="F10" s="520"/>
      <c r="G10" s="419" t="s">
        <v>257</v>
      </c>
      <c r="H10" s="337">
        <v>0.109</v>
      </c>
      <c r="I10" s="397">
        <v>0.13800000000000001</v>
      </c>
      <c r="J10" s="338"/>
      <c r="K10" s="339" t="s">
        <v>258</v>
      </c>
      <c r="L10" s="424" t="s">
        <v>203</v>
      </c>
      <c r="M10" s="80" t="s">
        <v>204</v>
      </c>
      <c r="N10" s="402" t="s">
        <v>205</v>
      </c>
      <c r="O10" s="81" t="s">
        <v>206</v>
      </c>
      <c r="P10" s="82" t="s">
        <v>207</v>
      </c>
    </row>
    <row r="11" spans="2:16" ht="26.25" customHeight="1">
      <c r="B11" s="521"/>
      <c r="C11" s="514" t="s">
        <v>192</v>
      </c>
      <c r="D11" s="503"/>
      <c r="E11" s="503"/>
      <c r="F11" s="515"/>
      <c r="G11" s="340">
        <v>12551</v>
      </c>
      <c r="H11" s="341">
        <v>9352</v>
      </c>
      <c r="I11" s="408">
        <v>12041</v>
      </c>
      <c r="J11" s="342" t="s">
        <v>259</v>
      </c>
      <c r="K11" s="344">
        <v>33946</v>
      </c>
      <c r="L11" s="423">
        <v>8436</v>
      </c>
      <c r="M11" s="76">
        <v>11839</v>
      </c>
      <c r="N11" s="404">
        <v>11022</v>
      </c>
      <c r="O11" s="77">
        <v>15987</v>
      </c>
      <c r="P11" s="112">
        <v>47285</v>
      </c>
    </row>
    <row r="12" spans="2:16" ht="26.25" customHeight="1">
      <c r="B12" s="521"/>
      <c r="C12" s="513"/>
      <c r="D12" s="507"/>
      <c r="E12" s="507"/>
      <c r="F12" s="511"/>
      <c r="G12" s="419" t="s">
        <v>260</v>
      </c>
      <c r="H12" s="337" t="s">
        <v>261</v>
      </c>
      <c r="I12" s="397" t="s">
        <v>262</v>
      </c>
      <c r="J12" s="338" t="s">
        <v>259</v>
      </c>
      <c r="K12" s="339" t="s">
        <v>263</v>
      </c>
      <c r="L12" s="424" t="s">
        <v>208</v>
      </c>
      <c r="M12" s="80" t="s">
        <v>209</v>
      </c>
      <c r="N12" s="402" t="s">
        <v>210</v>
      </c>
      <c r="O12" s="81" t="s">
        <v>211</v>
      </c>
      <c r="P12" s="82" t="s">
        <v>212</v>
      </c>
    </row>
    <row r="13" spans="2:16" ht="26.25" customHeight="1">
      <c r="B13" s="508" t="s">
        <v>111</v>
      </c>
      <c r="C13" s="509"/>
      <c r="D13" s="509"/>
      <c r="E13" s="509"/>
      <c r="F13" s="510"/>
      <c r="G13" s="340">
        <v>54437</v>
      </c>
      <c r="H13" s="347">
        <v>51911</v>
      </c>
      <c r="I13" s="443">
        <v>56730</v>
      </c>
      <c r="J13" s="347" t="s">
        <v>259</v>
      </c>
      <c r="K13" s="344">
        <v>163079</v>
      </c>
      <c r="L13" s="423">
        <v>48170</v>
      </c>
      <c r="M13" s="79">
        <v>50218</v>
      </c>
      <c r="N13" s="447">
        <v>50276</v>
      </c>
      <c r="O13" s="79">
        <v>56409</v>
      </c>
      <c r="P13" s="78">
        <v>205074</v>
      </c>
    </row>
    <row r="14" spans="2:16" ht="26.25" customHeight="1">
      <c r="B14" s="506"/>
      <c r="C14" s="507"/>
      <c r="D14" s="507"/>
      <c r="E14" s="507"/>
      <c r="F14" s="511"/>
      <c r="G14" s="420" t="s">
        <v>264</v>
      </c>
      <c r="H14" s="338" t="s">
        <v>265</v>
      </c>
      <c r="I14" s="445" t="s">
        <v>266</v>
      </c>
      <c r="J14" s="338" t="s">
        <v>259</v>
      </c>
      <c r="K14" s="339" t="s">
        <v>267</v>
      </c>
      <c r="L14" s="426" t="s">
        <v>213</v>
      </c>
      <c r="M14" s="81" t="s">
        <v>183</v>
      </c>
      <c r="N14" s="448" t="s">
        <v>214</v>
      </c>
      <c r="O14" s="81" t="s">
        <v>188</v>
      </c>
      <c r="P14" s="82" t="s">
        <v>215</v>
      </c>
    </row>
    <row r="15" spans="2:16" ht="26.25" customHeight="1">
      <c r="B15" s="508" t="s">
        <v>245</v>
      </c>
      <c r="C15" s="509"/>
      <c r="D15" s="509"/>
      <c r="E15" s="509"/>
      <c r="F15" s="509"/>
      <c r="G15" s="340">
        <v>3610</v>
      </c>
      <c r="H15" s="341">
        <v>3159</v>
      </c>
      <c r="I15" s="394">
        <v>4495</v>
      </c>
      <c r="J15" s="342" t="s">
        <v>259</v>
      </c>
      <c r="K15" s="344">
        <v>11266</v>
      </c>
      <c r="L15" s="423">
        <v>3819</v>
      </c>
      <c r="M15" s="76">
        <v>4226</v>
      </c>
      <c r="N15" s="399">
        <v>3748</v>
      </c>
      <c r="O15" s="77">
        <v>5101</v>
      </c>
      <c r="P15" s="78">
        <v>16896</v>
      </c>
    </row>
    <row r="16" spans="2:16" ht="26.25" customHeight="1">
      <c r="B16" s="506"/>
      <c r="C16" s="507"/>
      <c r="D16" s="507"/>
      <c r="E16" s="507"/>
      <c r="F16" s="507"/>
      <c r="G16" s="419" t="s">
        <v>268</v>
      </c>
      <c r="H16" s="337" t="s">
        <v>269</v>
      </c>
      <c r="I16" s="395" t="s">
        <v>270</v>
      </c>
      <c r="J16" s="338" t="s">
        <v>259</v>
      </c>
      <c r="K16" s="339" t="s">
        <v>271</v>
      </c>
      <c r="L16" s="424" t="s">
        <v>185</v>
      </c>
      <c r="M16" s="80" t="s">
        <v>212</v>
      </c>
      <c r="N16" s="400" t="s">
        <v>216</v>
      </c>
      <c r="O16" s="81" t="s">
        <v>217</v>
      </c>
      <c r="P16" s="82" t="s">
        <v>218</v>
      </c>
    </row>
    <row r="17" spans="2:16" ht="26.25" customHeight="1">
      <c r="B17" s="502" t="s">
        <v>107</v>
      </c>
      <c r="C17" s="503"/>
      <c r="D17" s="503"/>
      <c r="E17" s="503"/>
      <c r="F17" s="503"/>
      <c r="G17" s="340">
        <v>5867</v>
      </c>
      <c r="H17" s="341">
        <v>6308</v>
      </c>
      <c r="I17" s="394">
        <v>6371</v>
      </c>
      <c r="J17" s="342" t="s">
        <v>259</v>
      </c>
      <c r="K17" s="344">
        <v>18546</v>
      </c>
      <c r="L17" s="423">
        <v>5382</v>
      </c>
      <c r="M17" s="76">
        <v>5602</v>
      </c>
      <c r="N17" s="399">
        <v>5438</v>
      </c>
      <c r="O17" s="77">
        <v>6148</v>
      </c>
      <c r="P17" s="78">
        <v>22571</v>
      </c>
    </row>
    <row r="18" spans="2:16" ht="26.25" customHeight="1">
      <c r="B18" s="506"/>
      <c r="C18" s="507"/>
      <c r="D18" s="507"/>
      <c r="E18" s="507"/>
      <c r="F18" s="507"/>
      <c r="G18" s="419" t="s">
        <v>272</v>
      </c>
      <c r="H18" s="337" t="s">
        <v>273</v>
      </c>
      <c r="I18" s="395" t="s">
        <v>274</v>
      </c>
      <c r="J18" s="338" t="s">
        <v>259</v>
      </c>
      <c r="K18" s="339" t="s">
        <v>275</v>
      </c>
      <c r="L18" s="424" t="s">
        <v>219</v>
      </c>
      <c r="M18" s="80" t="s">
        <v>220</v>
      </c>
      <c r="N18" s="400" t="s">
        <v>221</v>
      </c>
      <c r="O18" s="81" t="s">
        <v>222</v>
      </c>
      <c r="P18" s="82" t="s">
        <v>186</v>
      </c>
    </row>
    <row r="19" spans="2:16" ht="26.25" customHeight="1">
      <c r="B19" s="502" t="s">
        <v>248</v>
      </c>
      <c r="C19" s="503"/>
      <c r="D19" s="503"/>
      <c r="E19" s="503"/>
      <c r="F19" s="503"/>
      <c r="G19" s="340">
        <v>63915</v>
      </c>
      <c r="H19" s="341">
        <v>61379</v>
      </c>
      <c r="I19" s="394">
        <v>67597</v>
      </c>
      <c r="J19" s="342" t="s">
        <v>259</v>
      </c>
      <c r="K19" s="344">
        <v>192892</v>
      </c>
      <c r="L19" s="423">
        <v>57372</v>
      </c>
      <c r="M19" s="76">
        <v>60047</v>
      </c>
      <c r="N19" s="399">
        <v>59464</v>
      </c>
      <c r="O19" s="77">
        <v>67658</v>
      </c>
      <c r="P19" s="112">
        <v>244542</v>
      </c>
    </row>
    <row r="20" spans="2:16" ht="26.25" customHeight="1" thickBot="1">
      <c r="B20" s="504"/>
      <c r="C20" s="505"/>
      <c r="D20" s="505"/>
      <c r="E20" s="505"/>
      <c r="F20" s="505"/>
      <c r="G20" s="421" t="s">
        <v>205</v>
      </c>
      <c r="H20" s="348" t="s">
        <v>276</v>
      </c>
      <c r="I20" s="398" t="s">
        <v>213</v>
      </c>
      <c r="J20" s="349" t="s">
        <v>259</v>
      </c>
      <c r="K20" s="350" t="s">
        <v>277</v>
      </c>
      <c r="L20" s="427" t="s">
        <v>223</v>
      </c>
      <c r="M20" s="84" t="s">
        <v>224</v>
      </c>
      <c r="N20" s="403" t="s">
        <v>182</v>
      </c>
      <c r="O20" s="85" t="s">
        <v>184</v>
      </c>
      <c r="P20" s="86" t="s">
        <v>176</v>
      </c>
    </row>
    <row r="21" spans="2:16" ht="11" customHeight="1">
      <c r="B21" s="523"/>
      <c r="C21" s="523"/>
      <c r="D21" s="523"/>
      <c r="E21" s="523"/>
      <c r="F21" s="523"/>
      <c r="G21" s="523"/>
      <c r="H21" s="523"/>
      <c r="I21" s="523"/>
      <c r="J21" s="523"/>
      <c r="K21" s="523"/>
      <c r="L21" s="523"/>
      <c r="M21" s="523"/>
      <c r="N21" s="523"/>
      <c r="O21" s="523"/>
      <c r="P21" s="523"/>
    </row>
    <row r="22" spans="2:16" ht="23.5" customHeight="1" thickBot="1">
      <c r="B22" s="75" t="s">
        <v>102</v>
      </c>
      <c r="C22" s="75"/>
    </row>
    <row r="23" spans="2:16" ht="26.25" customHeight="1">
      <c r="B23" s="497"/>
      <c r="C23" s="498"/>
      <c r="D23" s="499"/>
      <c r="E23" s="499"/>
      <c r="F23" s="499"/>
      <c r="G23" s="331"/>
      <c r="H23" s="332"/>
      <c r="I23" s="333">
        <v>45778</v>
      </c>
      <c r="J23" s="332"/>
      <c r="K23" s="334"/>
      <c r="L23" s="104"/>
      <c r="M23" s="67"/>
      <c r="N23" s="72">
        <v>45413</v>
      </c>
      <c r="O23" s="67"/>
      <c r="P23" s="68"/>
    </row>
    <row r="24" spans="2:16" ht="26.25" customHeight="1" thickBot="1">
      <c r="B24" s="500"/>
      <c r="C24" s="501"/>
      <c r="D24" s="501"/>
      <c r="E24" s="501"/>
      <c r="F24" s="501"/>
      <c r="G24" s="418" t="s">
        <v>56</v>
      </c>
      <c r="H24" s="335" t="s">
        <v>57</v>
      </c>
      <c r="I24" s="444" t="s">
        <v>58</v>
      </c>
      <c r="J24" s="335" t="s">
        <v>59</v>
      </c>
      <c r="K24" s="336" t="s">
        <v>60</v>
      </c>
      <c r="L24" s="107" t="s">
        <v>56</v>
      </c>
      <c r="M24" s="69" t="s">
        <v>57</v>
      </c>
      <c r="N24" s="446" t="s">
        <v>58</v>
      </c>
      <c r="O24" s="69" t="s">
        <v>59</v>
      </c>
      <c r="P24" s="73" t="s">
        <v>60</v>
      </c>
    </row>
    <row r="25" spans="2:16" s="71" customFormat="1" ht="26.25" customHeight="1">
      <c r="B25" s="508" t="s">
        <v>111</v>
      </c>
      <c r="C25" s="509"/>
      <c r="D25" s="509"/>
      <c r="E25" s="509"/>
      <c r="F25" s="509"/>
      <c r="G25" s="340">
        <v>21997</v>
      </c>
      <c r="H25" s="342">
        <v>19233</v>
      </c>
      <c r="I25" s="443">
        <v>21966</v>
      </c>
      <c r="J25" s="342" t="s">
        <v>259</v>
      </c>
      <c r="K25" s="343">
        <v>63198</v>
      </c>
      <c r="L25" s="70">
        <v>18574</v>
      </c>
      <c r="M25" s="77">
        <v>19293</v>
      </c>
      <c r="N25" s="447">
        <v>19685</v>
      </c>
      <c r="O25" s="77">
        <v>22033</v>
      </c>
      <c r="P25" s="78">
        <v>79586</v>
      </c>
    </row>
    <row r="26" spans="2:16" s="71" customFormat="1" ht="26.25" customHeight="1">
      <c r="B26" s="506"/>
      <c r="C26" s="507"/>
      <c r="D26" s="507"/>
      <c r="E26" s="507"/>
      <c r="F26" s="507"/>
      <c r="G26" s="419" t="s">
        <v>278</v>
      </c>
      <c r="H26" s="338" t="s">
        <v>279</v>
      </c>
      <c r="I26" s="445" t="s">
        <v>280</v>
      </c>
      <c r="J26" s="338" t="s">
        <v>259</v>
      </c>
      <c r="K26" s="339" t="s">
        <v>281</v>
      </c>
      <c r="L26" s="108" t="s">
        <v>225</v>
      </c>
      <c r="M26" s="81" t="s">
        <v>187</v>
      </c>
      <c r="N26" s="448" t="s">
        <v>206</v>
      </c>
      <c r="O26" s="81" t="s">
        <v>226</v>
      </c>
      <c r="P26" s="82" t="s">
        <v>227</v>
      </c>
    </row>
    <row r="27" spans="2:16" s="71" customFormat="1" ht="26.25" customHeight="1">
      <c r="B27" s="493" t="s">
        <v>245</v>
      </c>
      <c r="C27" s="494"/>
      <c r="D27" s="494"/>
      <c r="E27" s="494"/>
      <c r="F27" s="494"/>
      <c r="G27" s="428">
        <v>134</v>
      </c>
      <c r="H27" s="347">
        <v>106</v>
      </c>
      <c r="I27" s="396">
        <v>150</v>
      </c>
      <c r="J27" s="347" t="s">
        <v>259</v>
      </c>
      <c r="K27" s="343">
        <v>391</v>
      </c>
      <c r="L27" s="432">
        <v>160</v>
      </c>
      <c r="M27" s="79">
        <v>116</v>
      </c>
      <c r="N27" s="401">
        <v>158</v>
      </c>
      <c r="O27" s="79">
        <v>255</v>
      </c>
      <c r="P27" s="87">
        <v>691</v>
      </c>
    </row>
    <row r="28" spans="2:16" s="71" customFormat="1" ht="26.25" customHeight="1">
      <c r="B28" s="495"/>
      <c r="C28" s="496"/>
      <c r="D28" s="496"/>
      <c r="E28" s="496"/>
      <c r="F28" s="496"/>
      <c r="G28" s="420" t="s">
        <v>282</v>
      </c>
      <c r="H28" s="338" t="s">
        <v>283</v>
      </c>
      <c r="I28" s="397" t="s">
        <v>284</v>
      </c>
      <c r="J28" s="338" t="s">
        <v>259</v>
      </c>
      <c r="K28" s="351" t="s">
        <v>285</v>
      </c>
      <c r="L28" s="433" t="s">
        <v>228</v>
      </c>
      <c r="M28" s="81" t="s">
        <v>229</v>
      </c>
      <c r="N28" s="402" t="s">
        <v>230</v>
      </c>
      <c r="O28" s="81" t="s">
        <v>231</v>
      </c>
      <c r="P28" s="88" t="s">
        <v>232</v>
      </c>
    </row>
    <row r="29" spans="2:16" s="71" customFormat="1" ht="26.25" customHeight="1">
      <c r="B29" s="493" t="s">
        <v>99</v>
      </c>
      <c r="C29" s="494"/>
      <c r="D29" s="494"/>
      <c r="E29" s="494"/>
      <c r="F29" s="494"/>
      <c r="G29" s="428">
        <v>1302</v>
      </c>
      <c r="H29" s="347">
        <v>1428</v>
      </c>
      <c r="I29" s="396">
        <v>1421</v>
      </c>
      <c r="J29" s="347" t="s">
        <v>259</v>
      </c>
      <c r="K29" s="343">
        <v>4153</v>
      </c>
      <c r="L29" s="432">
        <v>923</v>
      </c>
      <c r="M29" s="79">
        <v>1523</v>
      </c>
      <c r="N29" s="401">
        <v>837</v>
      </c>
      <c r="O29" s="79">
        <v>1480</v>
      </c>
      <c r="P29" s="87">
        <v>4764</v>
      </c>
    </row>
    <row r="30" spans="2:16" s="71" customFormat="1" ht="26.25" customHeight="1">
      <c r="B30" s="495"/>
      <c r="C30" s="496"/>
      <c r="D30" s="496"/>
      <c r="E30" s="496"/>
      <c r="F30" s="496"/>
      <c r="G30" s="420" t="s">
        <v>286</v>
      </c>
      <c r="H30" s="338" t="s">
        <v>287</v>
      </c>
      <c r="I30" s="397" t="s">
        <v>288</v>
      </c>
      <c r="J30" s="338" t="s">
        <v>259</v>
      </c>
      <c r="K30" s="351" t="s">
        <v>289</v>
      </c>
      <c r="L30" s="433" t="s">
        <v>233</v>
      </c>
      <c r="M30" s="81" t="s">
        <v>208</v>
      </c>
      <c r="N30" s="402" t="s">
        <v>234</v>
      </c>
      <c r="O30" s="81" t="s">
        <v>177</v>
      </c>
      <c r="P30" s="88" t="s">
        <v>235</v>
      </c>
    </row>
    <row r="31" spans="2:16" ht="26.25" customHeight="1">
      <c r="B31" s="502" t="s">
        <v>106</v>
      </c>
      <c r="C31" s="503"/>
      <c r="D31" s="503"/>
      <c r="E31" s="503"/>
      <c r="F31" s="503"/>
      <c r="G31" s="429">
        <v>-1241</v>
      </c>
      <c r="H31" s="352">
        <v>-1049</v>
      </c>
      <c r="I31" s="409">
        <v>-1232</v>
      </c>
      <c r="J31" s="352" t="s">
        <v>259</v>
      </c>
      <c r="K31" s="353">
        <v>-3523</v>
      </c>
      <c r="L31" s="434">
        <v>-1190</v>
      </c>
      <c r="M31" s="96">
        <v>-1080</v>
      </c>
      <c r="N31" s="405">
        <v>-1296</v>
      </c>
      <c r="O31" s="96">
        <v>-1656</v>
      </c>
      <c r="P31" s="97">
        <v>-5222</v>
      </c>
    </row>
    <row r="32" spans="2:16" ht="26.25" customHeight="1">
      <c r="B32" s="506"/>
      <c r="C32" s="507"/>
      <c r="D32" s="507"/>
      <c r="E32" s="507"/>
      <c r="F32" s="507"/>
      <c r="G32" s="430" t="s">
        <v>290</v>
      </c>
      <c r="H32" s="346" t="s">
        <v>291</v>
      </c>
      <c r="I32" s="410" t="s">
        <v>292</v>
      </c>
      <c r="J32" s="346" t="s">
        <v>259</v>
      </c>
      <c r="K32" s="354" t="s">
        <v>212</v>
      </c>
      <c r="L32" s="435" t="s">
        <v>236</v>
      </c>
      <c r="M32" s="83" t="s">
        <v>237</v>
      </c>
      <c r="N32" s="406" t="s">
        <v>238</v>
      </c>
      <c r="O32" s="83" t="s">
        <v>239</v>
      </c>
      <c r="P32" s="89" t="s">
        <v>182</v>
      </c>
    </row>
    <row r="33" spans="1:16" ht="26.25" customHeight="1">
      <c r="B33" s="502" t="s">
        <v>100</v>
      </c>
      <c r="C33" s="503"/>
      <c r="D33" s="503"/>
      <c r="E33" s="503"/>
      <c r="F33" s="503"/>
      <c r="G33" s="428">
        <v>22194</v>
      </c>
      <c r="H33" s="347">
        <v>19718</v>
      </c>
      <c r="I33" s="396">
        <v>22306</v>
      </c>
      <c r="J33" s="347" t="s">
        <v>259</v>
      </c>
      <c r="K33" s="355">
        <v>64219</v>
      </c>
      <c r="L33" s="432">
        <v>18468</v>
      </c>
      <c r="M33" s="79">
        <v>19853</v>
      </c>
      <c r="N33" s="401">
        <v>19384</v>
      </c>
      <c r="O33" s="79">
        <v>22113</v>
      </c>
      <c r="P33" s="87">
        <v>79820</v>
      </c>
    </row>
    <row r="34" spans="1:16" s="71" customFormat="1" ht="26.25" customHeight="1" thickBot="1">
      <c r="B34" s="504"/>
      <c r="C34" s="505"/>
      <c r="D34" s="505"/>
      <c r="E34" s="505"/>
      <c r="F34" s="505"/>
      <c r="G34" s="431" t="s">
        <v>293</v>
      </c>
      <c r="H34" s="349" t="s">
        <v>294</v>
      </c>
      <c r="I34" s="411" t="s">
        <v>295</v>
      </c>
      <c r="J34" s="349" t="s">
        <v>259</v>
      </c>
      <c r="K34" s="356" t="s">
        <v>296</v>
      </c>
      <c r="L34" s="436" t="s">
        <v>240</v>
      </c>
      <c r="M34" s="85" t="s">
        <v>183</v>
      </c>
      <c r="N34" s="407" t="s">
        <v>189</v>
      </c>
      <c r="O34" s="85" t="s">
        <v>241</v>
      </c>
      <c r="P34" s="90" t="s">
        <v>182</v>
      </c>
    </row>
    <row r="35" spans="1:16" ht="50.25" customHeight="1" thickBot="1">
      <c r="A35" s="91"/>
      <c r="B35" s="92" t="s">
        <v>104</v>
      </c>
      <c r="C35" s="92"/>
      <c r="D35" s="91"/>
      <c r="E35" s="91"/>
      <c r="F35" s="91"/>
    </row>
    <row r="36" spans="1:16" ht="28.5" customHeight="1">
      <c r="A36" s="91"/>
      <c r="B36" s="489"/>
      <c r="C36" s="490"/>
      <c r="D36" s="490"/>
      <c r="E36" s="490"/>
      <c r="F36" s="490"/>
      <c r="G36" s="331"/>
      <c r="H36" s="357"/>
      <c r="I36" s="333">
        <v>45778</v>
      </c>
      <c r="J36" s="357"/>
      <c r="K36" s="334"/>
      <c r="L36" s="74"/>
      <c r="M36" s="104"/>
      <c r="N36" s="72">
        <v>45413</v>
      </c>
      <c r="O36" s="104"/>
      <c r="P36" s="68"/>
    </row>
    <row r="37" spans="1:16" ht="28.5" customHeight="1" thickBot="1">
      <c r="A37" s="91"/>
      <c r="B37" s="491"/>
      <c r="C37" s="492"/>
      <c r="D37" s="492"/>
      <c r="E37" s="492"/>
      <c r="F37" s="492"/>
      <c r="G37" s="418" t="s">
        <v>56</v>
      </c>
      <c r="H37" s="335" t="s">
        <v>57</v>
      </c>
      <c r="I37" s="444" t="s">
        <v>58</v>
      </c>
      <c r="J37" s="335" t="s">
        <v>59</v>
      </c>
      <c r="K37" s="336" t="s">
        <v>60</v>
      </c>
      <c r="L37" s="422" t="s">
        <v>56</v>
      </c>
      <c r="M37" s="69" t="s">
        <v>57</v>
      </c>
      <c r="N37" s="446" t="s">
        <v>58</v>
      </c>
      <c r="O37" s="69" t="s">
        <v>59</v>
      </c>
      <c r="P37" s="73" t="s">
        <v>60</v>
      </c>
    </row>
    <row r="38" spans="1:16" ht="33.75" customHeight="1">
      <c r="A38" s="91"/>
      <c r="B38" s="95" t="s">
        <v>103</v>
      </c>
      <c r="C38" s="220"/>
      <c r="D38" s="93"/>
      <c r="E38" s="93"/>
      <c r="F38" s="109"/>
      <c r="G38" s="437">
        <v>24089</v>
      </c>
      <c r="H38" s="358">
        <v>23342</v>
      </c>
      <c r="I38" s="412">
        <v>25684</v>
      </c>
      <c r="J38" s="358" t="s">
        <v>259</v>
      </c>
      <c r="K38" s="359">
        <v>73115</v>
      </c>
      <c r="L38" s="439">
        <v>20850</v>
      </c>
      <c r="M38" s="94">
        <v>22114</v>
      </c>
      <c r="N38" s="415">
        <v>22046</v>
      </c>
      <c r="O38" s="94">
        <v>25301</v>
      </c>
      <c r="P38" s="110">
        <v>90313</v>
      </c>
    </row>
    <row r="39" spans="1:16" ht="33.75" customHeight="1">
      <c r="A39" s="91"/>
      <c r="B39" s="95" t="s">
        <v>246</v>
      </c>
      <c r="C39" s="220"/>
      <c r="D39" s="93"/>
      <c r="E39" s="93"/>
      <c r="F39" s="109"/>
      <c r="G39" s="437">
        <v>3093</v>
      </c>
      <c r="H39" s="358">
        <v>2672</v>
      </c>
      <c r="I39" s="412">
        <v>3907</v>
      </c>
      <c r="J39" s="358" t="s">
        <v>259</v>
      </c>
      <c r="K39" s="359">
        <v>9673</v>
      </c>
      <c r="L39" s="439">
        <v>3204</v>
      </c>
      <c r="M39" s="94">
        <v>3695</v>
      </c>
      <c r="N39" s="415">
        <v>3170</v>
      </c>
      <c r="O39" s="94">
        <v>4399</v>
      </c>
      <c r="P39" s="110">
        <v>14469</v>
      </c>
    </row>
    <row r="40" spans="1:16" ht="33.75" customHeight="1">
      <c r="A40" s="91"/>
      <c r="B40" s="95" t="s">
        <v>150</v>
      </c>
      <c r="C40" s="220"/>
      <c r="D40" s="93"/>
      <c r="E40" s="93"/>
      <c r="F40" s="109"/>
      <c r="G40" s="437">
        <v>7637</v>
      </c>
      <c r="H40" s="358">
        <v>8102</v>
      </c>
      <c r="I40" s="412">
        <v>8820</v>
      </c>
      <c r="J40" s="358" t="s">
        <v>259</v>
      </c>
      <c r="K40" s="359">
        <v>24559</v>
      </c>
      <c r="L40" s="439">
        <v>7857</v>
      </c>
      <c r="M40" s="94">
        <v>7975</v>
      </c>
      <c r="N40" s="415">
        <v>8207</v>
      </c>
      <c r="O40" s="94">
        <v>8215</v>
      </c>
      <c r="P40" s="110">
        <v>32256</v>
      </c>
    </row>
    <row r="41" spans="1:16" ht="33.75" customHeight="1">
      <c r="A41" s="91"/>
      <c r="B41" s="95" t="s">
        <v>148</v>
      </c>
      <c r="C41" s="220"/>
      <c r="D41" s="93"/>
      <c r="E41" s="93"/>
      <c r="F41" s="109"/>
      <c r="G41" s="437">
        <v>4910</v>
      </c>
      <c r="H41" s="358">
        <v>5694</v>
      </c>
      <c r="I41" s="412">
        <v>4797</v>
      </c>
      <c r="J41" s="358" t="s">
        <v>259</v>
      </c>
      <c r="K41" s="359">
        <v>15403</v>
      </c>
      <c r="L41" s="439">
        <v>5226</v>
      </c>
      <c r="M41" s="94">
        <v>4658</v>
      </c>
      <c r="N41" s="415">
        <v>4817</v>
      </c>
      <c r="O41" s="94">
        <v>5615</v>
      </c>
      <c r="P41" s="110">
        <v>20317</v>
      </c>
    </row>
    <row r="42" spans="1:16" ht="33.75" customHeight="1">
      <c r="A42" s="91"/>
      <c r="B42" s="95" t="s">
        <v>86</v>
      </c>
      <c r="C42" s="220"/>
      <c r="D42" s="93"/>
      <c r="E42" s="93"/>
      <c r="F42" s="109"/>
      <c r="G42" s="437">
        <v>526</v>
      </c>
      <c r="H42" s="358">
        <v>547</v>
      </c>
      <c r="I42" s="412">
        <v>548</v>
      </c>
      <c r="J42" s="358" t="s">
        <v>259</v>
      </c>
      <c r="K42" s="359">
        <v>1622</v>
      </c>
      <c r="L42" s="439">
        <v>606</v>
      </c>
      <c r="M42" s="94">
        <v>419</v>
      </c>
      <c r="N42" s="415">
        <v>717</v>
      </c>
      <c r="O42" s="94">
        <v>431</v>
      </c>
      <c r="P42" s="110">
        <v>2174</v>
      </c>
    </row>
    <row r="43" spans="1:16" ht="33.75" customHeight="1">
      <c r="A43" s="91"/>
      <c r="B43" s="95" t="s">
        <v>149</v>
      </c>
      <c r="C43" s="220"/>
      <c r="D43" s="93"/>
      <c r="E43" s="93"/>
      <c r="F43" s="109"/>
      <c r="G43" s="437">
        <v>1463</v>
      </c>
      <c r="H43" s="358">
        <v>1301</v>
      </c>
      <c r="I43" s="412">
        <v>1532</v>
      </c>
      <c r="J43" s="358" t="s">
        <v>259</v>
      </c>
      <c r="K43" s="373">
        <v>4297</v>
      </c>
      <c r="L43" s="439">
        <v>1158</v>
      </c>
      <c r="M43" s="94">
        <v>1330</v>
      </c>
      <c r="N43" s="415">
        <v>1119</v>
      </c>
      <c r="O43" s="94">
        <v>1581</v>
      </c>
      <c r="P43" s="110">
        <v>5190</v>
      </c>
    </row>
    <row r="44" spans="1:16" ht="33.75" customHeight="1" thickBot="1">
      <c r="A44" s="91"/>
      <c r="B44" s="98" t="s">
        <v>55</v>
      </c>
      <c r="C44" s="221"/>
      <c r="D44" s="99"/>
      <c r="E44" s="364"/>
      <c r="F44" s="365"/>
      <c r="G44" s="438">
        <v>41721</v>
      </c>
      <c r="H44" s="360">
        <v>41660</v>
      </c>
      <c r="I44" s="413">
        <v>45290</v>
      </c>
      <c r="J44" s="360" t="s">
        <v>259</v>
      </c>
      <c r="K44" s="361">
        <v>128672</v>
      </c>
      <c r="L44" s="440">
        <v>38903</v>
      </c>
      <c r="M44" s="100">
        <v>40193</v>
      </c>
      <c r="N44" s="416">
        <v>40079</v>
      </c>
      <c r="O44" s="100">
        <v>45545</v>
      </c>
      <c r="P44" s="111">
        <v>164722</v>
      </c>
    </row>
    <row r="45" spans="1:16">
      <c r="B45" s="61" t="s">
        <v>85</v>
      </c>
      <c r="C45" s="61"/>
    </row>
    <row r="46" spans="1:16" ht="15.4" customHeight="1" thickBot="1">
      <c r="A46" s="91"/>
      <c r="B46" s="92"/>
      <c r="C46" s="92"/>
      <c r="D46" s="91"/>
      <c r="E46" s="91"/>
      <c r="F46" s="91"/>
    </row>
    <row r="47" spans="1:16" ht="28.5" customHeight="1">
      <c r="A47" s="91"/>
      <c r="B47" s="489"/>
      <c r="C47" s="490"/>
      <c r="D47" s="490"/>
      <c r="E47" s="490"/>
      <c r="F47" s="490"/>
      <c r="G47" s="331"/>
      <c r="H47" s="357"/>
      <c r="I47" s="333">
        <v>45778</v>
      </c>
      <c r="J47" s="357"/>
      <c r="K47" s="334"/>
      <c r="L47" s="74"/>
      <c r="M47" s="104"/>
      <c r="N47" s="72">
        <v>45413</v>
      </c>
      <c r="O47" s="104"/>
      <c r="P47" s="68"/>
    </row>
    <row r="48" spans="1:16" ht="28.5" customHeight="1" thickBot="1">
      <c r="A48" s="91"/>
      <c r="B48" s="491"/>
      <c r="C48" s="492"/>
      <c r="D48" s="492"/>
      <c r="E48" s="492"/>
      <c r="F48" s="492"/>
      <c r="G48" s="418" t="s">
        <v>56</v>
      </c>
      <c r="H48" s="335" t="s">
        <v>57</v>
      </c>
      <c r="I48" s="444" t="s">
        <v>58</v>
      </c>
      <c r="J48" s="335" t="s">
        <v>59</v>
      </c>
      <c r="K48" s="336"/>
      <c r="L48" s="422" t="s">
        <v>56</v>
      </c>
      <c r="M48" s="69" t="s">
        <v>57</v>
      </c>
      <c r="N48" s="446" t="s">
        <v>58</v>
      </c>
      <c r="O48" s="69" t="s">
        <v>59</v>
      </c>
      <c r="P48" s="73"/>
    </row>
    <row r="49" spans="1:16" ht="33.75" customHeight="1" thickBot="1">
      <c r="A49" s="91"/>
      <c r="B49" s="366" t="s">
        <v>247</v>
      </c>
      <c r="C49" s="367"/>
      <c r="D49" s="368"/>
      <c r="E49" s="368"/>
      <c r="F49" s="369"/>
      <c r="G49" s="441">
        <v>2248</v>
      </c>
      <c r="H49" s="370">
        <v>2257</v>
      </c>
      <c r="I49" s="414">
        <v>2253</v>
      </c>
      <c r="J49" s="370"/>
      <c r="K49" s="371" t="s">
        <v>19</v>
      </c>
      <c r="L49" s="442">
        <v>2346</v>
      </c>
      <c r="M49" s="372">
        <v>2296</v>
      </c>
      <c r="N49" s="417">
        <v>2268</v>
      </c>
      <c r="O49" s="372">
        <v>2257</v>
      </c>
      <c r="P49" s="371" t="s">
        <v>19</v>
      </c>
    </row>
  </sheetData>
  <mergeCells count="20">
    <mergeCell ref="B3:F4"/>
    <mergeCell ref="B25:F26"/>
    <mergeCell ref="B19:F20"/>
    <mergeCell ref="B17:F18"/>
    <mergeCell ref="B15:F16"/>
    <mergeCell ref="B13:F14"/>
    <mergeCell ref="D5:F6"/>
    <mergeCell ref="D7:F8"/>
    <mergeCell ref="C11:F12"/>
    <mergeCell ref="C9:F10"/>
    <mergeCell ref="B5:B12"/>
    <mergeCell ref="C5:C8"/>
    <mergeCell ref="B21:P21"/>
    <mergeCell ref="B47:F48"/>
    <mergeCell ref="B36:F37"/>
    <mergeCell ref="B27:F28"/>
    <mergeCell ref="B23:F24"/>
    <mergeCell ref="B33:F34"/>
    <mergeCell ref="B31:F32"/>
    <mergeCell ref="B29:F30"/>
  </mergeCells>
  <phoneticPr fontId="2"/>
  <printOptions horizontalCentered="1" verticalCentered="1"/>
  <pageMargins left="0.23622047244094499" right="0.196850393700787" top="0.27559055118110198" bottom="0.31496062992126" header="0.511811023622047" footer="0.15748031496063"/>
  <pageSetup paperSize="9" scale="42" orientation="landscape" r:id="rId1"/>
  <headerFooter alignWithMargins="0"/>
  <rowBreaks count="1" manualBreakCount="1">
    <brk id="12" max="16383" man="1"/>
  </rowBreaks>
  <ignoredErrors>
    <ignoredError sqref="G10:P20 G26:P34"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51"/>
  <sheetViews>
    <sheetView showGridLines="0" view="pageBreakPreview" zoomScale="57" zoomScaleNormal="75" zoomScaleSheetLayoutView="57" workbookViewId="0"/>
  </sheetViews>
  <sheetFormatPr defaultColWidth="8.6328125" defaultRowHeight="20.25" customHeight="1"/>
  <cols>
    <col min="1" max="1" width="2.6328125" style="13" customWidth="1"/>
    <col min="2" max="2" width="3.6328125" style="14" customWidth="1"/>
    <col min="3" max="3" width="42.90625" style="13" customWidth="1"/>
    <col min="4" max="4" width="82.90625" style="13" customWidth="1"/>
    <col min="5" max="5" width="6" style="13" customWidth="1"/>
    <col min="6" max="10" width="11.6328125" style="13" customWidth="1"/>
    <col min="11" max="11" width="3.6328125" style="13" customWidth="1"/>
    <col min="12" max="16384" width="8.6328125" style="13"/>
  </cols>
  <sheetData>
    <row r="1" spans="1:12" ht="21.75" customHeight="1">
      <c r="A1" s="9"/>
      <c r="B1" s="10" t="s">
        <v>250</v>
      </c>
      <c r="C1" s="11"/>
      <c r="D1" s="11"/>
      <c r="E1" s="12"/>
      <c r="F1" s="12"/>
      <c r="G1" s="12"/>
      <c r="H1" s="12"/>
      <c r="I1" s="12"/>
      <c r="J1" s="12"/>
      <c r="K1" s="12"/>
      <c r="L1" s="12"/>
    </row>
    <row r="3" spans="1:12" ht="20.25" customHeight="1">
      <c r="B3" s="14" t="s">
        <v>62</v>
      </c>
      <c r="C3" s="13" t="s">
        <v>8</v>
      </c>
      <c r="D3" s="13" t="s">
        <v>9</v>
      </c>
      <c r="E3" s="13" t="s">
        <v>31</v>
      </c>
      <c r="L3" s="15" t="s">
        <v>32</v>
      </c>
    </row>
    <row r="4" spans="1:12" ht="23.5" customHeight="1">
      <c r="C4" s="13" t="s">
        <v>63</v>
      </c>
      <c r="D4" s="13" t="s">
        <v>64</v>
      </c>
      <c r="E4" s="13" t="s">
        <v>33</v>
      </c>
    </row>
    <row r="6" spans="1:12" ht="20.25" customHeight="1">
      <c r="B6" s="14" t="s">
        <v>65</v>
      </c>
      <c r="C6" s="13" t="s">
        <v>10</v>
      </c>
      <c r="D6" s="13" t="s">
        <v>34</v>
      </c>
    </row>
    <row r="7" spans="1:12" ht="22.5">
      <c r="C7" s="13" t="s">
        <v>66</v>
      </c>
      <c r="D7" s="13" t="s">
        <v>67</v>
      </c>
    </row>
    <row r="9" spans="1:12" ht="20.25" customHeight="1">
      <c r="B9" s="14" t="s">
        <v>68</v>
      </c>
      <c r="C9" s="13" t="s">
        <v>7</v>
      </c>
      <c r="D9" s="114">
        <v>25212</v>
      </c>
    </row>
    <row r="10" spans="1:12" ht="20.25" customHeight="1">
      <c r="C10" s="13" t="s">
        <v>69</v>
      </c>
      <c r="D10" s="62"/>
    </row>
    <row r="12" spans="1:12" ht="20.25" customHeight="1">
      <c r="B12" s="14" t="s">
        <v>70</v>
      </c>
      <c r="C12" s="13" t="s">
        <v>87</v>
      </c>
      <c r="D12" s="13" t="s">
        <v>146</v>
      </c>
    </row>
    <row r="13" spans="1:12" ht="20.25" customHeight="1">
      <c r="C13" s="13" t="s">
        <v>164</v>
      </c>
      <c r="D13" s="13" t="s">
        <v>147</v>
      </c>
    </row>
    <row r="15" spans="1:12" ht="20.25" customHeight="1">
      <c r="B15" s="14" t="s">
        <v>71</v>
      </c>
      <c r="C15" s="13" t="s">
        <v>11</v>
      </c>
      <c r="D15" s="115">
        <v>2253</v>
      </c>
      <c r="E15" s="13" t="s">
        <v>35</v>
      </c>
    </row>
    <row r="16" spans="1:12" ht="20.25" customHeight="1">
      <c r="C16" s="13" t="s">
        <v>72</v>
      </c>
      <c r="D16" s="22"/>
    </row>
    <row r="18" spans="2:6" ht="20.25" customHeight="1">
      <c r="B18" s="14" t="s">
        <v>73</v>
      </c>
      <c r="C18" s="13" t="s">
        <v>12</v>
      </c>
      <c r="D18" s="16" t="s">
        <v>94</v>
      </c>
    </row>
    <row r="19" spans="2:6" ht="20.25" customHeight="1">
      <c r="C19" s="13" t="s">
        <v>74</v>
      </c>
      <c r="D19" s="16" t="s">
        <v>95</v>
      </c>
    </row>
    <row r="20" spans="2:6" ht="22.5">
      <c r="D20" s="16" t="s">
        <v>96</v>
      </c>
      <c r="E20" s="14"/>
    </row>
    <row r="21" spans="2:6" ht="21.75" customHeight="1">
      <c r="D21" s="16" t="s">
        <v>97</v>
      </c>
    </row>
    <row r="22" spans="2:6" ht="20.25" customHeight="1">
      <c r="D22" s="13" t="s">
        <v>98</v>
      </c>
    </row>
    <row r="24" spans="2:6" ht="20.25" customHeight="1">
      <c r="B24" s="14" t="s">
        <v>62</v>
      </c>
      <c r="C24" s="13" t="s">
        <v>15</v>
      </c>
      <c r="D24" s="13" t="s">
        <v>36</v>
      </c>
    </row>
    <row r="25" spans="2:6" ht="20.25" customHeight="1">
      <c r="C25" s="13" t="s">
        <v>75</v>
      </c>
      <c r="D25" s="13" t="s">
        <v>76</v>
      </c>
    </row>
    <row r="26" spans="2:6" ht="20.25" customHeight="1">
      <c r="B26" s="13"/>
    </row>
    <row r="27" spans="2:6" ht="20.25" customHeight="1">
      <c r="D27" s="14" t="s">
        <v>256</v>
      </c>
      <c r="F27" s="7"/>
    </row>
    <row r="41" spans="6:10" ht="20.25" customHeight="1">
      <c r="F41" s="1"/>
      <c r="G41" s="1"/>
    </row>
    <row r="42" spans="6:10" ht="20.25" customHeight="1">
      <c r="F42" s="1"/>
      <c r="G42" s="1"/>
    </row>
    <row r="43" spans="6:10" ht="20.25" customHeight="1">
      <c r="F43" s="1"/>
      <c r="G43" s="1"/>
    </row>
    <row r="45" spans="6:10" ht="20.25" customHeight="1">
      <c r="H45" s="1"/>
      <c r="I45" s="1"/>
      <c r="J45" s="1"/>
    </row>
    <row r="46" spans="6:10" ht="20.25" customHeight="1">
      <c r="H46" s="1"/>
      <c r="I46" s="1"/>
      <c r="J46" s="1"/>
    </row>
    <row r="47" spans="6:10" ht="20.25" customHeight="1">
      <c r="H47" s="1"/>
      <c r="I47" s="1"/>
      <c r="J47" s="1"/>
    </row>
    <row r="49" spans="2:2" ht="20.25" customHeight="1">
      <c r="B49" s="13"/>
    </row>
    <row r="50" spans="2:2" ht="20.25" customHeight="1">
      <c r="B50" s="13"/>
    </row>
    <row r="51" spans="2:2" ht="20.25" customHeight="1">
      <c r="B51" s="13"/>
    </row>
  </sheetData>
  <phoneticPr fontId="2"/>
  <printOptions horizontalCentered="1" verticalCentered="1"/>
  <pageMargins left="0.23622047244094499" right="0.196850393700787" top="0.27559055118110198" bottom="0.31496062992126" header="0.511811023622047" footer="0.15748031496063"/>
  <pageSetup paperSize="9" scale="67"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C1:S24"/>
  <sheetViews>
    <sheetView view="pageBreakPreview" zoomScale="60" zoomScaleNormal="85" workbookViewId="0">
      <selection activeCell="F11" sqref="F11"/>
    </sheetView>
  </sheetViews>
  <sheetFormatPr defaultColWidth="9" defaultRowHeight="20.25" customHeight="1"/>
  <cols>
    <col min="1" max="1" width="4.08984375" style="5" customWidth="1"/>
    <col min="2" max="2" width="2.6328125" style="5" customWidth="1"/>
    <col min="3" max="3" width="40.36328125" style="5" customWidth="1"/>
    <col min="4" max="5" width="16.08984375" style="5" customWidth="1"/>
    <col min="6" max="9" width="16.08984375" style="21" customWidth="1"/>
    <col min="10" max="10" width="17" style="5" customWidth="1"/>
    <col min="11" max="19" width="17.08984375" style="5" customWidth="1"/>
    <col min="20" max="16384" width="9" style="5"/>
  </cols>
  <sheetData>
    <row r="1" spans="3:19" ht="21.75" customHeight="1">
      <c r="C1" s="2" t="s">
        <v>80</v>
      </c>
      <c r="D1" s="17"/>
      <c r="E1" s="17"/>
      <c r="F1" s="18"/>
      <c r="G1" s="18"/>
      <c r="H1" s="18"/>
      <c r="I1" s="18"/>
      <c r="J1" s="19"/>
      <c r="K1" s="20"/>
      <c r="L1" s="20"/>
      <c r="M1" s="20"/>
      <c r="N1" s="20"/>
      <c r="O1" s="20"/>
      <c r="P1" s="20"/>
      <c r="Q1" s="20"/>
      <c r="R1" s="20"/>
      <c r="S1" s="20"/>
    </row>
    <row r="2" spans="3:19" s="3" customFormat="1" ht="21.75" customHeight="1">
      <c r="C2" s="46"/>
      <c r="D2" s="47"/>
      <c r="E2" s="47"/>
      <c r="F2" s="48"/>
      <c r="G2" s="48"/>
      <c r="H2" s="48"/>
      <c r="I2" s="27"/>
      <c r="J2" s="28"/>
    </row>
    <row r="3" spans="3:19" ht="20.25" customHeight="1">
      <c r="C3" s="49"/>
      <c r="D3" s="50"/>
      <c r="E3" s="50"/>
      <c r="F3" s="48"/>
      <c r="G3" s="48"/>
      <c r="H3" s="48"/>
      <c r="I3" s="13"/>
    </row>
    <row r="4" spans="3:19" ht="11.25" customHeight="1">
      <c r="C4" s="51"/>
      <c r="D4" s="50"/>
      <c r="E4" s="50"/>
      <c r="F4" s="48"/>
      <c r="G4" s="48"/>
      <c r="H4" s="48"/>
    </row>
    <row r="5" spans="3:19" ht="20.25" customHeight="1">
      <c r="C5" s="50"/>
      <c r="D5" s="50"/>
      <c r="E5" s="50"/>
      <c r="F5" s="48"/>
      <c r="G5" s="48"/>
      <c r="H5" s="48"/>
    </row>
    <row r="6" spans="3:19" ht="20.25" customHeight="1">
      <c r="C6" s="50"/>
      <c r="D6" s="50"/>
      <c r="E6" s="50"/>
      <c r="F6" s="48"/>
      <c r="G6" s="48"/>
      <c r="H6" s="48"/>
    </row>
    <row r="7" spans="3:19" ht="20.25" customHeight="1">
      <c r="C7" s="50"/>
      <c r="D7" s="50"/>
      <c r="E7" s="50"/>
      <c r="F7" s="48"/>
      <c r="G7" s="208"/>
      <c r="H7" s="48"/>
    </row>
    <row r="8" spans="3:19" ht="20.25" customHeight="1">
      <c r="C8" s="50"/>
      <c r="D8" s="50"/>
      <c r="E8" s="50"/>
      <c r="F8" s="48"/>
      <c r="G8" s="48"/>
      <c r="H8" s="48"/>
    </row>
    <row r="9" spans="3:19" ht="20.25" customHeight="1">
      <c r="C9" s="50"/>
      <c r="D9" s="50"/>
      <c r="E9" s="50"/>
      <c r="F9" s="48"/>
      <c r="G9" s="48"/>
      <c r="H9" s="48"/>
    </row>
    <row r="10" spans="3:19" ht="20.25" customHeight="1">
      <c r="C10" s="50"/>
      <c r="D10" s="50"/>
      <c r="E10" s="50"/>
      <c r="F10" s="48"/>
      <c r="G10" s="48"/>
      <c r="H10" s="48"/>
    </row>
    <row r="11" spans="3:19" ht="20.25" customHeight="1">
      <c r="C11" s="50"/>
      <c r="D11" s="50"/>
      <c r="E11" s="50"/>
      <c r="F11" s="48"/>
      <c r="G11" s="48"/>
      <c r="H11" s="48"/>
    </row>
    <row r="12" spans="3:19" ht="20.25" customHeight="1">
      <c r="C12" s="50"/>
      <c r="D12" s="50"/>
      <c r="E12" s="50"/>
      <c r="F12" s="48"/>
      <c r="G12" s="48"/>
      <c r="H12" s="48"/>
    </row>
    <row r="13" spans="3:19" ht="20.25" customHeight="1">
      <c r="C13" s="50"/>
      <c r="D13" s="50"/>
      <c r="E13" s="50"/>
      <c r="F13" s="48"/>
      <c r="G13" s="48"/>
      <c r="H13" s="48"/>
    </row>
    <row r="14" spans="3:19" ht="20.25" customHeight="1">
      <c r="C14" s="50"/>
      <c r="D14" s="50"/>
      <c r="E14" s="50"/>
      <c r="F14" s="48"/>
      <c r="G14" s="48"/>
      <c r="H14" s="48"/>
    </row>
    <row r="15" spans="3:19" ht="20.25" customHeight="1">
      <c r="C15" s="50"/>
      <c r="D15" s="50"/>
      <c r="E15" s="50"/>
      <c r="F15" s="48"/>
      <c r="G15" s="48"/>
      <c r="H15" s="48"/>
    </row>
    <row r="16" spans="3:19" ht="20.25" customHeight="1">
      <c r="C16" s="50"/>
      <c r="D16" s="50"/>
      <c r="E16" s="50"/>
      <c r="F16" s="48"/>
      <c r="G16" s="48"/>
      <c r="H16" s="48"/>
    </row>
    <row r="17" spans="3:8" ht="20.25" customHeight="1">
      <c r="C17" s="50"/>
      <c r="D17" s="50"/>
      <c r="E17" s="50"/>
      <c r="F17" s="48"/>
      <c r="G17" s="48"/>
      <c r="H17" s="48"/>
    </row>
    <row r="18" spans="3:8" ht="20.25" customHeight="1">
      <c r="C18" s="50"/>
      <c r="D18" s="50"/>
      <c r="E18" s="50"/>
      <c r="F18" s="48"/>
      <c r="G18" s="48"/>
      <c r="H18" s="48"/>
    </row>
    <row r="19" spans="3:8" ht="20.25" customHeight="1">
      <c r="C19" s="50"/>
      <c r="D19" s="50"/>
      <c r="E19" s="50"/>
      <c r="F19" s="48"/>
      <c r="G19" s="48"/>
      <c r="H19" s="48"/>
    </row>
    <row r="20" spans="3:8" ht="20.25" customHeight="1">
      <c r="C20" s="50"/>
      <c r="D20" s="50"/>
      <c r="E20" s="50"/>
      <c r="F20" s="48"/>
      <c r="G20" s="48"/>
      <c r="H20" s="48"/>
    </row>
    <row r="21" spans="3:8" ht="20.25" customHeight="1">
      <c r="C21" s="50"/>
      <c r="D21" s="50"/>
      <c r="E21" s="50"/>
      <c r="F21" s="48"/>
      <c r="G21" s="48"/>
      <c r="H21" s="48"/>
    </row>
    <row r="22" spans="3:8" ht="20.25" customHeight="1">
      <c r="C22" s="50"/>
      <c r="D22" s="50"/>
      <c r="E22" s="50"/>
      <c r="F22" s="48"/>
      <c r="G22" s="48"/>
      <c r="H22" s="48"/>
    </row>
    <row r="23" spans="3:8" ht="20.25" customHeight="1">
      <c r="C23" s="50"/>
      <c r="D23" s="50"/>
      <c r="E23" s="50"/>
      <c r="F23" s="48"/>
      <c r="G23" s="48"/>
      <c r="H23" s="48"/>
    </row>
    <row r="24" spans="3:8" ht="20.25" customHeight="1">
      <c r="C24" s="50"/>
      <c r="D24" s="50"/>
      <c r="E24" s="50"/>
      <c r="F24" s="48"/>
      <c r="G24" s="48"/>
      <c r="H24" s="48"/>
    </row>
  </sheetData>
  <phoneticPr fontId="2"/>
  <printOptions horizontalCentered="1" verticalCentered="1"/>
  <pageMargins left="0.62992125984252001" right="0.196850393700787" top="0.66929133858267698" bottom="0.31496062992126" header="0.511811023622047" footer="0.15748031496063"/>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M22"/>
  <sheetViews>
    <sheetView view="pageBreakPreview" zoomScale="80" zoomScaleNormal="85" zoomScaleSheetLayoutView="80" workbookViewId="0">
      <selection activeCell="F11" sqref="F11"/>
    </sheetView>
  </sheetViews>
  <sheetFormatPr defaultColWidth="9" defaultRowHeight="20.25" customHeight="1"/>
  <cols>
    <col min="1" max="1" width="2.6328125" style="5" customWidth="1"/>
    <col min="2" max="2" width="2.90625" style="21" customWidth="1"/>
    <col min="3" max="3" width="16.08984375" style="21" customWidth="1"/>
    <col min="4" max="4" width="17" style="5" customWidth="1"/>
    <col min="5" max="13" width="17.08984375" style="5" customWidth="1"/>
    <col min="14" max="16384" width="9" style="5"/>
  </cols>
  <sheetData>
    <row r="1" spans="2:13" ht="21.75" customHeight="1">
      <c r="B1" s="18"/>
      <c r="C1" s="2" t="s">
        <v>81</v>
      </c>
      <c r="D1" s="19"/>
      <c r="E1" s="20"/>
      <c r="F1" s="20"/>
      <c r="G1" s="20"/>
      <c r="H1" s="20"/>
      <c r="I1" s="20"/>
      <c r="J1" s="20"/>
      <c r="K1" s="20"/>
      <c r="L1" s="20"/>
      <c r="M1" s="20"/>
    </row>
    <row r="2" spans="2:13" s="3" customFormat="1" ht="21.75" customHeight="1">
      <c r="B2" s="48"/>
      <c r="C2" s="48"/>
      <c r="D2" s="52"/>
      <c r="E2" s="50"/>
      <c r="F2" s="50"/>
      <c r="G2" s="50"/>
      <c r="H2" s="50"/>
      <c r="I2" s="50"/>
    </row>
    <row r="3" spans="2:13" ht="20.25" customHeight="1">
      <c r="B3" s="48"/>
      <c r="C3" s="49"/>
      <c r="D3" s="50"/>
      <c r="E3" s="50"/>
      <c r="F3" s="50"/>
      <c r="G3" s="50"/>
      <c r="H3" s="50"/>
      <c r="I3" s="50"/>
    </row>
    <row r="4" spans="2:13" ht="11.25" customHeight="1">
      <c r="B4" s="48"/>
      <c r="C4" s="48"/>
      <c r="D4" s="50"/>
      <c r="E4" s="50"/>
      <c r="F4" s="50"/>
      <c r="G4" s="50"/>
      <c r="H4" s="50"/>
      <c r="I4" s="50"/>
    </row>
    <row r="5" spans="2:13" ht="20.25" customHeight="1">
      <c r="B5" s="48"/>
      <c r="C5" s="48"/>
      <c r="D5" s="50"/>
      <c r="E5" s="50"/>
      <c r="F5" s="50"/>
      <c r="G5" s="50"/>
      <c r="H5" s="50"/>
      <c r="I5" s="50"/>
    </row>
    <row r="6" spans="2:13" ht="20.25" customHeight="1">
      <c r="B6" s="48"/>
      <c r="C6" s="48"/>
      <c r="D6" s="50"/>
      <c r="E6" s="50"/>
      <c r="F6" s="50"/>
      <c r="G6" s="50"/>
      <c r="H6" s="50"/>
      <c r="I6" s="50"/>
    </row>
    <row r="7" spans="2:13" ht="20.25" customHeight="1">
      <c r="B7" s="48"/>
      <c r="C7" s="48"/>
      <c r="D7" s="50"/>
      <c r="E7" s="50"/>
      <c r="F7" s="50"/>
      <c r="G7" s="50"/>
      <c r="H7" s="50"/>
      <c r="I7" s="50"/>
    </row>
    <row r="8" spans="2:13" ht="20.25" customHeight="1">
      <c r="B8" s="48"/>
      <c r="C8" s="48"/>
      <c r="D8" s="50"/>
      <c r="E8" s="50"/>
      <c r="F8" s="50"/>
      <c r="G8" s="50"/>
      <c r="H8" s="50"/>
      <c r="I8" s="50"/>
    </row>
    <row r="9" spans="2:13" ht="20.25" customHeight="1">
      <c r="B9" s="48"/>
      <c r="C9" s="48"/>
      <c r="D9" s="50"/>
      <c r="E9" s="50"/>
      <c r="F9" s="50"/>
      <c r="G9" s="50"/>
      <c r="H9" s="50"/>
      <c r="I9" s="50"/>
    </row>
    <row r="10" spans="2:13" ht="20.25" customHeight="1">
      <c r="B10" s="48"/>
      <c r="C10" s="48"/>
      <c r="D10" s="50"/>
      <c r="E10" s="50"/>
      <c r="F10" s="50"/>
      <c r="G10" s="50"/>
      <c r="H10" s="50"/>
      <c r="I10" s="50"/>
    </row>
    <row r="11" spans="2:13" ht="20.25" customHeight="1">
      <c r="B11" s="48"/>
      <c r="C11" s="48"/>
      <c r="D11" s="50"/>
      <c r="E11" s="50"/>
      <c r="F11" s="50"/>
      <c r="G11" s="50"/>
      <c r="H11" s="50"/>
      <c r="I11" s="50"/>
    </row>
    <row r="12" spans="2:13" ht="20.25" customHeight="1">
      <c r="B12" s="48"/>
      <c r="C12" s="48"/>
      <c r="D12" s="50"/>
      <c r="E12" s="50"/>
      <c r="F12" s="50"/>
      <c r="G12" s="50"/>
      <c r="H12" s="50"/>
      <c r="I12" s="50"/>
    </row>
    <row r="13" spans="2:13" ht="20.25" customHeight="1">
      <c r="B13" s="48"/>
      <c r="C13" s="48"/>
      <c r="D13" s="50"/>
      <c r="E13" s="50"/>
      <c r="F13" s="50"/>
      <c r="G13" s="50"/>
      <c r="H13" s="50"/>
      <c r="I13" s="50"/>
    </row>
    <row r="14" spans="2:13" ht="20.25" customHeight="1">
      <c r="B14" s="48"/>
      <c r="C14" s="48"/>
      <c r="D14" s="50"/>
      <c r="E14" s="50"/>
      <c r="F14" s="50"/>
      <c r="G14" s="50"/>
      <c r="H14" s="50"/>
      <c r="I14" s="50"/>
    </row>
    <row r="15" spans="2:13" ht="20.25" customHeight="1">
      <c r="B15" s="48"/>
      <c r="C15" s="48"/>
      <c r="D15" s="50"/>
      <c r="E15" s="50"/>
      <c r="F15" s="50"/>
      <c r="G15" s="50"/>
      <c r="H15" s="50"/>
      <c r="I15" s="50"/>
    </row>
    <row r="16" spans="2:13" ht="20.25" customHeight="1">
      <c r="B16" s="48"/>
      <c r="C16" s="48"/>
      <c r="D16" s="50"/>
      <c r="E16" s="50"/>
      <c r="F16" s="50"/>
      <c r="G16" s="50"/>
      <c r="H16" s="50"/>
      <c r="I16" s="50"/>
    </row>
    <row r="17" spans="2:9" ht="20.25" customHeight="1">
      <c r="B17" s="48"/>
      <c r="C17" s="48"/>
      <c r="D17" s="50"/>
      <c r="E17" s="50"/>
      <c r="F17" s="50"/>
      <c r="G17" s="50"/>
      <c r="H17" s="50"/>
      <c r="I17" s="50"/>
    </row>
    <row r="18" spans="2:9" ht="20.25" customHeight="1">
      <c r="B18" s="48"/>
      <c r="C18" s="48"/>
      <c r="D18" s="50"/>
      <c r="E18" s="50"/>
      <c r="F18" s="50"/>
      <c r="G18" s="50"/>
      <c r="H18" s="50"/>
      <c r="I18" s="50"/>
    </row>
    <row r="19" spans="2:9" ht="20.25" customHeight="1">
      <c r="B19" s="48"/>
      <c r="C19" s="48"/>
      <c r="D19" s="50"/>
      <c r="E19" s="50"/>
      <c r="F19" s="50"/>
      <c r="G19" s="50"/>
      <c r="H19" s="50"/>
      <c r="I19" s="50"/>
    </row>
    <row r="20" spans="2:9" ht="20.25" customHeight="1">
      <c r="B20" s="48"/>
      <c r="C20" s="48"/>
      <c r="D20" s="50"/>
      <c r="E20" s="50"/>
      <c r="F20" s="50"/>
      <c r="G20" s="50"/>
      <c r="H20" s="50"/>
      <c r="I20" s="50"/>
    </row>
    <row r="21" spans="2:9" ht="20.25" customHeight="1">
      <c r="B21" s="48"/>
      <c r="C21" s="48"/>
      <c r="D21" s="50"/>
      <c r="E21" s="50"/>
      <c r="F21" s="50"/>
      <c r="G21" s="50"/>
      <c r="H21" s="50"/>
      <c r="I21" s="50"/>
    </row>
    <row r="22" spans="2:9" ht="20.25" customHeight="1">
      <c r="B22" s="48"/>
      <c r="C22" s="48"/>
      <c r="D22" s="50"/>
      <c r="E22" s="50"/>
      <c r="F22" s="50"/>
      <c r="G22" s="50"/>
      <c r="H22" s="50"/>
      <c r="I22" s="50"/>
    </row>
  </sheetData>
  <phoneticPr fontId="2"/>
  <printOptions horizontalCentered="1" verticalCentered="1"/>
  <pageMargins left="0.62992125984252001" right="0.196850393700787" top="0.66929133858267698" bottom="0.31496062992126" header="0.511811023622047" footer="0.15748031496063"/>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31"/>
  <sheetViews>
    <sheetView showGridLines="0" view="pageBreakPreview" zoomScale="54" zoomScaleNormal="70" zoomScaleSheetLayoutView="54" workbookViewId="0">
      <pane xSplit="3" topLeftCell="D1" activePane="topRight" state="frozen"/>
      <selection activeCell="F11" sqref="F11"/>
      <selection pane="topRight" activeCell="F11" sqref="F11"/>
    </sheetView>
  </sheetViews>
  <sheetFormatPr defaultColWidth="9" defaultRowHeight="20.25" customHeight="1"/>
  <cols>
    <col min="1" max="1" width="3.08984375" style="32" customWidth="1"/>
    <col min="2" max="2" width="3.90625" style="32" customWidth="1"/>
    <col min="3" max="3" width="50.90625" style="32" customWidth="1"/>
    <col min="4" max="5" width="13.6328125" style="37" customWidth="1"/>
    <col min="6" max="6" width="13.6328125" style="38" customWidth="1"/>
    <col min="7" max="7" width="13.6328125" style="105" customWidth="1"/>
    <col min="8" max="10" width="13.6328125" style="37" customWidth="1"/>
    <col min="11" max="11" width="13.6328125" style="39" customWidth="1"/>
    <col min="12" max="12" width="13.6328125" style="31" customWidth="1"/>
    <col min="13" max="13" width="13.6328125" style="36" customWidth="1"/>
    <col min="14" max="15" width="13.6328125" style="37" customWidth="1"/>
    <col min="16" max="16" width="13.6328125" style="39" customWidth="1"/>
    <col min="17" max="17" width="13.6328125" style="31" customWidth="1"/>
    <col min="18" max="16384" width="9" style="36"/>
  </cols>
  <sheetData>
    <row r="1" spans="1:17" ht="23" customHeight="1">
      <c r="B1" s="175" t="s">
        <v>77</v>
      </c>
      <c r="C1" s="176"/>
      <c r="D1" s="33"/>
      <c r="E1" s="33"/>
      <c r="F1" s="34"/>
      <c r="G1" s="34"/>
      <c r="H1" s="33"/>
      <c r="I1" s="33"/>
      <c r="J1" s="33"/>
      <c r="K1" s="35"/>
      <c r="L1" s="34"/>
      <c r="M1" s="101"/>
      <c r="N1" s="33"/>
      <c r="O1" s="33"/>
      <c r="P1" s="35"/>
      <c r="Q1" s="33"/>
    </row>
    <row r="2" spans="1:17" ht="20.25" customHeight="1" thickBot="1">
      <c r="B2" s="196" t="str">
        <f>_EPRCS_VU_e7a6f3c4_f524_487b_83eb_6d7ae1c58077</f>
        <v>Q3</v>
      </c>
      <c r="C2" s="154"/>
      <c r="F2" s="36"/>
      <c r="H2" s="102"/>
      <c r="J2" s="456"/>
      <c r="M2" s="102" t="s">
        <v>38</v>
      </c>
    </row>
    <row r="3" spans="1:17" s="41" customFormat="1" ht="25.5" customHeight="1">
      <c r="A3" s="40"/>
      <c r="B3" s="177"/>
      <c r="C3" s="178"/>
      <c r="D3" s="216"/>
      <c r="E3" s="218"/>
      <c r="F3" s="363">
        <v>45778</v>
      </c>
      <c r="G3" s="197"/>
      <c r="H3" s="198">
        <v>45047</v>
      </c>
      <c r="I3" s="255"/>
      <c r="J3" s="255"/>
      <c r="K3" s="256">
        <v>45413</v>
      </c>
      <c r="L3" s="257"/>
      <c r="M3" s="258">
        <v>45413</v>
      </c>
      <c r="N3" s="259">
        <v>45047</v>
      </c>
      <c r="O3" s="260">
        <v>44682</v>
      </c>
      <c r="P3" s="260">
        <v>44317</v>
      </c>
      <c r="Q3" s="261">
        <v>43952</v>
      </c>
    </row>
    <row r="4" spans="1:17" s="43" customFormat="1" ht="25.5" customHeight="1" thickBot="1">
      <c r="A4" s="42"/>
      <c r="B4" s="179"/>
      <c r="C4" s="180"/>
      <c r="D4" s="380" t="s">
        <v>56</v>
      </c>
      <c r="E4" s="106" t="s">
        <v>109</v>
      </c>
      <c r="F4" s="457" t="s">
        <v>108</v>
      </c>
      <c r="G4" s="106" t="s">
        <v>59</v>
      </c>
      <c r="H4" s="113" t="s">
        <v>60</v>
      </c>
      <c r="I4" s="262" t="s">
        <v>56</v>
      </c>
      <c r="J4" s="263" t="s">
        <v>57</v>
      </c>
      <c r="K4" s="472" t="s">
        <v>58</v>
      </c>
      <c r="L4" s="263" t="s">
        <v>59</v>
      </c>
      <c r="M4" s="264" t="s">
        <v>145</v>
      </c>
      <c r="N4" s="265" t="s">
        <v>60</v>
      </c>
      <c r="O4" s="263" t="s">
        <v>60</v>
      </c>
      <c r="P4" s="263" t="s">
        <v>60</v>
      </c>
      <c r="Q4" s="266" t="s">
        <v>60</v>
      </c>
    </row>
    <row r="5" spans="1:17" s="43" customFormat="1" ht="33.75" customHeight="1">
      <c r="A5" s="42"/>
      <c r="B5" s="181" t="s">
        <v>128</v>
      </c>
      <c r="C5" s="182"/>
      <c r="D5" s="381">
        <f>_EPRCS_VU_3e481e2c_2546_4aeb_b9f7_1c4efb3c4cde</f>
        <v>63915</v>
      </c>
      <c r="E5" s="450">
        <f>IF(B2="Q1","",_EPRCS_VU_a7e8f95b_6f17_4a03_b1fd_e0d51b8ec02a)</f>
        <v>61379</v>
      </c>
      <c r="F5" s="458">
        <f>IF(B2="Q1","",IF(B2="Q2","",_EPRCS_VU_ec1ed0e9_183c_4310_96ba_808b40b0d83d))</f>
        <v>67597</v>
      </c>
      <c r="G5" s="247" t="str">
        <f>IF(B2="Q1","",IF(B2="Q2","",IF(B2="Q3","",_EPRCS_VU_957bbc41_b50d_4d9c_b81d_32009bc095a8)))</f>
        <v/>
      </c>
      <c r="H5" s="248">
        <f>_EPRCS_VU_465a15af_8a1a_417c_8d87_e35f02c56bf9</f>
        <v>192892</v>
      </c>
      <c r="I5" s="267">
        <v>57372</v>
      </c>
      <c r="J5" s="268">
        <v>60047</v>
      </c>
      <c r="K5" s="473">
        <v>59464</v>
      </c>
      <c r="L5" s="268">
        <v>67658</v>
      </c>
      <c r="M5" s="269">
        <v>244542</v>
      </c>
      <c r="N5" s="270">
        <v>226914</v>
      </c>
      <c r="O5" s="268">
        <v>214691</v>
      </c>
      <c r="P5" s="268">
        <v>208523</v>
      </c>
      <c r="Q5" s="271">
        <v>211357</v>
      </c>
    </row>
    <row r="6" spans="1:17" ht="33.75" customHeight="1">
      <c r="B6" s="181" t="s">
        <v>131</v>
      </c>
      <c r="C6" s="182"/>
      <c r="D6" s="382">
        <f>_EPRCS_VU_007f74d3_06a8_4f0a_bed7_eb6f624ee95a</f>
        <v>33500</v>
      </c>
      <c r="E6" s="223">
        <f>IF(B2="Q1","",_EPRCS_VU_7c50cb33_6661_4ae4_8b0c_d1f3940e7b75)</f>
        <v>33390</v>
      </c>
      <c r="F6" s="459">
        <f>IF(B2="Q1","",IF(B2="Q2","",_EPRCS_VU_705bc053_624e_4e32_a5f6_260bcecdafa5))</f>
        <v>36747</v>
      </c>
      <c r="G6" s="223" t="str">
        <f>IF(B2="Q1","",IF(B2="Q2","",IF(B2="Q3","",_EPRCS_VU_14f5b1dd_2320_4e2b_aba2_c0f7ecfc732b)))</f>
        <v/>
      </c>
      <c r="H6" s="205">
        <f>_EPRCS_VU_2093557e_3084_4edd_9e8f_85da493c5c02</f>
        <v>103637</v>
      </c>
      <c r="I6" s="272">
        <v>30726</v>
      </c>
      <c r="J6" s="273">
        <v>31968</v>
      </c>
      <c r="K6" s="474">
        <v>31787</v>
      </c>
      <c r="L6" s="273">
        <v>36515</v>
      </c>
      <c r="M6" s="274">
        <v>130996</v>
      </c>
      <c r="N6" s="275">
        <v>118622</v>
      </c>
      <c r="O6" s="273">
        <v>109139</v>
      </c>
      <c r="P6" s="273">
        <v>106764</v>
      </c>
      <c r="Q6" s="276">
        <v>109110</v>
      </c>
    </row>
    <row r="7" spans="1:17" ht="33.75" customHeight="1">
      <c r="B7" s="183" t="s">
        <v>129</v>
      </c>
      <c r="C7" s="184"/>
      <c r="D7" s="382">
        <f>_EPRCS_VU_8caaf67f_303b_43b3_86ae_9bfb4f27f92c</f>
        <v>30415</v>
      </c>
      <c r="E7" s="223">
        <f>IF(B2="Q1","",_EPRCS_VU_292dff99_7d59_49ff_aeb9_fee9e8ec2431)</f>
        <v>27989</v>
      </c>
      <c r="F7" s="459">
        <f>IF(B2="Q1","",IF(B2="Q2","",_EPRCS_VU_801aa927_b427_4e6a_8a3c_2bb793d8ab59))</f>
        <v>30849</v>
      </c>
      <c r="G7" s="223" t="str">
        <f>IF(B2="Q1","",IF(B2="Q2","",IF(B2="Q3","",_EPRCS_VU_ba62d3f4_4897_4599_8dab_9ea7b357d3ed)))</f>
        <v/>
      </c>
      <c r="H7" s="207">
        <f>_EPRCS_VU_4030979c_16c0_40b9_aa81_ff48216fff6c</f>
        <v>89254</v>
      </c>
      <c r="I7" s="272">
        <v>26645</v>
      </c>
      <c r="J7" s="273">
        <v>28078</v>
      </c>
      <c r="K7" s="474">
        <v>27677</v>
      </c>
      <c r="L7" s="273">
        <v>31143</v>
      </c>
      <c r="M7" s="274">
        <v>113545</v>
      </c>
      <c r="N7" s="275">
        <v>108292</v>
      </c>
      <c r="O7" s="273">
        <v>105551</v>
      </c>
      <c r="P7" s="273">
        <v>101758</v>
      </c>
      <c r="Q7" s="276">
        <v>102246</v>
      </c>
    </row>
    <row r="8" spans="1:17" ht="33.75" customHeight="1">
      <c r="B8" s="181" t="s">
        <v>130</v>
      </c>
      <c r="C8" s="182"/>
      <c r="D8" s="382">
        <f>_EPRCS_VU_b0ce7b93_fe7f_4e60_bde9_a2129da94135</f>
        <v>8220</v>
      </c>
      <c r="E8" s="223">
        <f>IF(B2="Q1","",_EPRCS_VU_97114e99_e470_408c_b9d1_08825e93382c)</f>
        <v>8270</v>
      </c>
      <c r="F8" s="459">
        <f>IF(B2="Q1","",IF(B2="Q2","",_EPRCS_VU_ce5b9992_4378_474b_9fc2_82253e74a3bf))</f>
        <v>8543</v>
      </c>
      <c r="G8" s="223" t="str">
        <f>IF(B2="Q1","",IF(B2="Q2","",IF(B2="Q3","",_EPRCS_VU_9fb216be_1896_40aa_aaba_7f3d24fa137a)))</f>
        <v/>
      </c>
      <c r="H8" s="207">
        <f>_EPRCS_VU_c28ba3a8_244a_4073_a9fa_4e1622bde2c0</f>
        <v>25034</v>
      </c>
      <c r="I8" s="272">
        <v>8177</v>
      </c>
      <c r="J8" s="273">
        <v>8225</v>
      </c>
      <c r="K8" s="474">
        <v>8292</v>
      </c>
      <c r="L8" s="273">
        <v>9030</v>
      </c>
      <c r="M8" s="274">
        <v>33725</v>
      </c>
      <c r="N8" s="275">
        <v>33895</v>
      </c>
      <c r="O8" s="273">
        <v>32337</v>
      </c>
      <c r="P8" s="273">
        <v>30854</v>
      </c>
      <c r="Q8" s="276">
        <v>33380</v>
      </c>
    </row>
    <row r="9" spans="1:17" ht="33.75" customHeight="1">
      <c r="B9" s="183" t="s">
        <v>102</v>
      </c>
      <c r="C9" s="184"/>
      <c r="D9" s="383">
        <f>_EPRCS_VU_bbca6117_8ef8_4e29_a1c1_5c7ffa406302</f>
        <v>22194</v>
      </c>
      <c r="E9" s="249">
        <f>IF(B2="Q1","",_EPRCS_VU_834159f1_787e_470e_badc_5b4654c92678)</f>
        <v>19718</v>
      </c>
      <c r="F9" s="460">
        <f>IF(B2="Q1","",IF(B2="Q2","",_EPRCS_VU_1e66962c_4522_4200_b00f_13308f500ca9))</f>
        <v>22306</v>
      </c>
      <c r="G9" s="249" t="str">
        <f>IF(B2="Q1","",IF(B2="Q2","",IF(B2="Q3","",_EPRCS_VU_a0fdeb26_feab_460e_bf2c_199079d300dd)))</f>
        <v/>
      </c>
      <c r="H9" s="250">
        <f>_EPRCS_VU_8067a438_366e_4ea3_a35f_7f96af96017c</f>
        <v>64219</v>
      </c>
      <c r="I9" s="277">
        <v>18468</v>
      </c>
      <c r="J9" s="278">
        <v>19853</v>
      </c>
      <c r="K9" s="475">
        <v>19384</v>
      </c>
      <c r="L9" s="278">
        <v>22113</v>
      </c>
      <c r="M9" s="279">
        <v>79820</v>
      </c>
      <c r="N9" s="275">
        <v>74396</v>
      </c>
      <c r="O9" s="273">
        <v>73213</v>
      </c>
      <c r="P9" s="273">
        <v>70904</v>
      </c>
      <c r="Q9" s="276">
        <v>68865</v>
      </c>
    </row>
    <row r="10" spans="1:17" s="45" customFormat="1" ht="25.5" customHeight="1">
      <c r="A10" s="44"/>
      <c r="B10" s="185"/>
      <c r="C10" s="186" t="s">
        <v>132</v>
      </c>
      <c r="D10" s="384" t="str">
        <f>_EPRCS_VU_10e433d8_a766_42e5_b580_673b9b64723d</f>
        <v>34.7%</v>
      </c>
      <c r="E10" s="251" t="str">
        <f>IF(B2="Q1","",_EPRCS_VU_3d0537a0_b259_4a2d_acf3_18bc7276d286)</f>
        <v>32.1%</v>
      </c>
      <c r="F10" s="461" t="str">
        <f>IF(B2="Q1","",IF(B2="Q2","",_EPRCS_VU_a7e07b97_cba0_42bd_8742_3518225020e3))</f>
        <v>33.0%</v>
      </c>
      <c r="G10" s="251" t="str">
        <f>IF(B2="Q1","",IF(B2="Q2","",IF(B2="Q3","",_EPRCS_VU_fb1fd01c_c493_4545_8be7_44f4bcdb3d98)))</f>
        <v/>
      </c>
      <c r="H10" s="252" t="str">
        <f>_EPRCS_VU_4499ca90_8b30_4175_8756_73f20f51d1b9</f>
        <v>33.3%</v>
      </c>
      <c r="I10" s="280" t="s">
        <v>200</v>
      </c>
      <c r="J10" s="281" t="s">
        <v>201</v>
      </c>
      <c r="K10" s="476" t="s">
        <v>202</v>
      </c>
      <c r="L10" s="281" t="s">
        <v>180</v>
      </c>
      <c r="M10" s="282" t="s">
        <v>202</v>
      </c>
      <c r="N10" s="283" t="s">
        <v>181</v>
      </c>
      <c r="O10" s="284" t="s">
        <v>175</v>
      </c>
      <c r="P10" s="284" t="s">
        <v>167</v>
      </c>
      <c r="Q10" s="285">
        <v>0.32600000000000001</v>
      </c>
    </row>
    <row r="11" spans="1:17" ht="33.75" customHeight="1">
      <c r="B11" s="181" t="s">
        <v>133</v>
      </c>
      <c r="C11" s="182"/>
      <c r="D11" s="382">
        <f>_EPRCS_VU_029b525a_f858_422e_bcb0_9ae9a57ddc27</f>
        <v>22193</v>
      </c>
      <c r="E11" s="223">
        <f>IF(B2="Q1","",_EPRCS_VU_9474196a_61a6_4f61_897e_19eab332d91f)</f>
        <v>20163</v>
      </c>
      <c r="F11" s="459">
        <f>IF(B2="Q1","",IF(B2="Q2","",_EPRCS_VU_2268acce_1c18_4d00_92f2_4b54d7c81c47))</f>
        <v>22396</v>
      </c>
      <c r="G11" s="223" t="str">
        <f>IF(B2="Q1","",IF(B2="Q2","",IF(B2="Q3","",_EPRCS_VU_5982e84c_40dd_4563_8f74_c9499d1d9080)))</f>
        <v/>
      </c>
      <c r="H11" s="207">
        <f>_EPRCS_VU_8e9c4ebb_bdc7_4194_90fc_449fffaaf34d</f>
        <v>64752</v>
      </c>
      <c r="I11" s="272">
        <v>18581</v>
      </c>
      <c r="J11" s="273">
        <v>19888</v>
      </c>
      <c r="K11" s="474">
        <v>19502</v>
      </c>
      <c r="L11" s="273">
        <v>22305</v>
      </c>
      <c r="M11" s="274">
        <v>80277</v>
      </c>
      <c r="N11" s="275">
        <v>74681</v>
      </c>
      <c r="O11" s="273">
        <v>73543</v>
      </c>
      <c r="P11" s="273">
        <v>70904</v>
      </c>
      <c r="Q11" s="276">
        <v>68857</v>
      </c>
    </row>
    <row r="12" spans="1:17" ht="33.75" customHeight="1" thickBot="1">
      <c r="B12" s="187" t="s">
        <v>134</v>
      </c>
      <c r="C12" s="188"/>
      <c r="D12" s="385">
        <f>_EPRCS_VU_668a6988_02b2_4a46_8d61_fd1f9ddfed73</f>
        <v>15374</v>
      </c>
      <c r="E12" s="253">
        <f>IF(B2="Q1","",_EPRCS_VU_39ff5c93_35f5_4f48_a654_3073ebdaac82)</f>
        <v>13968</v>
      </c>
      <c r="F12" s="462">
        <f>IF(B2="Q1","",IF(B2="Q2","",_EPRCS_VU_e51a2ac5_fd4d_4dd5_9ccd_099fa365438f))</f>
        <v>15514</v>
      </c>
      <c r="G12" s="253" t="str">
        <f>IF(B2="Q1","",IF(B2="Q2","",IF(B2="Q3","",_EPRCS_VU_6863e1d0_a11c_4527_94f9_ed3f4ec9c81f)))</f>
        <v/>
      </c>
      <c r="H12" s="254">
        <f>_EPRCS_VU_16b6f384_b835_4540_878e_b3189caa397d</f>
        <v>44857</v>
      </c>
      <c r="I12" s="286">
        <v>12877</v>
      </c>
      <c r="J12" s="287">
        <v>13788</v>
      </c>
      <c r="K12" s="477">
        <v>13515</v>
      </c>
      <c r="L12" s="287">
        <v>15421</v>
      </c>
      <c r="M12" s="288">
        <v>55603</v>
      </c>
      <c r="N12" s="289">
        <v>52009</v>
      </c>
      <c r="O12" s="287">
        <v>51182</v>
      </c>
      <c r="P12" s="287">
        <v>49175</v>
      </c>
      <c r="Q12" s="290">
        <v>47686</v>
      </c>
    </row>
    <row r="13" spans="1:17" s="43" customFormat="1" ht="33.75" customHeight="1">
      <c r="A13" s="42"/>
      <c r="B13" s="189" t="s">
        <v>135</v>
      </c>
      <c r="C13" s="190"/>
      <c r="D13" s="386">
        <v>262135</v>
      </c>
      <c r="E13" s="451">
        <v>274125</v>
      </c>
      <c r="F13" s="463">
        <v>271815</v>
      </c>
      <c r="G13" s="199"/>
      <c r="H13" s="200" t="s">
        <v>19</v>
      </c>
      <c r="I13" s="374">
        <v>274749</v>
      </c>
      <c r="J13" s="291">
        <v>290947</v>
      </c>
      <c r="K13" s="478">
        <v>292685</v>
      </c>
      <c r="L13" s="291">
        <v>340159</v>
      </c>
      <c r="M13" s="292" t="s">
        <v>19</v>
      </c>
      <c r="N13" s="293">
        <v>281015</v>
      </c>
      <c r="O13" s="291">
        <v>236868</v>
      </c>
      <c r="P13" s="291">
        <v>333999</v>
      </c>
      <c r="Q13" s="294">
        <v>294139</v>
      </c>
    </row>
    <row r="14" spans="1:17" s="32" customFormat="1" ht="33.75" customHeight="1">
      <c r="B14" s="183"/>
      <c r="C14" s="184" t="s">
        <v>136</v>
      </c>
      <c r="D14" s="387">
        <v>39958</v>
      </c>
      <c r="E14" s="452">
        <v>51781</v>
      </c>
      <c r="F14" s="464">
        <v>159417</v>
      </c>
      <c r="G14" s="201"/>
      <c r="H14" s="202" t="s">
        <v>19</v>
      </c>
      <c r="I14" s="375">
        <v>125092</v>
      </c>
      <c r="J14" s="295">
        <v>141534</v>
      </c>
      <c r="K14" s="479">
        <v>71453</v>
      </c>
      <c r="L14" s="295">
        <v>118829</v>
      </c>
      <c r="M14" s="296" t="s">
        <v>19</v>
      </c>
      <c r="N14" s="297">
        <v>130831</v>
      </c>
      <c r="O14" s="295">
        <v>84800</v>
      </c>
      <c r="P14" s="295">
        <v>81038</v>
      </c>
      <c r="Q14" s="298">
        <v>249832</v>
      </c>
    </row>
    <row r="15" spans="1:17" s="32" customFormat="1" ht="33.75" customHeight="1">
      <c r="B15" s="181"/>
      <c r="C15" s="191" t="s">
        <v>137</v>
      </c>
      <c r="D15" s="388">
        <v>222177</v>
      </c>
      <c r="E15" s="453">
        <v>222344</v>
      </c>
      <c r="F15" s="465">
        <v>112398</v>
      </c>
      <c r="G15" s="203"/>
      <c r="H15" s="202" t="s">
        <v>19</v>
      </c>
      <c r="I15" s="376">
        <v>149656</v>
      </c>
      <c r="J15" s="299">
        <v>149412</v>
      </c>
      <c r="K15" s="480">
        <v>221232</v>
      </c>
      <c r="L15" s="299">
        <v>221329</v>
      </c>
      <c r="M15" s="300" t="s">
        <v>19</v>
      </c>
      <c r="N15" s="301">
        <v>150184</v>
      </c>
      <c r="O15" s="299">
        <v>152068</v>
      </c>
      <c r="P15" s="299">
        <v>252960</v>
      </c>
      <c r="Q15" s="302">
        <v>44306</v>
      </c>
    </row>
    <row r="16" spans="1:17" ht="33.75" customHeight="1">
      <c r="B16" s="183" t="s">
        <v>138</v>
      </c>
      <c r="C16" s="184"/>
      <c r="D16" s="389">
        <v>141423</v>
      </c>
      <c r="E16" s="454">
        <v>138320</v>
      </c>
      <c r="F16" s="466">
        <v>124046</v>
      </c>
      <c r="G16" s="204"/>
      <c r="H16" s="205" t="s">
        <v>19</v>
      </c>
      <c r="I16" s="377">
        <v>126751</v>
      </c>
      <c r="J16" s="303">
        <v>128167</v>
      </c>
      <c r="K16" s="481">
        <v>116348</v>
      </c>
      <c r="L16" s="303">
        <v>148363</v>
      </c>
      <c r="M16" s="304" t="s">
        <v>19</v>
      </c>
      <c r="N16" s="305">
        <v>125161</v>
      </c>
      <c r="O16" s="303">
        <v>111513</v>
      </c>
      <c r="P16" s="303">
        <v>113999</v>
      </c>
      <c r="Q16" s="306">
        <v>102776</v>
      </c>
    </row>
    <row r="17" spans="2:17" ht="33.75" customHeight="1" thickBot="1">
      <c r="B17" s="192" t="s">
        <v>139</v>
      </c>
      <c r="C17" s="193"/>
      <c r="D17" s="382">
        <v>120711</v>
      </c>
      <c r="E17" s="223">
        <v>135755</v>
      </c>
      <c r="F17" s="467">
        <v>147768</v>
      </c>
      <c r="G17" s="206"/>
      <c r="H17" s="207" t="s">
        <v>19</v>
      </c>
      <c r="I17" s="378">
        <v>147998</v>
      </c>
      <c r="J17" s="273">
        <v>162780</v>
      </c>
      <c r="K17" s="474">
        <v>176336</v>
      </c>
      <c r="L17" s="273">
        <v>191795</v>
      </c>
      <c r="M17" s="307" t="s">
        <v>19</v>
      </c>
      <c r="N17" s="275">
        <v>155854</v>
      </c>
      <c r="O17" s="273">
        <v>125355</v>
      </c>
      <c r="P17" s="273">
        <v>219999</v>
      </c>
      <c r="Q17" s="276">
        <v>191362</v>
      </c>
    </row>
    <row r="18" spans="2:17" ht="33.75" customHeight="1">
      <c r="B18" s="194" t="s">
        <v>126</v>
      </c>
      <c r="C18" s="194"/>
      <c r="D18" s="390" t="s">
        <v>19</v>
      </c>
      <c r="E18" s="146" t="s">
        <v>198</v>
      </c>
      <c r="F18" s="468" t="s">
        <v>19</v>
      </c>
      <c r="G18" s="146"/>
      <c r="H18" s="147" t="s">
        <v>195</v>
      </c>
      <c r="I18" s="308" t="s">
        <v>19</v>
      </c>
      <c r="J18" s="309" t="s">
        <v>19</v>
      </c>
      <c r="K18" s="482" t="s">
        <v>19</v>
      </c>
      <c r="L18" s="309" t="s">
        <v>19</v>
      </c>
      <c r="M18" s="310">
        <v>596</v>
      </c>
      <c r="N18" s="311">
        <v>540</v>
      </c>
      <c r="O18" s="312">
        <v>652</v>
      </c>
      <c r="P18" s="312">
        <v>105</v>
      </c>
      <c r="Q18" s="313">
        <v>716</v>
      </c>
    </row>
    <row r="19" spans="2:17" ht="33.75" customHeight="1">
      <c r="B19" s="195" t="s">
        <v>127</v>
      </c>
      <c r="C19" s="195"/>
      <c r="D19" s="391" t="s">
        <v>19</v>
      </c>
      <c r="E19" s="148" t="s">
        <v>197</v>
      </c>
      <c r="F19" s="469" t="s">
        <v>19</v>
      </c>
      <c r="G19" s="148"/>
      <c r="H19" s="149" t="s">
        <v>195</v>
      </c>
      <c r="I19" s="314" t="s">
        <v>19</v>
      </c>
      <c r="J19" s="315" t="s">
        <v>19</v>
      </c>
      <c r="K19" s="483" t="s">
        <v>19</v>
      </c>
      <c r="L19" s="315" t="s">
        <v>19</v>
      </c>
      <c r="M19" s="316">
        <v>1311</v>
      </c>
      <c r="N19" s="317">
        <v>1333</v>
      </c>
      <c r="O19" s="318">
        <v>1653</v>
      </c>
      <c r="P19" s="318">
        <v>2049</v>
      </c>
      <c r="Q19" s="319">
        <v>2308</v>
      </c>
    </row>
    <row r="20" spans="2:17" ht="33.75" customHeight="1">
      <c r="B20" s="195" t="s">
        <v>124</v>
      </c>
      <c r="C20" s="195"/>
      <c r="D20" s="391" t="s">
        <v>19</v>
      </c>
      <c r="E20" s="148" t="s">
        <v>197</v>
      </c>
      <c r="F20" s="469" t="s">
        <v>19</v>
      </c>
      <c r="G20" s="148"/>
      <c r="H20" s="149" t="s">
        <v>19</v>
      </c>
      <c r="I20" s="314" t="s">
        <v>19</v>
      </c>
      <c r="J20" s="315" t="s">
        <v>19</v>
      </c>
      <c r="K20" s="483" t="s">
        <v>19</v>
      </c>
      <c r="L20" s="315" t="s">
        <v>19</v>
      </c>
      <c r="M20" s="316">
        <v>674</v>
      </c>
      <c r="N20" s="317">
        <v>162</v>
      </c>
      <c r="O20" s="318">
        <v>160</v>
      </c>
      <c r="P20" s="318">
        <v>1146</v>
      </c>
      <c r="Q20" s="319">
        <v>149</v>
      </c>
    </row>
    <row r="21" spans="2:17" ht="33.75" customHeight="1">
      <c r="B21" s="195" t="s">
        <v>125</v>
      </c>
      <c r="C21" s="195"/>
      <c r="D21" s="392" t="s">
        <v>19</v>
      </c>
      <c r="E21" s="150" t="s">
        <v>197</v>
      </c>
      <c r="F21" s="470" t="s">
        <v>19</v>
      </c>
      <c r="G21" s="150"/>
      <c r="H21" s="149" t="s">
        <v>19</v>
      </c>
      <c r="I21" s="320" t="s">
        <v>19</v>
      </c>
      <c r="J21" s="321" t="s">
        <v>19</v>
      </c>
      <c r="K21" s="484" t="s">
        <v>19</v>
      </c>
      <c r="L21" s="321" t="s">
        <v>19</v>
      </c>
      <c r="M21" s="322">
        <v>155.19999999999999</v>
      </c>
      <c r="N21" s="323">
        <v>39.9</v>
      </c>
      <c r="O21" s="324">
        <v>40</v>
      </c>
      <c r="P21" s="324">
        <v>298.5</v>
      </c>
      <c r="Q21" s="325">
        <v>40</v>
      </c>
    </row>
    <row r="22" spans="2:17" ht="33.75" customHeight="1" thickBot="1">
      <c r="B22" s="187" t="s">
        <v>140</v>
      </c>
      <c r="C22" s="188"/>
      <c r="D22" s="393">
        <v>2248</v>
      </c>
      <c r="E22" s="455">
        <v>2257</v>
      </c>
      <c r="F22" s="471">
        <v>2253</v>
      </c>
      <c r="G22" s="151"/>
      <c r="H22" s="152" t="s">
        <v>19</v>
      </c>
      <c r="I22" s="379">
        <v>2346</v>
      </c>
      <c r="J22" s="326">
        <v>2296</v>
      </c>
      <c r="K22" s="485">
        <v>2268</v>
      </c>
      <c r="L22" s="326">
        <v>2257</v>
      </c>
      <c r="M22" s="327" t="s">
        <v>19</v>
      </c>
      <c r="N22" s="328">
        <v>2398</v>
      </c>
      <c r="O22" s="326">
        <v>2430</v>
      </c>
      <c r="P22" s="329">
        <v>2407</v>
      </c>
      <c r="Q22" s="330">
        <v>2504</v>
      </c>
    </row>
    <row r="23" spans="2:17" ht="20.25" customHeight="1">
      <c r="B23" s="153" t="s">
        <v>141</v>
      </c>
      <c r="C23" s="154"/>
      <c r="D23" s="217"/>
      <c r="E23" s="217"/>
      <c r="F23" s="219"/>
      <c r="G23" s="157"/>
      <c r="H23" s="155"/>
      <c r="I23" s="217"/>
      <c r="J23" s="217"/>
      <c r="K23" s="213"/>
      <c r="L23" s="159"/>
      <c r="M23" s="160"/>
      <c r="N23" s="155"/>
      <c r="O23" s="155"/>
      <c r="P23" s="158"/>
      <c r="Q23" s="159"/>
    </row>
    <row r="24" spans="2:17" ht="20.25" customHeight="1">
      <c r="B24" s="161" t="s">
        <v>168</v>
      </c>
      <c r="C24" s="154"/>
      <c r="D24" s="155"/>
      <c r="E24" s="217"/>
      <c r="F24" s="219"/>
      <c r="G24" s="157"/>
      <c r="H24" s="155"/>
      <c r="I24" s="217"/>
      <c r="J24" s="217"/>
      <c r="K24" s="213"/>
      <c r="L24" s="159"/>
      <c r="M24" s="160"/>
      <c r="N24" s="155"/>
      <c r="O24" s="155"/>
      <c r="P24" s="158"/>
      <c r="Q24" s="159"/>
    </row>
    <row r="25" spans="2:17" ht="20.25" customHeight="1">
      <c r="B25" s="161" t="s">
        <v>242</v>
      </c>
      <c r="C25" s="154"/>
      <c r="D25" s="155"/>
      <c r="E25" s="217"/>
      <c r="F25" s="219"/>
      <c r="G25" s="157"/>
      <c r="H25" s="155"/>
      <c r="I25" s="217"/>
      <c r="J25" s="217"/>
      <c r="K25" s="213"/>
      <c r="L25" s="159"/>
      <c r="M25" s="160"/>
      <c r="N25" s="155"/>
      <c r="O25" s="155"/>
      <c r="P25" s="158"/>
      <c r="Q25" s="159"/>
    </row>
    <row r="26" spans="2:17" ht="14" customHeight="1">
      <c r="B26" s="161"/>
      <c r="C26" s="154"/>
      <c r="D26" s="155"/>
      <c r="E26" s="155"/>
      <c r="F26" s="156"/>
      <c r="G26" s="157"/>
      <c r="H26" s="155"/>
      <c r="I26" s="155"/>
      <c r="J26" s="155"/>
      <c r="K26" s="158"/>
      <c r="L26" s="159"/>
      <c r="M26" s="160"/>
      <c r="N26" s="155"/>
      <c r="O26" s="155"/>
      <c r="P26" s="158"/>
      <c r="Q26" s="159"/>
    </row>
    <row r="27" spans="2:17" ht="23.75" customHeight="1" thickBot="1">
      <c r="B27" s="162" t="s">
        <v>199</v>
      </c>
      <c r="C27" s="154"/>
      <c r="D27" s="163"/>
      <c r="E27" s="164" t="s">
        <v>92</v>
      </c>
      <c r="F27" s="156"/>
      <c r="G27" s="157"/>
      <c r="H27" s="155"/>
      <c r="I27" s="155"/>
      <c r="J27" s="155"/>
      <c r="K27" s="158"/>
      <c r="L27" s="159"/>
      <c r="M27" s="160"/>
      <c r="N27" s="155"/>
      <c r="O27" s="155"/>
      <c r="P27" s="158"/>
      <c r="Q27" s="159"/>
    </row>
    <row r="28" spans="2:17" ht="23.75" customHeight="1" thickBot="1">
      <c r="B28" s="154"/>
      <c r="C28" s="165"/>
      <c r="D28" s="166" t="s">
        <v>91</v>
      </c>
      <c r="E28" s="167" t="s">
        <v>90</v>
      </c>
      <c r="F28" s="156"/>
      <c r="G28" s="157"/>
      <c r="H28" s="155"/>
      <c r="I28" s="155"/>
      <c r="J28" s="155"/>
      <c r="K28" s="158"/>
      <c r="L28" s="159"/>
      <c r="M28" s="160"/>
      <c r="N28" s="155"/>
      <c r="O28" s="155"/>
      <c r="P28" s="158"/>
      <c r="Q28" s="159"/>
    </row>
    <row r="29" spans="2:17" ht="23.75" customHeight="1">
      <c r="B29" s="154"/>
      <c r="C29" s="168" t="s">
        <v>101</v>
      </c>
      <c r="D29" s="169">
        <v>5</v>
      </c>
      <c r="E29" s="170">
        <v>9</v>
      </c>
      <c r="F29" s="156"/>
      <c r="G29" s="157"/>
      <c r="H29" s="155"/>
      <c r="I29" s="155"/>
      <c r="J29" s="155"/>
      <c r="K29" s="158"/>
      <c r="L29" s="159"/>
      <c r="M29" s="160"/>
      <c r="N29" s="155"/>
      <c r="O29" s="155"/>
      <c r="P29" s="158"/>
      <c r="Q29" s="159"/>
    </row>
    <row r="30" spans="2:17" ht="23.75" customHeight="1">
      <c r="B30" s="154"/>
      <c r="C30" s="168" t="s">
        <v>93</v>
      </c>
      <c r="D30" s="171">
        <v>445</v>
      </c>
      <c r="E30" s="172">
        <v>460</v>
      </c>
      <c r="F30" s="156"/>
      <c r="G30" s="157"/>
      <c r="H30" s="155"/>
      <c r="I30" s="155"/>
      <c r="J30" s="155"/>
      <c r="K30" s="158"/>
      <c r="L30" s="159"/>
      <c r="M30" s="160"/>
      <c r="N30" s="155"/>
      <c r="O30" s="155"/>
      <c r="P30" s="158"/>
      <c r="Q30" s="159"/>
    </row>
    <row r="31" spans="2:17" ht="20.25" customHeight="1">
      <c r="B31" s="154"/>
      <c r="C31" s="173" t="s">
        <v>143</v>
      </c>
      <c r="D31" s="173"/>
      <c r="E31" s="174"/>
      <c r="F31" s="156"/>
      <c r="G31" s="157"/>
      <c r="H31" s="155"/>
      <c r="I31" s="155"/>
      <c r="J31" s="155"/>
      <c r="K31" s="158"/>
      <c r="L31" s="159"/>
      <c r="M31" s="160"/>
      <c r="N31" s="155"/>
      <c r="O31" s="155"/>
      <c r="P31" s="158"/>
      <c r="Q31" s="159"/>
    </row>
  </sheetData>
  <phoneticPr fontId="2"/>
  <printOptions horizontalCentered="1" verticalCentered="1"/>
  <pageMargins left="0.43307086614173201" right="0.196850393700787" top="0.27559055118110198" bottom="0.31496062992126" header="0.511811023622047" footer="0.15748031496063"/>
  <pageSetup paperSize="9" scale="58" orientation="landscape" r:id="rId1"/>
  <headerFooter alignWithMargins="0"/>
  <ignoredErrors>
    <ignoredError sqref="M26:Q28 I10:P10 M23:Q24" numberStoredAsText="1"/>
    <ignoredError sqref="D7:H12 D5 F5:H5 D6 F6:H6 E5:E6"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49"/>
  <sheetViews>
    <sheetView showGridLines="0" view="pageBreakPreview" topLeftCell="A8" zoomScale="50" zoomScaleNormal="60" zoomScaleSheetLayoutView="50" zoomScalePageLayoutView="40" workbookViewId="0">
      <selection activeCell="F11" sqref="F11"/>
    </sheetView>
  </sheetViews>
  <sheetFormatPr defaultColWidth="9" defaultRowHeight="20.25" customHeight="1"/>
  <cols>
    <col min="1" max="1" width="2.453125" style="3" customWidth="1"/>
    <col min="2" max="3" width="2.08984375" style="3" customWidth="1"/>
    <col min="4" max="4" width="42.453125" style="3" customWidth="1"/>
    <col min="5" max="5" width="13.6328125" style="116" bestFit="1" customWidth="1"/>
    <col min="6" max="6" width="13.6328125" style="4" bestFit="1" customWidth="1"/>
    <col min="7" max="7" width="15.6328125" style="4" customWidth="1"/>
    <col min="8" max="9" width="15.6328125" style="3" customWidth="1"/>
    <col min="10" max="10" width="3.36328125" style="3" customWidth="1"/>
    <col min="11" max="11" width="2.90625" style="3" customWidth="1"/>
    <col min="12" max="12" width="2.453125" style="3" customWidth="1"/>
    <col min="13" max="13" width="42.36328125" style="3" customWidth="1"/>
    <col min="14" max="15" width="15.6328125" style="116" customWidth="1"/>
    <col min="16" max="18" width="15.6328125" style="3" customWidth="1"/>
    <col min="19" max="19" width="2.90625" style="3" customWidth="1"/>
    <col min="20" max="16384" width="9" style="3"/>
  </cols>
  <sheetData>
    <row r="1" spans="2:22" s="141" customFormat="1" ht="22.5">
      <c r="B1" s="2" t="s">
        <v>142</v>
      </c>
      <c r="C1" s="142"/>
      <c r="D1" s="142"/>
      <c r="E1" s="143"/>
      <c r="F1" s="143"/>
      <c r="G1" s="143"/>
      <c r="H1" s="144"/>
      <c r="I1" s="144"/>
      <c r="J1" s="144"/>
      <c r="K1" s="144"/>
      <c r="L1" s="144"/>
      <c r="M1" s="144"/>
      <c r="N1" s="144"/>
      <c r="O1" s="144"/>
      <c r="P1" s="144"/>
      <c r="Q1" s="144"/>
      <c r="R1" s="144"/>
      <c r="S1" s="4"/>
      <c r="T1" s="4"/>
      <c r="U1" s="4"/>
      <c r="V1" s="4"/>
    </row>
    <row r="2" spans="2:22" ht="20.25" customHeight="1">
      <c r="B2" s="209"/>
      <c r="C2" s="209"/>
      <c r="D2" s="209"/>
      <c r="E2" s="209"/>
      <c r="F2" s="209"/>
      <c r="G2" s="209"/>
      <c r="H2" s="209"/>
      <c r="I2" s="209"/>
      <c r="J2" s="209"/>
      <c r="K2" s="209"/>
      <c r="L2" s="209"/>
      <c r="M2" s="209"/>
      <c r="N2" s="209"/>
      <c r="O2" s="209"/>
      <c r="P2" s="210"/>
      <c r="Q2" s="211"/>
      <c r="R2" s="212" t="s">
        <v>166</v>
      </c>
    </row>
    <row r="3" spans="2:22" ht="23" thickBot="1">
      <c r="B3" s="117" t="s">
        <v>39</v>
      </c>
      <c r="C3" s="118"/>
      <c r="D3" s="119"/>
      <c r="E3" s="120"/>
      <c r="F3" s="121"/>
      <c r="G3" s="121"/>
      <c r="H3" s="122"/>
      <c r="I3" s="122"/>
      <c r="J3" s="123"/>
      <c r="K3" s="117" t="s">
        <v>40</v>
      </c>
      <c r="N3" s="124"/>
      <c r="O3" s="124"/>
      <c r="S3" s="123"/>
    </row>
    <row r="4" spans="2:22" s="126" customFormat="1" ht="23" thickBot="1">
      <c r="B4" s="524" t="s">
        <v>29</v>
      </c>
      <c r="C4" s="524"/>
      <c r="D4" s="524"/>
      <c r="E4" s="224" t="s">
        <v>169</v>
      </c>
      <c r="F4" s="224" t="s">
        <v>178</v>
      </c>
      <c r="G4" s="224" t="s">
        <v>193</v>
      </c>
      <c r="H4" s="214" t="s">
        <v>243</v>
      </c>
      <c r="I4" s="214" t="s">
        <v>255</v>
      </c>
      <c r="J4" s="125"/>
      <c r="K4" s="524" t="s">
        <v>29</v>
      </c>
      <c r="L4" s="524"/>
      <c r="M4" s="524"/>
      <c r="N4" s="6" t="s">
        <v>169</v>
      </c>
      <c r="O4" s="6" t="s">
        <v>178</v>
      </c>
      <c r="P4" s="6" t="s">
        <v>193</v>
      </c>
      <c r="Q4" s="6" t="s">
        <v>243</v>
      </c>
      <c r="R4" s="214" t="s">
        <v>254</v>
      </c>
      <c r="S4" s="125"/>
    </row>
    <row r="5" spans="2:22" ht="22.5">
      <c r="B5" s="3" t="s">
        <v>117</v>
      </c>
      <c r="E5" s="225">
        <v>81038</v>
      </c>
      <c r="F5" s="225">
        <v>84800</v>
      </c>
      <c r="G5" s="225">
        <v>130831</v>
      </c>
      <c r="H5" s="225">
        <v>118829</v>
      </c>
      <c r="I5" s="234">
        <f>_EPRCS_VU_e56d5cfd_1e8e_4a41_82e5_c026113b9fb7</f>
        <v>159417</v>
      </c>
      <c r="J5" s="123"/>
      <c r="K5" s="3" t="s">
        <v>119</v>
      </c>
      <c r="N5" s="23">
        <v>113999</v>
      </c>
      <c r="O5" s="23">
        <v>111512</v>
      </c>
      <c r="P5" s="23">
        <v>125161</v>
      </c>
      <c r="Q5" s="23">
        <v>148363</v>
      </c>
      <c r="R5" s="236">
        <f>_EPRCS_VU_2c7cac17_0e8a_4dd9_9689_e980821463ab</f>
        <v>124046</v>
      </c>
      <c r="S5" s="123"/>
    </row>
    <row r="6" spans="2:22" ht="22.5">
      <c r="B6" s="3" t="s">
        <v>118</v>
      </c>
      <c r="E6" s="225"/>
      <c r="F6" s="225"/>
      <c r="G6" s="225"/>
      <c r="H6" s="225"/>
      <c r="I6" s="234"/>
      <c r="J6" s="123"/>
      <c r="K6" s="3" t="s">
        <v>156</v>
      </c>
      <c r="N6" s="23"/>
      <c r="O6" s="23"/>
      <c r="P6" s="23"/>
      <c r="Q6" s="23"/>
      <c r="R6" s="236"/>
      <c r="S6" s="123"/>
    </row>
    <row r="7" spans="2:22" ht="22.5">
      <c r="C7" s="3" t="s">
        <v>41</v>
      </c>
      <c r="E7" s="225">
        <v>53964</v>
      </c>
      <c r="F7" s="225">
        <v>60142</v>
      </c>
      <c r="G7" s="225">
        <v>104531</v>
      </c>
      <c r="H7" s="225">
        <v>91904</v>
      </c>
      <c r="I7" s="234">
        <f>_EPRCS_VU_e10dff92_e4ff_4a94_906e_102cf087803e</f>
        <v>26125</v>
      </c>
      <c r="J7" s="123"/>
      <c r="L7" s="3" t="s">
        <v>2</v>
      </c>
      <c r="N7" s="23">
        <v>9379</v>
      </c>
      <c r="O7" s="23">
        <v>8918</v>
      </c>
      <c r="P7" s="23">
        <v>10193</v>
      </c>
      <c r="Q7" s="23">
        <v>12618</v>
      </c>
      <c r="R7" s="236">
        <f>_EPRCS_VU_d3086f1d_24b0_4cc8_9254_484f2dc68a4a</f>
        <v>14058</v>
      </c>
      <c r="S7" s="123"/>
    </row>
    <row r="8" spans="2:22" ht="22.5">
      <c r="C8" s="3" t="s">
        <v>152</v>
      </c>
      <c r="E8" s="225"/>
      <c r="F8" s="225"/>
      <c r="G8" s="225"/>
      <c r="H8" s="225"/>
      <c r="I8" s="234"/>
      <c r="J8" s="123"/>
      <c r="L8" s="3" t="s">
        <v>47</v>
      </c>
      <c r="N8" s="23"/>
      <c r="O8" s="23"/>
      <c r="P8" s="23"/>
      <c r="Q8" s="23"/>
      <c r="R8" s="236"/>
      <c r="S8" s="123"/>
    </row>
    <row r="9" spans="2:22" ht="22.5">
      <c r="C9" s="3" t="s">
        <v>42</v>
      </c>
      <c r="E9" s="225">
        <v>18799</v>
      </c>
      <c r="F9" s="225">
        <v>20784</v>
      </c>
      <c r="G9" s="225">
        <v>21350</v>
      </c>
      <c r="H9" s="225">
        <v>21202</v>
      </c>
      <c r="I9" s="234">
        <f>_EPRCS_VU_a0d252df_b4a1_4dbe_a760_3dda6ea2d762</f>
        <v>19465</v>
      </c>
      <c r="J9" s="123"/>
      <c r="L9" s="3" t="s">
        <v>3</v>
      </c>
      <c r="N9" s="23">
        <v>3743</v>
      </c>
      <c r="O9" s="23">
        <v>4672</v>
      </c>
      <c r="P9" s="23">
        <v>4818</v>
      </c>
      <c r="Q9" s="23">
        <v>5031</v>
      </c>
      <c r="R9" s="236">
        <f>_EPRCS_VU_bde4cc25_b3ab_4f32_81fd_7b9ea068670e</f>
        <v>4409</v>
      </c>
      <c r="S9" s="123"/>
    </row>
    <row r="10" spans="2:22" ht="22.5">
      <c r="C10" s="3" t="s">
        <v>49</v>
      </c>
      <c r="E10" s="225"/>
      <c r="F10" s="225"/>
      <c r="G10" s="225"/>
      <c r="H10" s="225"/>
      <c r="I10" s="234"/>
      <c r="J10" s="123"/>
      <c r="L10" s="3" t="s">
        <v>48</v>
      </c>
      <c r="N10" s="23"/>
      <c r="O10" s="23"/>
      <c r="P10" s="23"/>
      <c r="Q10" s="23"/>
      <c r="R10" s="236"/>
      <c r="S10" s="123"/>
    </row>
    <row r="11" spans="2:22" ht="22.5">
      <c r="C11" s="3" t="s">
        <v>171</v>
      </c>
      <c r="E11" s="226">
        <v>3399</v>
      </c>
      <c r="F11" s="227">
        <v>62</v>
      </c>
      <c r="G11" s="226">
        <v>1534</v>
      </c>
      <c r="H11" s="226">
        <v>2910</v>
      </c>
      <c r="I11" s="235" t="s">
        <v>89</v>
      </c>
      <c r="J11" s="118"/>
      <c r="L11" s="3" t="s">
        <v>4</v>
      </c>
      <c r="N11" s="23">
        <v>13982</v>
      </c>
      <c r="O11" s="23">
        <v>12313</v>
      </c>
      <c r="P11" s="23">
        <v>10659</v>
      </c>
      <c r="Q11" s="23">
        <v>14847</v>
      </c>
      <c r="R11" s="236">
        <f>_EPRCS_VU_7bca0d8d_2754_4447_87d9_a3c19f24a969</f>
        <v>7789</v>
      </c>
      <c r="S11" s="123"/>
    </row>
    <row r="12" spans="2:22" ht="22.5">
      <c r="C12" s="3" t="s">
        <v>170</v>
      </c>
      <c r="E12" s="225"/>
      <c r="F12" s="225"/>
      <c r="G12" s="227"/>
      <c r="H12" s="225"/>
      <c r="I12" s="234"/>
      <c r="J12" s="123"/>
      <c r="L12" s="3" t="s">
        <v>50</v>
      </c>
      <c r="N12" s="23"/>
      <c r="O12" s="23"/>
      <c r="P12" s="23"/>
      <c r="Q12" s="23"/>
      <c r="R12" s="236"/>
      <c r="S12" s="123"/>
    </row>
    <row r="13" spans="2:22" ht="22.5" customHeight="1">
      <c r="C13" s="3" t="s">
        <v>16</v>
      </c>
      <c r="E13" s="225">
        <v>109</v>
      </c>
      <c r="F13" s="227">
        <v>108</v>
      </c>
      <c r="G13" s="226">
        <v>44</v>
      </c>
      <c r="H13" s="226">
        <v>49</v>
      </c>
      <c r="I13" s="235" t="s">
        <v>89</v>
      </c>
      <c r="J13" s="118"/>
      <c r="L13" s="3" t="s">
        <v>5</v>
      </c>
      <c r="N13" s="215" t="s">
        <v>110</v>
      </c>
      <c r="O13" s="215" t="s">
        <v>110</v>
      </c>
      <c r="P13" s="215" t="s">
        <v>110</v>
      </c>
      <c r="Q13" s="215" t="s">
        <v>110</v>
      </c>
      <c r="R13" s="235" t="s">
        <v>89</v>
      </c>
      <c r="S13" s="123"/>
    </row>
    <row r="14" spans="2:22" ht="22.5">
      <c r="C14" s="3" t="s">
        <v>51</v>
      </c>
      <c r="E14" s="225"/>
      <c r="F14" s="225"/>
      <c r="G14" s="225"/>
      <c r="H14" s="225"/>
      <c r="I14" s="234"/>
      <c r="J14" s="123"/>
      <c r="L14" s="3" t="s">
        <v>18</v>
      </c>
      <c r="N14" s="23"/>
      <c r="O14" s="23"/>
      <c r="P14" s="23"/>
      <c r="Q14" s="23"/>
      <c r="R14" s="236"/>
      <c r="S14" s="123"/>
    </row>
    <row r="15" spans="2:22" ht="22.5">
      <c r="C15" s="3" t="s">
        <v>17</v>
      </c>
      <c r="E15" s="226" t="s">
        <v>110</v>
      </c>
      <c r="F15" s="226" t="s">
        <v>110</v>
      </c>
      <c r="G15" s="226" t="s">
        <v>110</v>
      </c>
      <c r="H15" s="226" t="s">
        <v>110</v>
      </c>
      <c r="I15" s="235" t="s">
        <v>89</v>
      </c>
      <c r="J15" s="123"/>
      <c r="K15" s="127"/>
      <c r="L15" s="127" t="s">
        <v>174</v>
      </c>
      <c r="N15" s="23">
        <v>80206</v>
      </c>
      <c r="O15" s="23">
        <v>80047</v>
      </c>
      <c r="P15" s="23">
        <v>93088</v>
      </c>
      <c r="Q15" s="23">
        <v>108589</v>
      </c>
      <c r="R15" s="236">
        <f>_EPRCS_VU_95884559_435e_45fb_b5d1_f553aeecc1b2</f>
        <v>90425</v>
      </c>
      <c r="S15" s="123"/>
    </row>
    <row r="16" spans="2:22" ht="22.5">
      <c r="C16" s="3" t="s">
        <v>88</v>
      </c>
      <c r="E16" s="225"/>
      <c r="F16" s="225"/>
      <c r="G16" s="225"/>
      <c r="H16" s="225"/>
      <c r="I16" s="234"/>
      <c r="J16" s="123"/>
      <c r="K16" s="127"/>
      <c r="L16" s="127" t="s">
        <v>173</v>
      </c>
      <c r="N16" s="23"/>
      <c r="O16" s="23"/>
      <c r="P16" s="23"/>
      <c r="Q16" s="23"/>
      <c r="R16" s="236"/>
      <c r="S16" s="123"/>
    </row>
    <row r="17" spans="1:19" ht="22.5">
      <c r="C17" s="3" t="s">
        <v>144</v>
      </c>
      <c r="E17" s="226" t="s">
        <v>179</v>
      </c>
      <c r="F17" s="226" t="s">
        <v>179</v>
      </c>
      <c r="G17" s="226" t="s">
        <v>179</v>
      </c>
      <c r="H17" s="226" t="s">
        <v>179</v>
      </c>
      <c r="I17" s="235">
        <v>110000</v>
      </c>
      <c r="J17" s="123"/>
      <c r="K17" s="127"/>
      <c r="L17" s="127" t="s">
        <v>30</v>
      </c>
      <c r="N17" s="25">
        <v>6686</v>
      </c>
      <c r="O17" s="25">
        <v>5560</v>
      </c>
      <c r="P17" s="25">
        <v>6400</v>
      </c>
      <c r="Q17" s="25">
        <v>7276</v>
      </c>
      <c r="R17" s="240">
        <f>_EPRCS_VU_46452c35_a6be_41a9_9421_804bb2827aba</f>
        <v>7364</v>
      </c>
      <c r="S17" s="123"/>
    </row>
    <row r="18" spans="1:19" ht="35" customHeight="1">
      <c r="C18" s="525" t="s">
        <v>196</v>
      </c>
      <c r="D18" s="525"/>
      <c r="E18" s="225"/>
      <c r="F18" s="225"/>
      <c r="G18" s="225"/>
      <c r="H18" s="225"/>
      <c r="I18" s="234"/>
      <c r="J18" s="123"/>
      <c r="L18" s="3" t="s">
        <v>116</v>
      </c>
      <c r="R18" s="242"/>
      <c r="S18" s="123"/>
    </row>
    <row r="19" spans="1:19" ht="22.5">
      <c r="C19" s="3" t="s">
        <v>43</v>
      </c>
      <c r="E19" s="225">
        <v>4784</v>
      </c>
      <c r="F19" s="225">
        <v>3721</v>
      </c>
      <c r="G19" s="225">
        <v>3389</v>
      </c>
      <c r="H19" s="225">
        <v>2781</v>
      </c>
      <c r="I19" s="234">
        <f>_EPRCS_VU_8792940e_f421_48d6_8c7c_75d3dcdda525</f>
        <v>3846</v>
      </c>
      <c r="J19" s="123"/>
      <c r="K19" s="128" t="s">
        <v>25</v>
      </c>
      <c r="L19" s="128"/>
      <c r="M19" s="128"/>
      <c r="N19" s="129">
        <v>0</v>
      </c>
      <c r="O19" s="129">
        <v>0</v>
      </c>
      <c r="P19" s="129">
        <v>0</v>
      </c>
      <c r="Q19" s="129" t="s">
        <v>244</v>
      </c>
      <c r="R19" s="243" t="str">
        <f>_EPRCS_VU_39b523b9_7ca0_498f_b578_becb954cc5a5</f>
        <v>-</v>
      </c>
      <c r="S19" s="123"/>
    </row>
    <row r="20" spans="1:19" ht="23" customHeight="1">
      <c r="C20" s="3" t="s">
        <v>52</v>
      </c>
      <c r="E20" s="225"/>
      <c r="F20" s="225"/>
      <c r="G20" s="225"/>
      <c r="H20" s="225"/>
      <c r="I20" s="234"/>
      <c r="J20" s="123"/>
      <c r="K20" s="127" t="s">
        <v>157</v>
      </c>
      <c r="L20" s="127"/>
      <c r="M20" s="127"/>
      <c r="N20" s="25"/>
      <c r="O20" s="25"/>
      <c r="P20" s="25"/>
      <c r="Q20" s="25"/>
      <c r="R20" s="240"/>
      <c r="S20" s="123"/>
    </row>
    <row r="21" spans="1:19" ht="22.5">
      <c r="C21" s="127" t="s">
        <v>44</v>
      </c>
      <c r="E21" s="225">
        <v>-20</v>
      </c>
      <c r="F21" s="225">
        <v>-20</v>
      </c>
      <c r="G21" s="225">
        <v>-20</v>
      </c>
      <c r="H21" s="225">
        <v>-20</v>
      </c>
      <c r="I21" s="234">
        <f>_EPRCS_VU_ce61a6c9_5c88_4efb_8dde_d3797525dad9</f>
        <v>-20</v>
      </c>
      <c r="J21" s="123"/>
      <c r="K21" s="127"/>
      <c r="L21" s="127" t="s">
        <v>30</v>
      </c>
      <c r="N21" s="25">
        <v>0</v>
      </c>
      <c r="O21" s="25">
        <v>0</v>
      </c>
      <c r="P21" s="25">
        <v>0</v>
      </c>
      <c r="Q21" s="25" t="s">
        <v>244</v>
      </c>
      <c r="R21" s="240" t="str">
        <f>_EPRCS_VU_39b523b9_7ca0_498f_b578_becb954cc5a5</f>
        <v>-</v>
      </c>
      <c r="S21" s="123"/>
    </row>
    <row r="22" spans="1:19" ht="22.5">
      <c r="C22" s="127" t="s">
        <v>153</v>
      </c>
      <c r="E22" s="225"/>
      <c r="F22" s="225"/>
      <c r="G22" s="225"/>
      <c r="H22" s="227"/>
      <c r="I22" s="236"/>
      <c r="J22" s="123"/>
      <c r="L22" s="127" t="s">
        <v>52</v>
      </c>
      <c r="N22" s="26"/>
      <c r="O22" s="26"/>
      <c r="P22" s="26"/>
      <c r="Q22" s="26"/>
      <c r="R22" s="244"/>
      <c r="S22" s="123"/>
    </row>
    <row r="23" spans="1:19" ht="23.5" customHeight="1" thickBot="1">
      <c r="C23" s="127"/>
      <c r="D23" s="127"/>
      <c r="E23" s="225"/>
      <c r="F23" s="225"/>
      <c r="G23" s="225"/>
      <c r="H23" s="228"/>
      <c r="I23" s="237"/>
      <c r="J23" s="123"/>
      <c r="K23" s="128" t="s">
        <v>6</v>
      </c>
      <c r="L23" s="128"/>
      <c r="M23" s="128"/>
      <c r="N23" s="23">
        <v>113999</v>
      </c>
      <c r="O23" s="23">
        <v>111513</v>
      </c>
      <c r="P23" s="23">
        <v>125161</v>
      </c>
      <c r="Q23" s="23">
        <v>148363</v>
      </c>
      <c r="R23" s="236">
        <f>_EPRCS_VU_58bd3eeb_4a61_4dae_b5b4_9c9a018acda4</f>
        <v>124046</v>
      </c>
      <c r="S23" s="123"/>
    </row>
    <row r="24" spans="1:19" ht="23" thickBot="1">
      <c r="B24" s="130" t="s">
        <v>120</v>
      </c>
      <c r="C24" s="130"/>
      <c r="D24" s="130"/>
      <c r="E24" s="229">
        <v>252960</v>
      </c>
      <c r="F24" s="229">
        <v>152068</v>
      </c>
      <c r="G24" s="229">
        <v>150184</v>
      </c>
      <c r="H24" s="229">
        <v>221329</v>
      </c>
      <c r="I24" s="238">
        <f>_EPRCS_VU_c458925d_a617_42d3_bafd_fa6e6066186c</f>
        <v>112398</v>
      </c>
      <c r="J24" s="123"/>
      <c r="K24" s="122" t="s">
        <v>53</v>
      </c>
      <c r="L24" s="122"/>
      <c r="M24" s="122"/>
      <c r="N24" s="24"/>
      <c r="O24" s="24"/>
      <c r="P24" s="24"/>
      <c r="Q24" s="24"/>
      <c r="R24" s="245"/>
      <c r="S24" s="123"/>
    </row>
    <row r="25" spans="1:19" ht="22.5">
      <c r="A25" s="127"/>
      <c r="B25" s="127"/>
      <c r="C25" s="3" t="s">
        <v>121</v>
      </c>
      <c r="E25" s="225">
        <v>36894</v>
      </c>
      <c r="F25" s="225">
        <v>35796</v>
      </c>
      <c r="G25" s="225">
        <v>34973</v>
      </c>
      <c r="H25" s="225">
        <v>34236</v>
      </c>
      <c r="I25" s="234">
        <f>_EPRCS_VU_24b30278_0b6b_4ce5_94d1_4e16c0280845</f>
        <v>35153</v>
      </c>
      <c r="J25" s="123"/>
      <c r="R25" s="242"/>
      <c r="S25" s="123"/>
    </row>
    <row r="26" spans="1:19" ht="22.5">
      <c r="D26" s="3" t="s">
        <v>27</v>
      </c>
      <c r="E26" s="225">
        <v>26057</v>
      </c>
      <c r="F26" s="225">
        <v>26057</v>
      </c>
      <c r="G26" s="225">
        <v>26057</v>
      </c>
      <c r="H26" s="225">
        <v>26057</v>
      </c>
      <c r="I26" s="234">
        <f>_EPRCS_VU_e6918c2a_63cf_475c_99a1_82009fdf82ec</f>
        <v>26057</v>
      </c>
      <c r="J26" s="123"/>
      <c r="K26" s="3" t="s">
        <v>7</v>
      </c>
      <c r="N26" s="23">
        <v>25033</v>
      </c>
      <c r="O26" s="23">
        <v>25067</v>
      </c>
      <c r="P26" s="23">
        <v>25111</v>
      </c>
      <c r="Q26" s="23">
        <v>25175</v>
      </c>
      <c r="R26" s="236">
        <f>_EPRCS_VU_ae81f049_0107_4315_915b_e5cbca02555a</f>
        <v>25212</v>
      </c>
      <c r="S26" s="131"/>
    </row>
    <row r="27" spans="1:19" ht="22.5">
      <c r="D27" s="3" t="s">
        <v>82</v>
      </c>
      <c r="E27" s="225"/>
      <c r="F27" s="225"/>
      <c r="G27" s="225"/>
      <c r="H27" s="225"/>
      <c r="I27" s="234"/>
      <c r="J27" s="131"/>
      <c r="K27" s="3" t="s">
        <v>158</v>
      </c>
      <c r="N27" s="23"/>
      <c r="O27" s="23"/>
      <c r="P27" s="23"/>
      <c r="Q27" s="23"/>
      <c r="R27" s="236"/>
      <c r="S27" s="132"/>
    </row>
    <row r="28" spans="1:19" ht="22.5">
      <c r="D28" s="3" t="s">
        <v>45</v>
      </c>
      <c r="E28" s="227">
        <v>9487</v>
      </c>
      <c r="F28" s="227">
        <v>8628</v>
      </c>
      <c r="G28" s="227">
        <v>7824</v>
      </c>
      <c r="H28" s="227">
        <v>6995</v>
      </c>
      <c r="I28" s="236">
        <f>_EPRCS_VU_70f89afa_a952_4435_be02_ed77d261dd0f</f>
        <v>6491</v>
      </c>
      <c r="J28" s="132"/>
      <c r="K28" s="3" t="s">
        <v>13</v>
      </c>
      <c r="N28" s="23">
        <v>8384</v>
      </c>
      <c r="O28" s="23">
        <v>8418</v>
      </c>
      <c r="P28" s="23">
        <v>8462</v>
      </c>
      <c r="Q28" s="23">
        <v>8526</v>
      </c>
      <c r="R28" s="236">
        <f>_EPRCS_VU_6fa8bffe_b431_4444_afad_35c887e131a7</f>
        <v>8563</v>
      </c>
      <c r="S28" s="132"/>
    </row>
    <row r="29" spans="1:19" ht="22.5">
      <c r="D29" s="133" t="s">
        <v>154</v>
      </c>
      <c r="E29" s="225"/>
      <c r="F29" s="225"/>
      <c r="G29" s="225"/>
      <c r="H29" s="225"/>
      <c r="I29" s="234"/>
      <c r="J29" s="132"/>
      <c r="K29" s="3" t="s">
        <v>159</v>
      </c>
      <c r="N29" s="23"/>
      <c r="O29" s="23"/>
      <c r="P29" s="23"/>
      <c r="Q29" s="23"/>
      <c r="R29" s="236"/>
      <c r="S29" s="132"/>
    </row>
    <row r="30" spans="1:19" ht="22.5">
      <c r="D30" s="3" t="s">
        <v>28</v>
      </c>
      <c r="E30" s="225">
        <v>1349</v>
      </c>
      <c r="F30" s="225">
        <v>1111</v>
      </c>
      <c r="G30" s="225">
        <v>1092</v>
      </c>
      <c r="H30" s="225">
        <v>1184</v>
      </c>
      <c r="I30" s="234">
        <v>2605</v>
      </c>
      <c r="J30" s="132"/>
      <c r="K30" s="3" t="s">
        <v>14</v>
      </c>
      <c r="N30" s="23">
        <v>188924</v>
      </c>
      <c r="O30" s="23">
        <v>93156</v>
      </c>
      <c r="P30" s="23">
        <v>124646</v>
      </c>
      <c r="Q30" s="23">
        <v>159472</v>
      </c>
      <c r="R30" s="236">
        <f>_EPRCS_VU_73b5114f_6ebc_41b4_a0b1_a37cfa804cd8</f>
        <v>117869</v>
      </c>
      <c r="S30" s="132"/>
    </row>
    <row r="31" spans="1:19" ht="22.5">
      <c r="D31" s="3" t="s">
        <v>155</v>
      </c>
      <c r="E31" s="225"/>
      <c r="F31" s="225"/>
      <c r="G31" s="225"/>
      <c r="H31" s="225"/>
      <c r="I31" s="234"/>
      <c r="J31" s="132"/>
      <c r="K31" s="3" t="s">
        <v>160</v>
      </c>
      <c r="N31" s="23"/>
      <c r="O31" s="23"/>
      <c r="P31" s="23"/>
      <c r="Q31" s="23"/>
      <c r="R31" s="236"/>
      <c r="S31" s="132"/>
    </row>
    <row r="32" spans="1:19" ht="22.5">
      <c r="C32" s="3" t="s">
        <v>122</v>
      </c>
      <c r="E32" s="225">
        <v>0</v>
      </c>
      <c r="F32" s="225">
        <v>1</v>
      </c>
      <c r="G32" s="225">
        <v>1</v>
      </c>
      <c r="H32" s="225">
        <v>0</v>
      </c>
      <c r="I32" s="234">
        <f>_EPRCS_VU_4b595d92_c0c7_48c5_9a56_d7c4b6c97a40</f>
        <v>0</v>
      </c>
      <c r="J32" s="132"/>
      <c r="K32" s="127" t="s">
        <v>123</v>
      </c>
      <c r="L32" s="127"/>
      <c r="M32" s="127"/>
      <c r="N32" s="25">
        <v>-2461</v>
      </c>
      <c r="O32" s="25">
        <v>-1399</v>
      </c>
      <c r="P32" s="25">
        <v>-2452</v>
      </c>
      <c r="Q32" s="25">
        <v>-1438</v>
      </c>
      <c r="R32" s="240">
        <f>_EPRCS_VU_88cb9fb2_a9ad_455a_be82_7055b70851f1</f>
        <v>-3922</v>
      </c>
      <c r="S32" s="132"/>
    </row>
    <row r="33" spans="1:19" ht="23" thickBot="1">
      <c r="C33" s="3" t="s">
        <v>21</v>
      </c>
      <c r="E33" s="225">
        <v>216065</v>
      </c>
      <c r="F33" s="225">
        <v>116270</v>
      </c>
      <c r="G33" s="225">
        <v>115209</v>
      </c>
      <c r="H33" s="225">
        <v>187092</v>
      </c>
      <c r="I33" s="234">
        <f>_EPRCS_VU_1504993c_36b1_4951_bf7d_a6856cb46e7b</f>
        <v>77243</v>
      </c>
      <c r="J33" s="132"/>
      <c r="K33" s="122" t="s">
        <v>161</v>
      </c>
      <c r="L33" s="122"/>
      <c r="M33" s="122"/>
      <c r="N33" s="24"/>
      <c r="O33" s="24"/>
      <c r="P33" s="24"/>
      <c r="Q33" s="24"/>
      <c r="R33" s="245"/>
      <c r="S33" s="132"/>
    </row>
    <row r="34" spans="1:19" ht="22.5">
      <c r="C34" s="3" t="s">
        <v>0</v>
      </c>
      <c r="E34" s="230"/>
      <c r="F34" s="230"/>
      <c r="G34" s="230"/>
      <c r="H34" s="230"/>
      <c r="I34" s="239"/>
      <c r="J34" s="132"/>
      <c r="K34" s="127" t="s">
        <v>22</v>
      </c>
      <c r="L34" s="127"/>
      <c r="M34" s="127"/>
      <c r="N34" s="23">
        <v>219881</v>
      </c>
      <c r="O34" s="23">
        <v>125243</v>
      </c>
      <c r="P34" s="23">
        <v>155768</v>
      </c>
      <c r="Q34" s="23">
        <v>191735</v>
      </c>
      <c r="R34" s="236">
        <f>_EPRCS_VU_514d92d1_f5f6_40f2_aa3a_0c08c2c2e7c8</f>
        <v>147722</v>
      </c>
      <c r="S34" s="132"/>
    </row>
    <row r="35" spans="1:19" ht="22.5">
      <c r="D35" s="3" t="s">
        <v>112</v>
      </c>
      <c r="E35" s="231">
        <v>210000</v>
      </c>
      <c r="F35" s="231">
        <v>110000</v>
      </c>
      <c r="G35" s="231">
        <v>110000</v>
      </c>
      <c r="H35" s="231">
        <v>182000</v>
      </c>
      <c r="I35" s="240">
        <f>_EPRCS_VU_c2de93dc_d81d_46ef_8b04_693a43dbc205</f>
        <v>72000</v>
      </c>
      <c r="J35" s="132"/>
      <c r="K35" s="127" t="s">
        <v>162</v>
      </c>
      <c r="L35" s="127"/>
      <c r="M35" s="127"/>
      <c r="N35" s="23"/>
      <c r="O35" s="23"/>
      <c r="P35" s="23"/>
      <c r="Q35" s="23"/>
      <c r="R35" s="236"/>
      <c r="S35" s="132"/>
    </row>
    <row r="36" spans="1:19" ht="36" customHeight="1">
      <c r="D36" s="134" t="s">
        <v>114</v>
      </c>
      <c r="E36" s="230"/>
      <c r="F36" s="230"/>
      <c r="G36" s="230"/>
      <c r="H36" s="230"/>
      <c r="I36" s="239"/>
      <c r="J36" s="132"/>
      <c r="K36" s="127" t="s">
        <v>26</v>
      </c>
      <c r="L36" s="127"/>
      <c r="M36" s="127"/>
      <c r="N36" s="23">
        <v>118</v>
      </c>
      <c r="O36" s="23">
        <v>111</v>
      </c>
      <c r="P36" s="23">
        <v>85</v>
      </c>
      <c r="Q36" s="23">
        <v>59</v>
      </c>
      <c r="R36" s="236">
        <f>_EPRCS_VU_0ebc7839_f602_4435_85e3_ffdc3d2ecda5</f>
        <v>45</v>
      </c>
      <c r="S36" s="132"/>
    </row>
    <row r="37" spans="1:19" ht="23" thickBot="1">
      <c r="D37" s="3" t="s">
        <v>113</v>
      </c>
      <c r="E37" s="230">
        <v>6065</v>
      </c>
      <c r="F37" s="230">
        <v>6270</v>
      </c>
      <c r="G37" s="230">
        <v>5209</v>
      </c>
      <c r="H37" s="230">
        <v>5092</v>
      </c>
      <c r="I37" s="239">
        <f>_EPRCS_VU_890b3497_78e1_4d90_aaeb_3d8480e79f3e</f>
        <v>5243</v>
      </c>
      <c r="J37" s="132"/>
      <c r="K37" s="122" t="s">
        <v>163</v>
      </c>
      <c r="L37" s="122"/>
      <c r="M37" s="122"/>
      <c r="N37" s="24"/>
      <c r="O37" s="24"/>
      <c r="P37" s="24"/>
      <c r="Q37" s="24"/>
      <c r="R37" s="245"/>
      <c r="S37" s="132"/>
    </row>
    <row r="38" spans="1:19" ht="22.5">
      <c r="D38" s="3" t="s">
        <v>115</v>
      </c>
      <c r="E38" s="230"/>
      <c r="F38" s="230"/>
      <c r="G38" s="230"/>
      <c r="H38" s="230"/>
      <c r="I38" s="239"/>
      <c r="J38" s="132"/>
      <c r="K38" s="127" t="s">
        <v>23</v>
      </c>
      <c r="L38" s="127"/>
      <c r="M38" s="127"/>
      <c r="N38" s="23">
        <v>219999</v>
      </c>
      <c r="O38" s="23">
        <v>125355</v>
      </c>
      <c r="P38" s="23">
        <v>155854</v>
      </c>
      <c r="Q38" s="23">
        <v>191795</v>
      </c>
      <c r="R38" s="236">
        <f>_EPRCS_VU_bda52ebd_fd60_4430_a2fb_9e3cef92a4d4</f>
        <v>147768</v>
      </c>
      <c r="S38" s="132"/>
    </row>
    <row r="39" spans="1:19" ht="23" thickBot="1">
      <c r="E39" s="230"/>
      <c r="F39" s="230"/>
      <c r="G39" s="230"/>
      <c r="H39" s="230"/>
      <c r="I39" s="239"/>
      <c r="J39" s="132"/>
      <c r="K39" s="122" t="s">
        <v>20</v>
      </c>
      <c r="L39" s="122"/>
      <c r="M39" s="122"/>
      <c r="N39" s="24"/>
      <c r="O39" s="24"/>
      <c r="P39" s="24"/>
      <c r="Q39" s="24"/>
      <c r="R39" s="245"/>
      <c r="S39" s="132"/>
    </row>
    <row r="40" spans="1:19" ht="22.5">
      <c r="B40" s="130" t="s">
        <v>46</v>
      </c>
      <c r="C40" s="130"/>
      <c r="D40" s="130"/>
      <c r="E40" s="229">
        <v>333999</v>
      </c>
      <c r="F40" s="229">
        <v>236868</v>
      </c>
      <c r="G40" s="229">
        <v>281015</v>
      </c>
      <c r="H40" s="229">
        <v>340159</v>
      </c>
      <c r="I40" s="238">
        <f>_EPRCS_VU_53bd42a3_b765_4d09_98fb_380b8405c7e2</f>
        <v>271815</v>
      </c>
      <c r="J40" s="132"/>
      <c r="K40" s="130" t="s">
        <v>24</v>
      </c>
      <c r="L40" s="130"/>
      <c r="M40" s="130"/>
      <c r="N40" s="23">
        <v>333999</v>
      </c>
      <c r="O40" s="23">
        <v>236868</v>
      </c>
      <c r="P40" s="23">
        <v>281015</v>
      </c>
      <c r="Q40" s="23">
        <v>340159</v>
      </c>
      <c r="R40" s="236">
        <f>_EPRCS_VU_53bd42a3_b765_4d09_98fb_380b8405c7e2</f>
        <v>271815</v>
      </c>
      <c r="S40" s="132"/>
    </row>
    <row r="41" spans="1:19" ht="23" thickBot="1">
      <c r="B41" s="122" t="s">
        <v>1</v>
      </c>
      <c r="C41" s="122"/>
      <c r="D41" s="122"/>
      <c r="E41" s="232"/>
      <c r="F41" s="232"/>
      <c r="G41" s="232"/>
      <c r="H41" s="233"/>
      <c r="I41" s="241"/>
      <c r="J41" s="132"/>
      <c r="K41" s="122" t="s">
        <v>54</v>
      </c>
      <c r="L41" s="122"/>
      <c r="M41" s="122"/>
      <c r="N41" s="135"/>
      <c r="O41" s="24"/>
      <c r="P41" s="24"/>
      <c r="Q41" s="24"/>
      <c r="R41" s="246"/>
      <c r="S41" s="132"/>
    </row>
    <row r="42" spans="1:19" ht="22.5">
      <c r="B42" s="136" t="s">
        <v>84</v>
      </c>
      <c r="C42" s="127"/>
      <c r="D42" s="127"/>
      <c r="E42" s="8"/>
      <c r="F42" s="8"/>
      <c r="G42" s="8"/>
      <c r="H42" s="8"/>
      <c r="I42" s="8"/>
      <c r="J42" s="132"/>
      <c r="K42" s="127"/>
      <c r="L42" s="127"/>
      <c r="M42" s="127"/>
      <c r="N42" s="25"/>
      <c r="O42" s="137"/>
      <c r="P42" s="25"/>
      <c r="Q42" s="25"/>
      <c r="R42" s="25"/>
      <c r="S42" s="132"/>
    </row>
    <row r="43" spans="1:19" ht="22.5">
      <c r="B43" s="136" t="s">
        <v>110</v>
      </c>
      <c r="C43" s="136" t="s">
        <v>172</v>
      </c>
      <c r="D43" s="136"/>
      <c r="E43" s="136"/>
      <c r="F43" s="136"/>
      <c r="G43" s="136"/>
      <c r="H43" s="136"/>
      <c r="I43" s="136"/>
      <c r="J43" s="132"/>
      <c r="K43" s="127"/>
      <c r="L43" s="127"/>
      <c r="M43" s="127"/>
      <c r="N43" s="4"/>
      <c r="O43" s="127"/>
      <c r="P43" s="8"/>
      <c r="Q43" s="8"/>
      <c r="R43" s="8"/>
      <c r="S43" s="131"/>
    </row>
    <row r="44" spans="1:19" ht="22.5">
      <c r="A44" s="138"/>
      <c r="B44" s="139"/>
      <c r="J44" s="132"/>
      <c r="S44" s="131"/>
    </row>
    <row r="45" spans="1:19" s="136" customFormat="1" ht="22.5">
      <c r="A45" s="138"/>
      <c r="B45" s="127"/>
      <c r="C45" s="3"/>
      <c r="D45" s="3"/>
      <c r="E45" s="116"/>
      <c r="F45" s="4"/>
      <c r="G45" s="4"/>
      <c r="H45" s="3"/>
      <c r="I45" s="3"/>
      <c r="J45" s="132"/>
      <c r="K45" s="3"/>
      <c r="L45" s="3"/>
      <c r="M45" s="3"/>
      <c r="N45" s="116"/>
      <c r="O45" s="116"/>
      <c r="P45" s="3"/>
      <c r="Q45" s="3"/>
      <c r="R45" s="3"/>
      <c r="S45" s="131"/>
    </row>
    <row r="46" spans="1:19" s="136" customFormat="1" ht="22.5">
      <c r="A46" s="3"/>
      <c r="B46" s="127"/>
      <c r="C46" s="3"/>
      <c r="D46" s="3"/>
      <c r="E46" s="116"/>
      <c r="F46" s="4"/>
      <c r="G46" s="4"/>
      <c r="H46" s="3"/>
      <c r="I46" s="3"/>
      <c r="J46" s="3"/>
      <c r="K46" s="3"/>
      <c r="L46" s="3"/>
      <c r="M46" s="3"/>
      <c r="N46" s="116"/>
      <c r="O46" s="116"/>
      <c r="P46" s="3"/>
      <c r="Q46" s="3"/>
      <c r="R46" s="3"/>
    </row>
    <row r="47" spans="1:19" s="136" customFormat="1" ht="19.5" customHeight="1">
      <c r="A47" s="3"/>
      <c r="B47" s="3"/>
      <c r="C47" s="3"/>
      <c r="D47" s="3"/>
      <c r="E47" s="116"/>
      <c r="F47" s="4"/>
      <c r="G47" s="4"/>
      <c r="H47" s="3"/>
      <c r="I47" s="3"/>
      <c r="J47" s="3"/>
      <c r="K47" s="3"/>
      <c r="L47" s="3"/>
      <c r="M47" s="3"/>
      <c r="N47" s="116"/>
      <c r="O47" s="116"/>
      <c r="P47" s="3"/>
      <c r="Q47" s="3"/>
      <c r="R47" s="3"/>
      <c r="S47" s="3"/>
    </row>
    <row r="48" spans="1:19" ht="14" customHeight="1">
      <c r="J48" s="140"/>
      <c r="S48" s="118"/>
    </row>
    <row r="49" spans="10:10" ht="16.5" customHeight="1">
      <c r="J49" s="118"/>
    </row>
  </sheetData>
  <mergeCells count="3">
    <mergeCell ref="B4:D4"/>
    <mergeCell ref="K4:M4"/>
    <mergeCell ref="C18:D18"/>
  </mergeCells>
  <phoneticPr fontId="2"/>
  <printOptions horizontalCentered="1" verticalCentered="1"/>
  <pageMargins left="0.43307086614173201" right="0.196850393700787" top="0.27559055118110198" bottom="0.31496062992126" header="0.511811023622047" footer="0.15748031496063"/>
  <pageSetup paperSize="9" scale="57" orientation="landscape" r:id="rId1"/>
  <headerFooter alignWithMargins="0"/>
  <ignoredErrors>
    <ignoredError sqref="I5:I9 I24:I29 R5:R31 I31:I41 R33:R40"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OracleSVData>
  <generic>
    <item key="NRMETADATA"/>
  </generic>
</OracleSVData>
</file>

<file path=customXml/itemProps1.xml><?xml version="1.0" encoding="utf-8"?>
<ds:datastoreItem xmlns:ds="http://schemas.openxmlformats.org/officeDocument/2006/customXml" ds:itemID="{542AE732-DDE5-4B21-BA9A-2DF817870390}">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Cover</vt:lpstr>
      <vt:lpstr>Segmental info &amp; Opex</vt:lpstr>
      <vt:lpstr>Corporate_Overview</vt:lpstr>
      <vt:lpstr>1.Rev YoY</vt:lpstr>
      <vt:lpstr>2.Ope YoY</vt:lpstr>
      <vt:lpstr>3.Summary</vt:lpstr>
      <vt:lpstr>5.BS</vt:lpstr>
      <vt:lpstr>'1.Rev YoY'!Print_Area</vt:lpstr>
      <vt:lpstr>'2.Ope YoY'!Print_Area</vt:lpstr>
      <vt:lpstr>'3.Summary'!Print_Area</vt:lpstr>
      <vt:lpstr>Corporate_Overview!Print_Area</vt:lpstr>
      <vt:lpstr>Cover!Print_Area</vt:lpstr>
      <vt:lpstr>'Segmental info &amp; Opex'!Print_Area</vt:lpstr>
    </vt:vector>
  </TitlesOfParts>
  <Manager>Oracle Corporation</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fy25q3-supplemental</dc:title>
  <dc:subject>2025年5月期(FY25)第3四半期　業績補足資料</dc:subject>
  <dc:creator>Oracle Corporation</dc:creator>
  <cp:keywords>3rd Quarter, Fiscal Year ending May 2025 (FY25) Business Results, Supplemental Information and Historical Facts, 2025/3/21,日本オラクル株式会社,Oracle Corporation Japan (TSE 4716)</cp:keywords>
  <dc:description/>
  <cp:lastModifiedBy> </cp:lastModifiedBy>
  <cp:lastPrinted>2025-03-17T02:57:19Z</cp:lastPrinted>
  <dcterms:created xsi:type="dcterms:W3CDTF">2009-12-21T07:58:45Z</dcterms:created>
  <dcterms:modified xsi:type="dcterms:W3CDTF">2025-03-20T15:10:17Z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