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even\Desktop\ACC\Summer 2022\ITSW 1304 Intro to Spreadsheets\Modules 9-12\Module 11\"/>
    </mc:Choice>
  </mc:AlternateContent>
  <xr:revisionPtr revIDLastSave="0" documentId="13_ncr:1_{A46EC236-DD01-4869-926F-9834E3B2A683}" xr6:coauthVersionLast="47" xr6:coauthVersionMax="47" xr10:uidLastSave="{00000000-0000-0000-0000-000000000000}"/>
  <bookViews>
    <workbookView xWindow="-120" yWindow="-120" windowWidth="24240" windowHeight="13290" activeTab="1" xr2:uid="{00000000-000D-0000-FFFF-FFFF00000000}"/>
  </bookViews>
  <sheets>
    <sheet name="Documentation" sheetId="2" r:id="rId1"/>
    <sheet name="Capital Projects" sheetId="1" r:id="rId2"/>
    <sheet name="Cost by Green Feature" sheetId="3" r:id="rId3"/>
    <sheet name="Cost by Campus" sheetId="8" r:id="rId4"/>
    <sheet name="Project Budgets" sheetId="5" r:id="rId5"/>
    <sheet name="Project Types by Year" sheetId="6" r:id="rId6"/>
  </sheets>
  <calcPr calcId="191029" iterate="1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3" i="1"/>
  <c r="L4" i="1"/>
  <c r="L5" i="1"/>
  <c r="L6" i="1"/>
  <c r="L7" i="1"/>
  <c r="L3" i="1"/>
  <c r="K4" i="1"/>
  <c r="K5" i="1"/>
  <c r="K6" i="1"/>
  <c r="K7" i="1"/>
  <c r="K3" i="1"/>
  <c r="K23" i="1"/>
  <c r="K19" i="1"/>
  <c r="K15" i="1"/>
  <c r="K11" i="1"/>
</calcChain>
</file>

<file path=xl/sharedStrings.xml><?xml version="1.0" encoding="utf-8"?>
<sst xmlns="http://schemas.openxmlformats.org/spreadsheetml/2006/main" count="267" uniqueCount="110">
  <si>
    <t>Author:</t>
  </si>
  <si>
    <t>Steven Haynes</t>
  </si>
  <si>
    <t>Note: Do not edit this sheet. If your name does not appear in cell B6, please download a new copy of the file from the SAM website.</t>
  </si>
  <si>
    <t>CREATE ADVANCED PIVOTTABLES AND USE DATABASE FUNCTIONS</t>
  </si>
  <si>
    <t>ID</t>
  </si>
  <si>
    <t>Project Name</t>
  </si>
  <si>
    <t>Project Type</t>
  </si>
  <si>
    <t>Completed</t>
  </si>
  <si>
    <t>Budget</t>
  </si>
  <si>
    <t>Final Cost</t>
  </si>
  <si>
    <t>Renovation</t>
  </si>
  <si>
    <t>Ardmore House</t>
  </si>
  <si>
    <t>Materials</t>
  </si>
  <si>
    <t>RE-1751</t>
  </si>
  <si>
    <t>Sullivan Library</t>
  </si>
  <si>
    <t>Green roof</t>
  </si>
  <si>
    <t>New construction</t>
  </si>
  <si>
    <t>Landscape</t>
  </si>
  <si>
    <t>Expansion</t>
  </si>
  <si>
    <t>Campus Electrical</t>
  </si>
  <si>
    <t>Upgrade</t>
  </si>
  <si>
    <t>UP-2004</t>
  </si>
  <si>
    <t>Solar panels</t>
  </si>
  <si>
    <t>NE-3209</t>
  </si>
  <si>
    <t>Whitman Child Care</t>
  </si>
  <si>
    <t>Hempstead</t>
  </si>
  <si>
    <t>Campus</t>
  </si>
  <si>
    <t>Newburgh</t>
  </si>
  <si>
    <t>La Croix</t>
  </si>
  <si>
    <t>Transit Center</t>
  </si>
  <si>
    <t>EX-4188</t>
  </si>
  <si>
    <t>Stormwater</t>
  </si>
  <si>
    <t>NE-3153</t>
  </si>
  <si>
    <t>Ambani International Center</t>
  </si>
  <si>
    <t>RE-1854</t>
  </si>
  <si>
    <t>RE-1890</t>
  </si>
  <si>
    <t>Richardson Hall</t>
  </si>
  <si>
    <t>Didrikson Gymnasium</t>
  </si>
  <si>
    <t>EX-4096</t>
  </si>
  <si>
    <t>NE-3027</t>
  </si>
  <si>
    <t>Bixbury Apartments</t>
  </si>
  <si>
    <t>RE-1953</t>
  </si>
  <si>
    <t>Riverfront Graduate Housing</t>
  </si>
  <si>
    <t>RE-1904</t>
  </si>
  <si>
    <t>Clarkson Laboratory</t>
  </si>
  <si>
    <t>LA-5066</t>
  </si>
  <si>
    <t>Wales Lake</t>
  </si>
  <si>
    <t>LA-5104</t>
  </si>
  <si>
    <t>Hempsted Field</t>
  </si>
  <si>
    <t>LA-5218</t>
  </si>
  <si>
    <t>Freestone Plaza</t>
  </si>
  <si>
    <t>LA-5276</t>
  </si>
  <si>
    <t>Alumni Center</t>
  </si>
  <si>
    <t>LA-5303</t>
  </si>
  <si>
    <t>Student Commons</t>
  </si>
  <si>
    <t>LA-5355</t>
  </si>
  <si>
    <t>Arts Quad</t>
  </si>
  <si>
    <t>RE-1922</t>
  </si>
  <si>
    <t>Founders House</t>
  </si>
  <si>
    <t>RE-1957</t>
  </si>
  <si>
    <t>Nakamura Physics</t>
  </si>
  <si>
    <t>RE-1961</t>
  </si>
  <si>
    <t>Grounds and Building</t>
  </si>
  <si>
    <t>RE-1977</t>
  </si>
  <si>
    <t>Thorne Family Pavilion</t>
  </si>
  <si>
    <t>RE-1982</t>
  </si>
  <si>
    <t>121 Forest Street</t>
  </si>
  <si>
    <t>UP-2033</t>
  </si>
  <si>
    <t>Computing Research</t>
  </si>
  <si>
    <t>EX-4209</t>
  </si>
  <si>
    <t>Boyle Residences</t>
  </si>
  <si>
    <t>EX-4242</t>
  </si>
  <si>
    <t>Kao Performance Center</t>
  </si>
  <si>
    <t>NE-3301</t>
  </si>
  <si>
    <t>Politzer Center</t>
  </si>
  <si>
    <t>Sills Cultural Center</t>
  </si>
  <si>
    <t>NE-3387</t>
  </si>
  <si>
    <t>NE-3412</t>
  </si>
  <si>
    <t>Benton Hall of Business</t>
  </si>
  <si>
    <t>Number</t>
  </si>
  <si>
    <t>Total Cost</t>
  </si>
  <si>
    <t>Average Cost</t>
  </si>
  <si>
    <t>New Construction</t>
  </si>
  <si>
    <t>&gt;100000</t>
  </si>
  <si>
    <t>Number of Projects:</t>
  </si>
  <si>
    <t>Total Cost:</t>
  </si>
  <si>
    <t>Average Cost:</t>
  </si>
  <si>
    <t>Grand Total</t>
  </si>
  <si>
    <t>Final Cost Totals</t>
  </si>
  <si>
    <t>Green Feature</t>
  </si>
  <si>
    <t>Budget Totals</t>
  </si>
  <si>
    <t>Project Types</t>
  </si>
  <si>
    <t>Year</t>
  </si>
  <si>
    <t>EX-4103</t>
  </si>
  <si>
    <t>Santiago Field</t>
  </si>
  <si>
    <t>LA-5113</t>
  </si>
  <si>
    <t>Heinrich Mall</t>
  </si>
  <si>
    <t>NE-3045</t>
  </si>
  <si>
    <t>Charles Street Entrance</t>
  </si>
  <si>
    <t>UP-2011</t>
  </si>
  <si>
    <t>Mansfield Observatory</t>
  </si>
  <si>
    <t>LA-5197</t>
  </si>
  <si>
    <t>Visitor's Center</t>
  </si>
  <si>
    <t>Project ID</t>
  </si>
  <si>
    <t>Hempstead University Foundation</t>
  </si>
  <si>
    <r>
      <rPr>
        <b/>
        <sz val="10"/>
        <color theme="0"/>
        <rFont val="Century Gothic"/>
        <family val="2"/>
      </rPr>
      <t>New Perspectives Excel 2019</t>
    </r>
    <r>
      <rPr>
        <sz val="10"/>
        <color theme="0"/>
        <rFont val="Century Gothic"/>
        <family val="2"/>
      </rPr>
      <t xml:space="preserve"> | Module 11: SAM Critical Thinking Project 1c</t>
    </r>
  </si>
  <si>
    <t>Count of ID</t>
  </si>
  <si>
    <t>Sum of Difference</t>
  </si>
  <si>
    <t>Sum of % Difference</t>
  </si>
  <si>
    <t>Average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</si>
</sst>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34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/>
      </patternFill>
    </fill>
    <fill>
      <patternFill patternType="solid">
        <fgColor theme="5" tint="0.79998168889431442"/>
        <bgColor theme="5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3" borderId="0">
      <alignment vertical="top" wrapText="1"/>
    </xf>
    <xf numFmtId="0" fontId="8" fillId="3" borderId="0">
      <alignment vertical="top" wrapText="1"/>
    </xf>
    <xf numFmtId="0" fontId="13" fillId="5" borderId="0" applyNumberFormat="0" applyBorder="0" applyAlignment="0" applyProtection="0"/>
  </cellStyleXfs>
  <cellXfs count="35">
    <xf numFmtId="0" fontId="0" fillId="0" borderId="0" xfId="0"/>
    <xf numFmtId="0" fontId="3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left"/>
    </xf>
    <xf numFmtId="0" fontId="2" fillId="0" borderId="0" xfId="2" applyFill="1"/>
    <xf numFmtId="0" fontId="5" fillId="0" borderId="0" xfId="2" applyFont="1" applyFill="1" applyBorder="1" applyAlignment="1">
      <alignment vertical="center"/>
    </xf>
    <xf numFmtId="0" fontId="5" fillId="3" borderId="3" xfId="2" applyFont="1" applyFill="1" applyBorder="1" applyAlignment="1">
      <alignment horizontal="left"/>
    </xf>
    <xf numFmtId="0" fontId="5" fillId="3" borderId="0" xfId="2" applyFont="1" applyFill="1" applyBorder="1" applyAlignment="1">
      <alignment horizontal="left"/>
    </xf>
    <xf numFmtId="0" fontId="6" fillId="3" borderId="0" xfId="3" applyBorder="1" applyAlignment="1">
      <alignment horizontal="left" vertical="top" wrapText="1"/>
    </xf>
    <xf numFmtId="0" fontId="7" fillId="3" borderId="3" xfId="2" applyFont="1" applyFill="1" applyBorder="1" applyAlignment="1">
      <alignment horizontal="left" wrapText="1"/>
    </xf>
    <xf numFmtId="0" fontId="2" fillId="0" borderId="0" xfId="2" applyFill="1" applyAlignment="1">
      <alignment wrapText="1"/>
    </xf>
    <xf numFmtId="0" fontId="9" fillId="3" borderId="0" xfId="4" applyFont="1" applyBorder="1" applyAlignment="1">
      <alignment horizontal="left" vertical="top" wrapText="1"/>
    </xf>
    <xf numFmtId="0" fontId="5" fillId="3" borderId="0" xfId="2" applyFont="1" applyFill="1" applyBorder="1" applyAlignment="1">
      <alignment horizontal="right"/>
    </xf>
    <xf numFmtId="0" fontId="10" fillId="4" borderId="4" xfId="2" applyFont="1" applyFill="1" applyBorder="1" applyAlignment="1">
      <alignment horizontal="left"/>
    </xf>
    <xf numFmtId="0" fontId="0" fillId="6" borderId="7" xfId="0" applyFont="1" applyFill="1" applyBorder="1"/>
    <xf numFmtId="164" fontId="0" fillId="6" borderId="7" xfId="1" applyNumberFormat="1" applyFont="1" applyFill="1" applyBorder="1"/>
    <xf numFmtId="0" fontId="0" fillId="3" borderId="0" xfId="0" applyFill="1"/>
    <xf numFmtId="165" fontId="0" fillId="0" borderId="0" xfId="1" applyNumberFormat="1" applyFont="1"/>
    <xf numFmtId="165" fontId="0" fillId="6" borderId="7" xfId="1" applyNumberFormat="1" applyFont="1" applyFill="1" applyBorder="1"/>
    <xf numFmtId="165" fontId="0" fillId="6" borderId="8" xfId="1" applyNumberFormat="1" applyFont="1" applyFill="1" applyBorder="1"/>
    <xf numFmtId="0" fontId="12" fillId="5" borderId="0" xfId="5" applyFont="1"/>
    <xf numFmtId="0" fontId="0" fillId="0" borderId="0" xfId="0" applyAlignment="1">
      <alignment horizontal="left"/>
    </xf>
    <xf numFmtId="0" fontId="0" fillId="0" borderId="0" xfId="0" pivotButton="1"/>
    <xf numFmtId="165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6" borderId="7" xfId="0" applyFont="1" applyFill="1" applyBorder="1" applyAlignment="1">
      <alignment horizontal="center"/>
    </xf>
    <xf numFmtId="165" fontId="0" fillId="6" borderId="7" xfId="0" applyNumberFormat="1" applyFont="1" applyFill="1" applyBorder="1"/>
    <xf numFmtId="0" fontId="0" fillId="6" borderId="0" xfId="0" applyFont="1" applyFill="1" applyBorder="1" applyAlignment="1">
      <alignment horizontal="left"/>
    </xf>
    <xf numFmtId="0" fontId="0" fillId="6" borderId="9" xfId="0" applyFont="1" applyFill="1" applyBorder="1" applyAlignment="1">
      <alignment horizontal="left"/>
    </xf>
    <xf numFmtId="1" fontId="0" fillId="0" borderId="0" xfId="0" applyNumberFormat="1"/>
    <xf numFmtId="10" fontId="0" fillId="0" borderId="0" xfId="0" applyNumberFormat="1"/>
    <xf numFmtId="0" fontId="11" fillId="3" borderId="0" xfId="2" applyFont="1" applyFill="1" applyBorder="1" applyAlignment="1">
      <alignment horizontal="center" vertical="center" wrapText="1"/>
    </xf>
    <xf numFmtId="0" fontId="11" fillId="3" borderId="3" xfId="2" applyFont="1" applyFill="1" applyBorder="1" applyAlignment="1">
      <alignment horizontal="center" vertical="center" wrapText="1"/>
    </xf>
    <xf numFmtId="0" fontId="11" fillId="3" borderId="5" xfId="2" applyFont="1" applyFill="1" applyBorder="1" applyAlignment="1">
      <alignment horizontal="center" vertical="center" wrapText="1"/>
    </xf>
    <xf numFmtId="0" fontId="11" fillId="3" borderId="6" xfId="2" applyFont="1" applyFill="1" applyBorder="1" applyAlignment="1">
      <alignment horizontal="center" vertical="center" wrapText="1"/>
    </xf>
  </cellXfs>
  <cellStyles count="6">
    <cellStyle name="Accent2" xfId="5" builtinId="33"/>
    <cellStyle name="Comma" xfId="1" builtinId="3"/>
    <cellStyle name="Normal" xfId="0" builtinId="0"/>
    <cellStyle name="Normal 2 2" xfId="2" xr:uid="{00000000-0005-0000-0000-000003000000}"/>
    <cellStyle name="Student Name" xfId="3" xr:uid="{00000000-0005-0000-0000-000004000000}"/>
    <cellStyle name="Submission" xfId="4" xr:uid="{00000000-0005-0000-0000-000005000000}"/>
  </cellStyles>
  <dxfs count="7">
    <dxf>
      <alignment horizontal="center" readingOrder="0"/>
    </dxf>
    <dxf>
      <numFmt numFmtId="14" formatCode="0.00%"/>
    </dxf>
    <dxf>
      <numFmt numFmtId="1" formatCode="0"/>
    </dxf>
    <dxf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5409767</xdr:colOff>
      <xdr:row>0</xdr:row>
      <xdr:rowOff>0</xdr:rowOff>
    </xdr:from>
    <xdr:to>
      <xdr:col>3</xdr:col>
      <xdr:colOff>0</xdr:colOff>
      <xdr:row>1</xdr:row>
      <xdr:rowOff>15260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7D718778-EA72-473A-BEF9-A59A0A558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7947" y="0"/>
          <a:ext cx="1783513" cy="419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1300482</xdr:colOff>
      <xdr:row>0</xdr:row>
      <xdr:rowOff>731520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10081" cy="7315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824231</xdr:colOff>
      <xdr:row>0</xdr:row>
      <xdr:rowOff>731520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0081" cy="7315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138431</xdr:colOff>
      <xdr:row>0</xdr:row>
      <xdr:rowOff>731520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0081" cy="7315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71756</xdr:colOff>
      <xdr:row>0</xdr:row>
      <xdr:rowOff>731520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0081" cy="7315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1910081</xdr:colOff>
      <xdr:row>0</xdr:row>
      <xdr:rowOff>731520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0081" cy="73152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r Name" refreshedDate="43414.534143287034" createdVersion="5" refreshedVersion="5" minRefreshableVersion="3" recordCount="33" xr:uid="{00000000-000A-0000-FFFF-FFFF00000000}">
  <cacheSource type="worksheet">
    <worksheetSource name="Projects"/>
  </cacheSource>
  <cacheFields count="8">
    <cacheField name="ID" numFmtId="0">
      <sharedItems count="33">
        <s v="EX-4096"/>
        <s v="LA-5066"/>
        <s v="RE-1751"/>
        <s v="EX-4188"/>
        <s v="NE-3027"/>
        <s v="LA-5104"/>
        <s v="RE-1854"/>
        <s v="RE-1890"/>
        <s v="LA-5218"/>
        <s v="EX-4209"/>
        <s v="NE-3153"/>
        <s v="RE-1904"/>
        <s v="LA-5276"/>
        <s v="RE-1922"/>
        <s v="RE-1957"/>
        <s v="RE-1961"/>
        <s v="RE-1977"/>
        <s v="RE-1982"/>
        <s v="EX-4242"/>
        <s v="NE-3209"/>
        <s v="RE-1953"/>
        <s v="LA-5303"/>
        <s v="NE-3301"/>
        <s v="NE-3387"/>
        <s v="UP-2004"/>
        <s v="LA-5355"/>
        <s v="UP-2033"/>
        <s v="NE-3412"/>
        <s v="EX-4103"/>
        <s v="LA-5113"/>
        <s v="NE-3045"/>
        <s v="UP-2011"/>
        <s v="LA-5197"/>
      </sharedItems>
    </cacheField>
    <cacheField name="Project Name" numFmtId="0">
      <sharedItems/>
    </cacheField>
    <cacheField name="Project Type" numFmtId="0">
      <sharedItems/>
    </cacheField>
    <cacheField name="Campus" numFmtId="0">
      <sharedItems count="3">
        <s v="La Croix"/>
        <s v="Hempstead"/>
        <s v="Newburgh"/>
      </sharedItems>
    </cacheField>
    <cacheField name="Green Feature" numFmtId="0">
      <sharedItems count="4">
        <s v="Materials"/>
        <s v="Stormwater"/>
        <s v="Green roof"/>
        <s v="Solar panels"/>
      </sharedItems>
    </cacheField>
    <cacheField name="Completed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Budget" numFmtId="165">
      <sharedItems containsSemiMixedTypes="0" containsString="0" containsNumber="1" containsInteger="1" minValue="32500" maxValue="989500"/>
    </cacheField>
    <cacheField name="Final Cost" numFmtId="165">
      <sharedItems containsSemiMixedTypes="0" containsString="0" containsNumber="1" containsInteger="1" minValue="32500" maxValue="9904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r Name" refreshedDate="43414.534794907406" createdVersion="5" refreshedVersion="5" minRefreshableVersion="3" recordCount="33" xr:uid="{00000000-000A-0000-FFFF-FFFF01000000}">
  <cacheSource type="worksheet">
    <worksheetSource name="Projects"/>
  </cacheSource>
  <cacheFields count="10">
    <cacheField name="ID" numFmtId="0">
      <sharedItems count="33">
        <s v="EX-4096"/>
        <s v="LA-5066"/>
        <s v="RE-1751"/>
        <s v="EX-4188"/>
        <s v="NE-3027"/>
        <s v="LA-5104"/>
        <s v="RE-1854"/>
        <s v="RE-1890"/>
        <s v="LA-5218"/>
        <s v="EX-4209"/>
        <s v="NE-3153"/>
        <s v="RE-1904"/>
        <s v="LA-5276"/>
        <s v="RE-1922"/>
        <s v="RE-1957"/>
        <s v="RE-1961"/>
        <s v="RE-1977"/>
        <s v="RE-1982"/>
        <s v="EX-4242"/>
        <s v="NE-3209"/>
        <s v="RE-1953"/>
        <s v="LA-5303"/>
        <s v="NE-3301"/>
        <s v="NE-3387"/>
        <s v="UP-2004"/>
        <s v="LA-5355"/>
        <s v="UP-2033"/>
        <s v="NE-3412"/>
        <s v="EX-4103"/>
        <s v="LA-5113"/>
        <s v="NE-3045"/>
        <s v="UP-2011"/>
        <s v="LA-5197"/>
      </sharedItems>
    </cacheField>
    <cacheField name="Project Name" numFmtId="0">
      <sharedItems/>
    </cacheField>
    <cacheField name="Project Type" numFmtId="0">
      <sharedItems count="5">
        <s v="Expansion"/>
        <s v="Landscape"/>
        <s v="Renovation"/>
        <s v="New construction"/>
        <s v="Upgrade"/>
      </sharedItems>
    </cacheField>
    <cacheField name="Campus" numFmtId="0">
      <sharedItems/>
    </cacheField>
    <cacheField name="Green Feature" numFmtId="0">
      <sharedItems/>
    </cacheField>
    <cacheField name="Completed" numFmtId="0">
      <sharedItems containsSemiMixedTypes="0" containsString="0" containsNumber="1" containsInteger="1" minValue="2016" maxValue="2021"/>
    </cacheField>
    <cacheField name="Budget" numFmtId="165">
      <sharedItems containsSemiMixedTypes="0" containsString="0" containsNumber="1" containsInteger="1" minValue="32500" maxValue="989500"/>
    </cacheField>
    <cacheField name="Final Cost" numFmtId="165">
      <sharedItems containsSemiMixedTypes="0" containsString="0" containsNumber="1" containsInteger="1" minValue="32500" maxValue="990455"/>
    </cacheField>
    <cacheField name="Difference" numFmtId="0" formula="'Final Cost'-Budget" databaseField="0"/>
    <cacheField name="% Difference" numFmtId="0" formula=" ('Final Cost'-Budget)/Budge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r Name" refreshedDate="43414.535003819445" createdVersion="5" refreshedVersion="5" minRefreshableVersion="3" recordCount="33" xr:uid="{00000000-000A-0000-FFFF-FFFF02000000}">
  <cacheSource type="worksheet">
    <worksheetSource name="Projects"/>
  </cacheSource>
  <cacheFields count="8">
    <cacheField name="ID" numFmtId="0">
      <sharedItems/>
    </cacheField>
    <cacheField name="Project Name" numFmtId="0">
      <sharedItems count="33">
        <s v="Didrikson Gymnasium"/>
        <s v="Wales Lake"/>
        <s v="Ardmore House"/>
        <s v="Transit Center"/>
        <s v="Bixbury Apartments"/>
        <s v="Hempsted Field"/>
        <s v="Sullivan Library"/>
        <s v="Richardson Hall"/>
        <s v="Freestone Plaza"/>
        <s v="Boyle Residences"/>
        <s v="Ambani International Center"/>
        <s v="Clarkson Laboratory"/>
        <s v="Alumni Center"/>
        <s v="Founders House"/>
        <s v="Nakamura Physics"/>
        <s v="Grounds and Building"/>
        <s v="Thorne Family Pavilion"/>
        <s v="121 Forest Street"/>
        <s v="Kao Performance Center"/>
        <s v="Whitman Child Care"/>
        <s v="Riverfront Graduate Housing"/>
        <s v="Student Commons"/>
        <s v="Politzer Center"/>
        <s v="Sills Cultural Center"/>
        <s v="Campus Electrical"/>
        <s v="Arts Quad"/>
        <s v="Computing Research"/>
        <s v="Benton Hall of Business"/>
        <s v="Santiago Field"/>
        <s v="Heinrich Mall"/>
        <s v="Charles Street Entrance"/>
        <s v="Mansfield Observatory"/>
        <s v="Visitor's Center"/>
      </sharedItems>
    </cacheField>
    <cacheField name="Project Type" numFmtId="0">
      <sharedItems count="5">
        <s v="Expansion"/>
        <s v="Landscape"/>
        <s v="Renovation"/>
        <s v="New construction"/>
        <s v="Upgrade"/>
      </sharedItems>
    </cacheField>
    <cacheField name="Campus" numFmtId="0">
      <sharedItems/>
    </cacheField>
    <cacheField name="Green Feature" numFmtId="0">
      <sharedItems/>
    </cacheField>
    <cacheField name="Completed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Budget" numFmtId="165">
      <sharedItems containsSemiMixedTypes="0" containsString="0" containsNumber="1" containsInteger="1" minValue="32500" maxValue="989500"/>
    </cacheField>
    <cacheField name="Final Cost" numFmtId="165">
      <sharedItems containsSemiMixedTypes="0" containsString="0" containsNumber="1" containsInteger="1" minValue="32500" maxValue="9904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Didrikson Gymnasium"/>
    <s v="Expansion"/>
    <x v="0"/>
    <x v="0"/>
    <x v="0"/>
    <n v="213475"/>
    <n v="225631"/>
  </r>
  <r>
    <x v="1"/>
    <s v="Wales Lake"/>
    <s v="Landscape"/>
    <x v="1"/>
    <x v="0"/>
    <x v="0"/>
    <n v="59320"/>
    <n v="60600"/>
  </r>
  <r>
    <x v="2"/>
    <s v="Ardmore House"/>
    <s v="Renovation"/>
    <x v="1"/>
    <x v="0"/>
    <x v="1"/>
    <n v="82500"/>
    <n v="89754"/>
  </r>
  <r>
    <x v="3"/>
    <s v="Transit Center"/>
    <s v="Expansion"/>
    <x v="1"/>
    <x v="1"/>
    <x v="1"/>
    <n v="62750"/>
    <n v="60935"/>
  </r>
  <r>
    <x v="4"/>
    <s v="Bixbury Apartments"/>
    <s v="New construction"/>
    <x v="2"/>
    <x v="2"/>
    <x v="1"/>
    <n v="689430"/>
    <n v="700225"/>
  </r>
  <r>
    <x v="5"/>
    <s v="Hempsted Field"/>
    <s v="Landscape"/>
    <x v="1"/>
    <x v="1"/>
    <x v="1"/>
    <n v="42500"/>
    <n v="42850"/>
  </r>
  <r>
    <x v="6"/>
    <s v="Sullivan Library"/>
    <s v="Renovation"/>
    <x v="2"/>
    <x v="2"/>
    <x v="2"/>
    <n v="55750"/>
    <n v="56127"/>
  </r>
  <r>
    <x v="7"/>
    <s v="Richardson Hall"/>
    <s v="Renovation"/>
    <x v="2"/>
    <x v="1"/>
    <x v="2"/>
    <n v="195640"/>
    <n v="200326"/>
  </r>
  <r>
    <x v="8"/>
    <s v="Freestone Plaza"/>
    <s v="Landscape"/>
    <x v="2"/>
    <x v="1"/>
    <x v="2"/>
    <n v="48700"/>
    <n v="48850"/>
  </r>
  <r>
    <x v="9"/>
    <s v="Boyle Residences"/>
    <s v="Expansion"/>
    <x v="2"/>
    <x v="0"/>
    <x v="2"/>
    <n v="109800"/>
    <n v="110456"/>
  </r>
  <r>
    <x v="10"/>
    <s v="Ambani International Center"/>
    <s v="New construction"/>
    <x v="1"/>
    <x v="2"/>
    <x v="3"/>
    <n v="847400"/>
    <n v="889325"/>
  </r>
  <r>
    <x v="11"/>
    <s v="Clarkson Laboratory"/>
    <s v="Renovation"/>
    <x v="0"/>
    <x v="1"/>
    <x v="3"/>
    <n v="78775"/>
    <n v="79349"/>
  </r>
  <r>
    <x v="12"/>
    <s v="Alumni Center"/>
    <s v="Landscape"/>
    <x v="1"/>
    <x v="0"/>
    <x v="3"/>
    <n v="78300"/>
    <n v="78550"/>
  </r>
  <r>
    <x v="13"/>
    <s v="Founders House"/>
    <s v="Renovation"/>
    <x v="1"/>
    <x v="3"/>
    <x v="3"/>
    <n v="32500"/>
    <n v="32500"/>
  </r>
  <r>
    <x v="14"/>
    <s v="Nakamura Physics"/>
    <s v="Renovation"/>
    <x v="1"/>
    <x v="0"/>
    <x v="3"/>
    <n v="195600"/>
    <n v="199800"/>
  </r>
  <r>
    <x v="15"/>
    <s v="Grounds and Building"/>
    <s v="Renovation"/>
    <x v="2"/>
    <x v="1"/>
    <x v="3"/>
    <n v="78500"/>
    <n v="82500"/>
  </r>
  <r>
    <x v="16"/>
    <s v="Thorne Family Pavilion"/>
    <s v="Renovation"/>
    <x v="0"/>
    <x v="3"/>
    <x v="3"/>
    <n v="52500"/>
    <n v="52500"/>
  </r>
  <r>
    <x v="17"/>
    <s v="121 Forest Street"/>
    <s v="Renovation"/>
    <x v="1"/>
    <x v="0"/>
    <x v="3"/>
    <n v="153200"/>
    <n v="155600"/>
  </r>
  <r>
    <x v="18"/>
    <s v="Kao Performance Center"/>
    <s v="Expansion"/>
    <x v="1"/>
    <x v="0"/>
    <x v="3"/>
    <n v="210750"/>
    <n v="220158"/>
  </r>
  <r>
    <x v="19"/>
    <s v="Whitman Child Care"/>
    <s v="New construction"/>
    <x v="0"/>
    <x v="3"/>
    <x v="4"/>
    <n v="285430"/>
    <n v="285329"/>
  </r>
  <r>
    <x v="20"/>
    <s v="Riverfront Graduate Housing"/>
    <s v="Renovation"/>
    <x v="1"/>
    <x v="0"/>
    <x v="4"/>
    <n v="225000"/>
    <n v="234657"/>
  </r>
  <r>
    <x v="21"/>
    <s v="Student Commons"/>
    <s v="Landscape"/>
    <x v="0"/>
    <x v="0"/>
    <x v="4"/>
    <n v="76500"/>
    <n v="79225"/>
  </r>
  <r>
    <x v="22"/>
    <s v="Politzer Center"/>
    <s v="New construction"/>
    <x v="1"/>
    <x v="0"/>
    <x v="4"/>
    <n v="750325"/>
    <n v="752855"/>
  </r>
  <r>
    <x v="23"/>
    <s v="Sills Cultural Center"/>
    <s v="New construction"/>
    <x v="2"/>
    <x v="0"/>
    <x v="4"/>
    <n v="575200"/>
    <n v="590568"/>
  </r>
  <r>
    <x v="24"/>
    <s v="Campus Electrical"/>
    <s v="Upgrade"/>
    <x v="1"/>
    <x v="3"/>
    <x v="5"/>
    <n v="124865"/>
    <n v="154382"/>
  </r>
  <r>
    <x v="25"/>
    <s v="Arts Quad"/>
    <s v="Landscape"/>
    <x v="1"/>
    <x v="0"/>
    <x v="5"/>
    <n v="83450"/>
    <n v="84072"/>
  </r>
  <r>
    <x v="26"/>
    <s v="Computing Research"/>
    <s v="Upgrade"/>
    <x v="1"/>
    <x v="2"/>
    <x v="5"/>
    <n v="179400"/>
    <n v="180055"/>
  </r>
  <r>
    <x v="27"/>
    <s v="Benton Hall of Business"/>
    <s v="New construction"/>
    <x v="1"/>
    <x v="0"/>
    <x v="5"/>
    <n v="989500"/>
    <n v="990455"/>
  </r>
  <r>
    <x v="28"/>
    <s v="Santiago Field"/>
    <s v="Expansion"/>
    <x v="2"/>
    <x v="3"/>
    <x v="0"/>
    <n v="124500"/>
    <n v="126507"/>
  </r>
  <r>
    <x v="29"/>
    <s v="Heinrich Mall"/>
    <s v="Landscape"/>
    <x v="1"/>
    <x v="0"/>
    <x v="1"/>
    <n v="76500"/>
    <n v="78024"/>
  </r>
  <r>
    <x v="30"/>
    <s v="Charles Street Entrance"/>
    <s v="New construction"/>
    <x v="1"/>
    <x v="0"/>
    <x v="1"/>
    <n v="83750"/>
    <n v="83750"/>
  </r>
  <r>
    <x v="31"/>
    <s v="Mansfield Observatory"/>
    <s v="Upgrade"/>
    <x v="1"/>
    <x v="3"/>
    <x v="2"/>
    <n v="34600"/>
    <n v="34600"/>
  </r>
  <r>
    <x v="32"/>
    <s v="Visitor's Center"/>
    <s v="Landscape"/>
    <x v="0"/>
    <x v="1"/>
    <x v="2"/>
    <n v="37450"/>
    <n v="380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Didrikson Gymnasium"/>
    <x v="0"/>
    <s v="La Croix"/>
    <s v="Materials"/>
    <n v="2016"/>
    <n v="213475"/>
    <n v="225631"/>
  </r>
  <r>
    <x v="1"/>
    <s v="Wales Lake"/>
    <x v="1"/>
    <s v="Hempstead"/>
    <s v="Materials"/>
    <n v="2016"/>
    <n v="59320"/>
    <n v="60600"/>
  </r>
  <r>
    <x v="2"/>
    <s v="Ardmore House"/>
    <x v="2"/>
    <s v="Hempstead"/>
    <s v="Materials"/>
    <n v="2017"/>
    <n v="82500"/>
    <n v="89754"/>
  </r>
  <r>
    <x v="3"/>
    <s v="Transit Center"/>
    <x v="0"/>
    <s v="Hempstead"/>
    <s v="Stormwater"/>
    <n v="2017"/>
    <n v="62750"/>
    <n v="60935"/>
  </r>
  <r>
    <x v="4"/>
    <s v="Bixbury Apartments"/>
    <x v="3"/>
    <s v="Newburgh"/>
    <s v="Green roof"/>
    <n v="2017"/>
    <n v="689430"/>
    <n v="700225"/>
  </r>
  <r>
    <x v="5"/>
    <s v="Hempsted Field"/>
    <x v="1"/>
    <s v="Hempstead"/>
    <s v="Stormwater"/>
    <n v="2017"/>
    <n v="42500"/>
    <n v="42850"/>
  </r>
  <r>
    <x v="6"/>
    <s v="Sullivan Library"/>
    <x v="2"/>
    <s v="Newburgh"/>
    <s v="Green roof"/>
    <n v="2018"/>
    <n v="55750"/>
    <n v="56127"/>
  </r>
  <r>
    <x v="7"/>
    <s v="Richardson Hall"/>
    <x v="2"/>
    <s v="Newburgh"/>
    <s v="Stormwater"/>
    <n v="2018"/>
    <n v="195640"/>
    <n v="200326"/>
  </r>
  <r>
    <x v="8"/>
    <s v="Freestone Plaza"/>
    <x v="1"/>
    <s v="Newburgh"/>
    <s v="Stormwater"/>
    <n v="2018"/>
    <n v="48700"/>
    <n v="48850"/>
  </r>
  <r>
    <x v="9"/>
    <s v="Boyle Residences"/>
    <x v="0"/>
    <s v="Newburgh"/>
    <s v="Materials"/>
    <n v="2018"/>
    <n v="109800"/>
    <n v="110456"/>
  </r>
  <r>
    <x v="10"/>
    <s v="Ambani International Center"/>
    <x v="3"/>
    <s v="Hempstead"/>
    <s v="Green roof"/>
    <n v="2019"/>
    <n v="847400"/>
    <n v="889325"/>
  </r>
  <r>
    <x v="11"/>
    <s v="Clarkson Laboratory"/>
    <x v="2"/>
    <s v="La Croix"/>
    <s v="Stormwater"/>
    <n v="2019"/>
    <n v="78775"/>
    <n v="79349"/>
  </r>
  <r>
    <x v="12"/>
    <s v="Alumni Center"/>
    <x v="1"/>
    <s v="Hempstead"/>
    <s v="Materials"/>
    <n v="2019"/>
    <n v="78300"/>
    <n v="78550"/>
  </r>
  <r>
    <x v="13"/>
    <s v="Founders House"/>
    <x v="2"/>
    <s v="Hempstead"/>
    <s v="Solar panels"/>
    <n v="2019"/>
    <n v="32500"/>
    <n v="32500"/>
  </r>
  <r>
    <x v="14"/>
    <s v="Nakamura Physics"/>
    <x v="2"/>
    <s v="Hempstead"/>
    <s v="Materials"/>
    <n v="2019"/>
    <n v="195600"/>
    <n v="199800"/>
  </r>
  <r>
    <x v="15"/>
    <s v="Grounds and Building"/>
    <x v="2"/>
    <s v="Newburgh"/>
    <s v="Stormwater"/>
    <n v="2019"/>
    <n v="78500"/>
    <n v="82500"/>
  </r>
  <r>
    <x v="16"/>
    <s v="Thorne Family Pavilion"/>
    <x v="2"/>
    <s v="La Croix"/>
    <s v="Solar panels"/>
    <n v="2019"/>
    <n v="52500"/>
    <n v="52500"/>
  </r>
  <r>
    <x v="17"/>
    <s v="121 Forest Street"/>
    <x v="2"/>
    <s v="Hempstead"/>
    <s v="Materials"/>
    <n v="2019"/>
    <n v="153200"/>
    <n v="155600"/>
  </r>
  <r>
    <x v="18"/>
    <s v="Kao Performance Center"/>
    <x v="0"/>
    <s v="Hempstead"/>
    <s v="Materials"/>
    <n v="2019"/>
    <n v="210750"/>
    <n v="220158"/>
  </r>
  <r>
    <x v="19"/>
    <s v="Whitman Child Care"/>
    <x v="3"/>
    <s v="La Croix"/>
    <s v="Solar panels"/>
    <n v="2020"/>
    <n v="285430"/>
    <n v="285329"/>
  </r>
  <r>
    <x v="20"/>
    <s v="Riverfront Graduate Housing"/>
    <x v="2"/>
    <s v="Hempstead"/>
    <s v="Materials"/>
    <n v="2020"/>
    <n v="225000"/>
    <n v="234657"/>
  </r>
  <r>
    <x v="21"/>
    <s v="Student Commons"/>
    <x v="1"/>
    <s v="La Croix"/>
    <s v="Materials"/>
    <n v="2020"/>
    <n v="76500"/>
    <n v="79225"/>
  </r>
  <r>
    <x v="22"/>
    <s v="Politzer Center"/>
    <x v="3"/>
    <s v="Hempstead"/>
    <s v="Materials"/>
    <n v="2020"/>
    <n v="750325"/>
    <n v="752855"/>
  </r>
  <r>
    <x v="23"/>
    <s v="Sills Cultural Center"/>
    <x v="3"/>
    <s v="Newburgh"/>
    <s v="Materials"/>
    <n v="2020"/>
    <n v="575200"/>
    <n v="590568"/>
  </r>
  <r>
    <x v="24"/>
    <s v="Campus Electrical"/>
    <x v="4"/>
    <s v="Hempstead"/>
    <s v="Solar panels"/>
    <n v="2021"/>
    <n v="124865"/>
    <n v="154382"/>
  </r>
  <r>
    <x v="25"/>
    <s v="Arts Quad"/>
    <x v="1"/>
    <s v="Hempstead"/>
    <s v="Materials"/>
    <n v="2021"/>
    <n v="83450"/>
    <n v="84072"/>
  </r>
  <r>
    <x v="26"/>
    <s v="Computing Research"/>
    <x v="4"/>
    <s v="Hempstead"/>
    <s v="Green roof"/>
    <n v="2021"/>
    <n v="179400"/>
    <n v="180055"/>
  </r>
  <r>
    <x v="27"/>
    <s v="Benton Hall of Business"/>
    <x v="3"/>
    <s v="Hempstead"/>
    <s v="Materials"/>
    <n v="2021"/>
    <n v="989500"/>
    <n v="990455"/>
  </r>
  <r>
    <x v="28"/>
    <s v="Santiago Field"/>
    <x v="0"/>
    <s v="Newburgh"/>
    <s v="Solar panels"/>
    <n v="2016"/>
    <n v="124500"/>
    <n v="126507"/>
  </r>
  <r>
    <x v="29"/>
    <s v="Heinrich Mall"/>
    <x v="1"/>
    <s v="Hempstead"/>
    <s v="Materials"/>
    <n v="2017"/>
    <n v="76500"/>
    <n v="78024"/>
  </r>
  <r>
    <x v="30"/>
    <s v="Charles Street Entrance"/>
    <x v="3"/>
    <s v="Hempstead"/>
    <s v="Materials"/>
    <n v="2017"/>
    <n v="83750"/>
    <n v="83750"/>
  </r>
  <r>
    <x v="31"/>
    <s v="Mansfield Observatory"/>
    <x v="4"/>
    <s v="Hempstead"/>
    <s v="Solar panels"/>
    <n v="2018"/>
    <n v="34600"/>
    <n v="34600"/>
  </r>
  <r>
    <x v="32"/>
    <s v="Visitor's Center"/>
    <x v="1"/>
    <s v="La Croix"/>
    <s v="Stormwater"/>
    <n v="2018"/>
    <n v="37450"/>
    <n v="3809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3">
  <r>
    <s v="EX-4096"/>
    <x v="0"/>
    <x v="0"/>
    <s v="La Croix"/>
    <s v="Materials"/>
    <x v="0"/>
    <n v="213475"/>
    <n v="225631"/>
  </r>
  <r>
    <s v="LA-5066"/>
    <x v="1"/>
    <x v="1"/>
    <s v="Hempstead"/>
    <s v="Materials"/>
    <x v="0"/>
    <n v="59320"/>
    <n v="60600"/>
  </r>
  <r>
    <s v="RE-1751"/>
    <x v="2"/>
    <x v="2"/>
    <s v="Hempstead"/>
    <s v="Materials"/>
    <x v="1"/>
    <n v="82500"/>
    <n v="89754"/>
  </r>
  <r>
    <s v="EX-4188"/>
    <x v="3"/>
    <x v="0"/>
    <s v="Hempstead"/>
    <s v="Stormwater"/>
    <x v="1"/>
    <n v="62750"/>
    <n v="60935"/>
  </r>
  <r>
    <s v="NE-3027"/>
    <x v="4"/>
    <x v="3"/>
    <s v="Newburgh"/>
    <s v="Green roof"/>
    <x v="1"/>
    <n v="689430"/>
    <n v="700225"/>
  </r>
  <r>
    <s v="LA-5104"/>
    <x v="5"/>
    <x v="1"/>
    <s v="Hempstead"/>
    <s v="Stormwater"/>
    <x v="1"/>
    <n v="42500"/>
    <n v="42850"/>
  </r>
  <r>
    <s v="RE-1854"/>
    <x v="6"/>
    <x v="2"/>
    <s v="Newburgh"/>
    <s v="Green roof"/>
    <x v="2"/>
    <n v="55750"/>
    <n v="56127"/>
  </r>
  <r>
    <s v="RE-1890"/>
    <x v="7"/>
    <x v="2"/>
    <s v="Newburgh"/>
    <s v="Stormwater"/>
    <x v="2"/>
    <n v="195640"/>
    <n v="200326"/>
  </r>
  <r>
    <s v="LA-5218"/>
    <x v="8"/>
    <x v="1"/>
    <s v="Newburgh"/>
    <s v="Stormwater"/>
    <x v="2"/>
    <n v="48700"/>
    <n v="48850"/>
  </r>
  <r>
    <s v="EX-4209"/>
    <x v="9"/>
    <x v="0"/>
    <s v="Newburgh"/>
    <s v="Materials"/>
    <x v="2"/>
    <n v="109800"/>
    <n v="110456"/>
  </r>
  <r>
    <s v="NE-3153"/>
    <x v="10"/>
    <x v="3"/>
    <s v="Hempstead"/>
    <s v="Green roof"/>
    <x v="3"/>
    <n v="847400"/>
    <n v="889325"/>
  </r>
  <r>
    <s v="RE-1904"/>
    <x v="11"/>
    <x v="2"/>
    <s v="La Croix"/>
    <s v="Stormwater"/>
    <x v="3"/>
    <n v="78775"/>
    <n v="79349"/>
  </r>
  <r>
    <s v="LA-5276"/>
    <x v="12"/>
    <x v="1"/>
    <s v="Hempstead"/>
    <s v="Materials"/>
    <x v="3"/>
    <n v="78300"/>
    <n v="78550"/>
  </r>
  <r>
    <s v="RE-1922"/>
    <x v="13"/>
    <x v="2"/>
    <s v="Hempstead"/>
    <s v="Solar panels"/>
    <x v="3"/>
    <n v="32500"/>
    <n v="32500"/>
  </r>
  <r>
    <s v="RE-1957"/>
    <x v="14"/>
    <x v="2"/>
    <s v="Hempstead"/>
    <s v="Materials"/>
    <x v="3"/>
    <n v="195600"/>
    <n v="199800"/>
  </r>
  <r>
    <s v="RE-1961"/>
    <x v="15"/>
    <x v="2"/>
    <s v="Newburgh"/>
    <s v="Stormwater"/>
    <x v="3"/>
    <n v="78500"/>
    <n v="82500"/>
  </r>
  <r>
    <s v="RE-1977"/>
    <x v="16"/>
    <x v="2"/>
    <s v="La Croix"/>
    <s v="Solar panels"/>
    <x v="3"/>
    <n v="52500"/>
    <n v="52500"/>
  </r>
  <r>
    <s v="RE-1982"/>
    <x v="17"/>
    <x v="2"/>
    <s v="Hempstead"/>
    <s v="Materials"/>
    <x v="3"/>
    <n v="153200"/>
    <n v="155600"/>
  </r>
  <r>
    <s v="EX-4242"/>
    <x v="18"/>
    <x v="0"/>
    <s v="Hempstead"/>
    <s v="Materials"/>
    <x v="3"/>
    <n v="210750"/>
    <n v="220158"/>
  </r>
  <r>
    <s v="NE-3209"/>
    <x v="19"/>
    <x v="3"/>
    <s v="La Croix"/>
    <s v="Solar panels"/>
    <x v="4"/>
    <n v="285430"/>
    <n v="285329"/>
  </r>
  <r>
    <s v="RE-1953"/>
    <x v="20"/>
    <x v="2"/>
    <s v="Hempstead"/>
    <s v="Materials"/>
    <x v="4"/>
    <n v="225000"/>
    <n v="234657"/>
  </r>
  <r>
    <s v="LA-5303"/>
    <x v="21"/>
    <x v="1"/>
    <s v="La Croix"/>
    <s v="Materials"/>
    <x v="4"/>
    <n v="76500"/>
    <n v="79225"/>
  </r>
  <r>
    <s v="NE-3301"/>
    <x v="22"/>
    <x v="3"/>
    <s v="Hempstead"/>
    <s v="Materials"/>
    <x v="4"/>
    <n v="750325"/>
    <n v="752855"/>
  </r>
  <r>
    <s v="NE-3387"/>
    <x v="23"/>
    <x v="3"/>
    <s v="Newburgh"/>
    <s v="Materials"/>
    <x v="4"/>
    <n v="575200"/>
    <n v="590568"/>
  </r>
  <r>
    <s v="UP-2004"/>
    <x v="24"/>
    <x v="4"/>
    <s v="Hempstead"/>
    <s v="Solar panels"/>
    <x v="5"/>
    <n v="124865"/>
    <n v="154382"/>
  </r>
  <r>
    <s v="LA-5355"/>
    <x v="25"/>
    <x v="1"/>
    <s v="Hempstead"/>
    <s v="Materials"/>
    <x v="5"/>
    <n v="83450"/>
    <n v="84072"/>
  </r>
  <r>
    <s v="UP-2033"/>
    <x v="26"/>
    <x v="4"/>
    <s v="Hempstead"/>
    <s v="Green roof"/>
    <x v="5"/>
    <n v="179400"/>
    <n v="180055"/>
  </r>
  <r>
    <s v="NE-3412"/>
    <x v="27"/>
    <x v="3"/>
    <s v="Hempstead"/>
    <s v="Materials"/>
    <x v="5"/>
    <n v="989500"/>
    <n v="990455"/>
  </r>
  <r>
    <s v="EX-4103"/>
    <x v="28"/>
    <x v="0"/>
    <s v="Newburgh"/>
    <s v="Solar panels"/>
    <x v="0"/>
    <n v="124500"/>
    <n v="126507"/>
  </r>
  <r>
    <s v="LA-5113"/>
    <x v="29"/>
    <x v="1"/>
    <s v="Hempstead"/>
    <s v="Materials"/>
    <x v="1"/>
    <n v="76500"/>
    <n v="78024"/>
  </r>
  <r>
    <s v="NE-3045"/>
    <x v="30"/>
    <x v="3"/>
    <s v="Hempstead"/>
    <s v="Materials"/>
    <x v="1"/>
    <n v="83750"/>
    <n v="83750"/>
  </r>
  <r>
    <s v="UP-2011"/>
    <x v="31"/>
    <x v="4"/>
    <s v="Hempstead"/>
    <s v="Solar panels"/>
    <x v="2"/>
    <n v="34600"/>
    <n v="34600"/>
  </r>
  <r>
    <s v="LA-5197"/>
    <x v="32"/>
    <x v="1"/>
    <s v="La Croix"/>
    <s v="Stormwater"/>
    <x v="2"/>
    <n v="37450"/>
    <n v="380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compact="0" outline="1" outlineData="1" compactData="0" multipleFieldFilters="0" rowHeaderCaption="Green Feature" colHeaderCaption="Campus">
  <location ref="A3:F27" firstHeaderRow="1" firstDataRow="2" firstDataCol="2"/>
  <pivotFields count="8">
    <pivotField compact="0" showAll="0"/>
    <pivotField compact="0" showAll="0"/>
    <pivotField compact="0" showAll="0"/>
    <pivotField axis="axisCol" compact="0" showAll="0">
      <items count="4">
        <item x="1"/>
        <item x="0"/>
        <item x="2"/>
        <item t="default"/>
      </items>
    </pivotField>
    <pivotField axis="axisRow" compact="0" showAll="0" defaultSubtotal="0">
      <items count="4">
        <item x="2"/>
        <item x="0"/>
        <item x="3"/>
        <item x="1"/>
      </items>
    </pivotField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165" showAll="0"/>
    <pivotField dataField="1" compact="0" numFmtId="165" showAll="0"/>
  </pivotFields>
  <rowFields count="2">
    <field x="4"/>
    <field x="5"/>
  </rowFields>
  <rowItems count="23">
    <i>
      <x/>
    </i>
    <i r="1">
      <x v="1"/>
    </i>
    <i r="1">
      <x v="2"/>
    </i>
    <i r="1">
      <x v="3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2"/>
    </i>
    <i r="1">
      <x v="3"/>
    </i>
    <i r="1">
      <x v="4"/>
    </i>
    <i r="1">
      <x v="5"/>
    </i>
    <i>
      <x v="3"/>
    </i>
    <i r="1">
      <x v="1"/>
    </i>
    <i r="1">
      <x v="2"/>
    </i>
    <i r="1"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Final Cost Totals" fld="7" baseField="4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rowHeaderCaption="Project ID" colHeaderCaption="Campus">
  <location ref="A3:E15" firstHeaderRow="1" firstDataRow="2" firstDataCol="1"/>
  <pivotFields count="8">
    <pivotField axis="axisRow" showAll="0" sortType="ascending">
      <items count="34">
        <item x="0"/>
        <item x="28"/>
        <item x="3"/>
        <item x="9"/>
        <item x="18"/>
        <item x="1"/>
        <item x="5"/>
        <item x="29"/>
        <item x="32"/>
        <item x="8"/>
        <item x="12"/>
        <item x="21"/>
        <item x="25"/>
        <item x="4"/>
        <item x="30"/>
        <item x="10"/>
        <item x="19"/>
        <item x="22"/>
        <item x="23"/>
        <item x="27"/>
        <item x="2"/>
        <item x="6"/>
        <item x="7"/>
        <item x="11"/>
        <item x="13"/>
        <item x="20"/>
        <item x="14"/>
        <item x="15"/>
        <item x="16"/>
        <item x="17"/>
        <item x="24"/>
        <item x="31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5" showAll="0"/>
    <pivotField dataField="1" numFmtId="165" showAll="0"/>
  </pivotFields>
  <rowFields count="1">
    <field x="0"/>
  </rowFields>
  <rowItems count="11">
    <i>
      <x v="24"/>
    </i>
    <i>
      <x v="28"/>
    </i>
    <i>
      <x v="21"/>
    </i>
    <i>
      <x v="23"/>
    </i>
    <i>
      <x v="27"/>
    </i>
    <i>
      <x v="20"/>
    </i>
    <i>
      <x v="29"/>
    </i>
    <i>
      <x v="26"/>
    </i>
    <i>
      <x v="22"/>
    </i>
    <i>
      <x v="2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Final Cost Totals" fld="7" baseField="0" baseItem="0" numFmtId="165"/>
  </dataFields>
  <pivotTableStyleInfo name="PivotStyleLight16" showRowHeaders="1" showColHeaders="1" showRowStripes="0" showColStripes="0" showLastColumn="1"/>
  <filters count="1">
    <filter fld="0" type="captionBeginsWith" evalOrder="-1" id="1" stringValue1="RE">
      <autoFilter ref="A1">
        <filterColumn colId="0">
          <customFilters>
            <customFilter val="R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rowHeaderCaption="Project Type">
  <location ref="A3:G9" firstHeaderRow="0" firstDataRow="1" firstDataCol="1"/>
  <pivotFields count="10">
    <pivotField dataField="1" showAll="0">
      <items count="34">
        <item x="0"/>
        <item x="28"/>
        <item x="3"/>
        <item x="9"/>
        <item x="18"/>
        <item x="1"/>
        <item x="5"/>
        <item x="29"/>
        <item x="32"/>
        <item x="8"/>
        <item x="12"/>
        <item x="21"/>
        <item x="25"/>
        <item x="4"/>
        <item x="30"/>
        <item x="10"/>
        <item x="19"/>
        <item x="22"/>
        <item x="23"/>
        <item x="27"/>
        <item x="2"/>
        <item x="6"/>
        <item x="7"/>
        <item x="11"/>
        <item x="13"/>
        <item x="20"/>
        <item x="14"/>
        <item x="15"/>
        <item x="16"/>
        <item x="17"/>
        <item x="24"/>
        <item x="31"/>
        <item x="26"/>
        <item t="default"/>
      </items>
    </pivotField>
    <pivotField showAll="0"/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dataField="1" numFmtId="165" showAll="0"/>
    <pivotField dataField="1" numFmtId="165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ID" fld="0" subtotal="count" baseField="2" baseItem="3" numFmtId="1"/>
    <dataField name="Final Cost Totals" fld="7" baseField="0" baseItem="0"/>
    <dataField name="Budget Totals" fld="6" baseField="0" baseItem="0"/>
    <dataField name="Sum of Difference" fld="8" baseField="0" baseItem="0" numFmtId="165"/>
    <dataField name="Sum of % Difference" fld="9" baseField="2" baseItem="0" numFmtId="10"/>
    <dataField name="Average of Budget" fld="6" subtotal="average" baseField="2" baseItem="0"/>
  </dataFields>
  <formats count="3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rowHeaderCaption="Project Types" colHeaderCaption="Year">
  <location ref="A3:H24" firstHeaderRow="1" firstDataRow="2" firstDataCol="1"/>
  <pivotFields count="8">
    <pivotField showAll="0"/>
    <pivotField axis="axisRow" showAll="0">
      <items count="34">
        <item x="17"/>
        <item x="12"/>
        <item x="10"/>
        <item x="2"/>
        <item x="25"/>
        <item x="27"/>
        <item x="4"/>
        <item x="9"/>
        <item x="24"/>
        <item x="11"/>
        <item x="26"/>
        <item x="0"/>
        <item x="13"/>
        <item x="8"/>
        <item x="15"/>
        <item x="5"/>
        <item x="18"/>
        <item x="14"/>
        <item x="22"/>
        <item x="7"/>
        <item x="20"/>
        <item x="23"/>
        <item x="21"/>
        <item x="6"/>
        <item x="16"/>
        <item x="3"/>
        <item x="1"/>
        <item x="19"/>
        <item x="28"/>
        <item x="29"/>
        <item x="30"/>
        <item x="31"/>
        <item x="32"/>
        <item t="default"/>
      </items>
    </pivotField>
    <pivotField axis="axisRow" showAll="0" measureFilter="1">
      <items count="6">
        <item x="0"/>
        <item x="1"/>
        <item x="3"/>
        <item x="2"/>
        <item x="4"/>
        <item t="default" sd="0"/>
      </items>
    </pivotField>
    <pivotField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numFmtId="165" showAll="0"/>
    <pivotField dataField="1" numFmtId="165" showAll="0"/>
  </pivotFields>
  <rowFields count="2">
    <field x="2"/>
    <field x="1"/>
  </rowFields>
  <rowItems count="20">
    <i>
      <x v="2"/>
    </i>
    <i r="1">
      <x v="2"/>
    </i>
    <i r="1">
      <x v="5"/>
    </i>
    <i r="1">
      <x v="6"/>
    </i>
    <i r="1">
      <x v="18"/>
    </i>
    <i r="1">
      <x v="21"/>
    </i>
    <i r="1">
      <x v="27"/>
    </i>
    <i r="1">
      <x v="30"/>
    </i>
    <i>
      <x v="3"/>
    </i>
    <i r="1">
      <x/>
    </i>
    <i r="1">
      <x v="3"/>
    </i>
    <i r="1">
      <x v="9"/>
    </i>
    <i r="1">
      <x v="12"/>
    </i>
    <i r="1">
      <x v="14"/>
    </i>
    <i r="1">
      <x v="17"/>
    </i>
    <i r="1">
      <x v="19"/>
    </i>
    <i r="1">
      <x v="20"/>
    </i>
    <i r="1">
      <x v="23"/>
    </i>
    <i r="1">
      <x v="24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Final Cost Totals" fld="7" baseField="2" baseItem="0" numFmtId="165"/>
  </dataFields>
  <formats count="1">
    <format dxfId="0">
      <pivotArea dataOnly="0" labelOnly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s" displayName="Projects" ref="A2:H35" totalsRowShown="0">
  <autoFilter ref="A2:H35" xr:uid="{00000000-0009-0000-0100-000001000000}"/>
  <sortState xmlns:xlrd2="http://schemas.microsoft.com/office/spreadsheetml/2017/richdata2" ref="A3:H35">
    <sortCondition ref="F2:F35"/>
  </sortState>
  <tableColumns count="8">
    <tableColumn id="1" xr3:uid="{00000000-0010-0000-0000-000001000000}" name="ID"/>
    <tableColumn id="2" xr3:uid="{00000000-0010-0000-0000-000002000000}" name="Project Name"/>
    <tableColumn id="3" xr3:uid="{00000000-0010-0000-0000-000003000000}" name="Project Type"/>
    <tableColumn id="4" xr3:uid="{00000000-0010-0000-0000-000004000000}" name="Campus"/>
    <tableColumn id="5" xr3:uid="{00000000-0010-0000-0000-000005000000}" name="Green Feature"/>
    <tableColumn id="6" xr3:uid="{00000000-0010-0000-0000-000006000000}" name="Completed" dataDxfId="6"/>
    <tableColumn id="7" xr3:uid="{00000000-0010-0000-0000-000007000000}" name="Budget" dataDxfId="5" dataCellStyle="Comma"/>
    <tableColumn id="8" xr3:uid="{00000000-0010-0000-0000-000008000000}" name="Final Cost" dataDxfId="4" dataCellStyle="Comm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10" defaultRowHeight="12.75" x14ac:dyDescent="0.2"/>
  <cols>
    <col min="1" max="1" width="9.85546875" style="3" customWidth="1"/>
    <col min="2" max="2" width="100.7109375" style="3" customWidth="1"/>
    <col min="3" max="3" width="4.140625" style="3" customWidth="1"/>
    <col min="4" max="16384" width="10" style="3"/>
  </cols>
  <sheetData>
    <row r="1" spans="1:3" ht="32.25" customHeight="1" x14ac:dyDescent="0.25">
      <c r="A1" s="1"/>
      <c r="B1" s="1" t="s">
        <v>105</v>
      </c>
      <c r="C1" s="2"/>
    </row>
    <row r="2" spans="1:3" ht="5.0999999999999996" customHeight="1" x14ac:dyDescent="0.25">
      <c r="A2" s="4"/>
      <c r="B2"/>
      <c r="C2" s="5"/>
    </row>
    <row r="3" spans="1:3" s="9" customFormat="1" ht="34.5" x14ac:dyDescent="0.25">
      <c r="A3" s="6"/>
      <c r="B3" s="7" t="s">
        <v>104</v>
      </c>
      <c r="C3" s="8"/>
    </row>
    <row r="4" spans="1:3" ht="16.5" x14ac:dyDescent="0.25">
      <c r="A4" s="6"/>
      <c r="B4" s="10" t="s">
        <v>3</v>
      </c>
      <c r="C4" s="5"/>
    </row>
    <row r="5" spans="1:3" ht="15.75" customHeight="1" x14ac:dyDescent="0.25">
      <c r="A5" s="6"/>
      <c r="B5" s="6"/>
      <c r="C5" s="5"/>
    </row>
    <row r="6" spans="1:3" ht="13.5" x14ac:dyDescent="0.25">
      <c r="A6" s="11" t="s">
        <v>0</v>
      </c>
      <c r="B6" s="12" t="s">
        <v>1</v>
      </c>
      <c r="C6" s="5"/>
    </row>
    <row r="7" spans="1:3" ht="13.5" x14ac:dyDescent="0.25">
      <c r="A7" s="6"/>
      <c r="B7" s="6"/>
      <c r="C7" s="5"/>
    </row>
    <row r="8" spans="1:3" x14ac:dyDescent="0.2">
      <c r="A8" s="31" t="s">
        <v>2</v>
      </c>
      <c r="B8" s="31"/>
      <c r="C8" s="32"/>
    </row>
    <row r="9" spans="1:3" x14ac:dyDescent="0.2">
      <c r="A9" s="31"/>
      <c r="B9" s="31"/>
      <c r="C9" s="32"/>
    </row>
    <row r="10" spans="1:3" ht="13.5" thickBot="1" x14ac:dyDescent="0.25">
      <c r="A10" s="33"/>
      <c r="B10" s="33"/>
      <c r="C10" s="34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6685daae-44d9-49e0-b44b-9d7b0c512a1e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"/>
  <sheetViews>
    <sheetView tabSelected="1" workbookViewId="0">
      <selection activeCell="M3" sqref="M3:M7"/>
    </sheetView>
  </sheetViews>
  <sheetFormatPr defaultRowHeight="15" x14ac:dyDescent="0.25"/>
  <cols>
    <col min="2" max="2" width="26.85546875" bestFit="1" customWidth="1"/>
    <col min="3" max="3" width="16.7109375" bestFit="1" customWidth="1"/>
    <col min="4" max="4" width="13.140625" customWidth="1"/>
    <col min="5" max="5" width="16.28515625" bestFit="1" customWidth="1"/>
    <col min="6" max="6" width="13.140625" bestFit="1" customWidth="1"/>
    <col min="7" max="7" width="9.5703125" bestFit="1" customWidth="1"/>
    <col min="8" max="8" width="11.85546875" bestFit="1" customWidth="1"/>
    <col min="9" max="9" width="3.7109375" customWidth="1"/>
    <col min="10" max="10" width="18.42578125" bestFit="1" customWidth="1"/>
    <col min="11" max="11" width="11.5703125" customWidth="1"/>
    <col min="12" max="12" width="11.7109375" customWidth="1"/>
    <col min="13" max="13" width="12.5703125" bestFit="1" customWidth="1"/>
  </cols>
  <sheetData>
    <row r="1" spans="1:13" ht="59.25" customHeight="1" x14ac:dyDescent="0.25">
      <c r="B1" s="15"/>
      <c r="C1" s="15"/>
      <c r="D1" s="15"/>
      <c r="E1" s="15"/>
      <c r="F1" s="15"/>
      <c r="G1" s="15"/>
      <c r="H1" s="15"/>
    </row>
    <row r="2" spans="1:13" x14ac:dyDescent="0.25">
      <c r="A2" t="s">
        <v>4</v>
      </c>
      <c r="B2" t="s">
        <v>5</v>
      </c>
      <c r="C2" t="s">
        <v>6</v>
      </c>
      <c r="D2" t="s">
        <v>26</v>
      </c>
      <c r="E2" t="s">
        <v>89</v>
      </c>
      <c r="F2" t="s">
        <v>7</v>
      </c>
      <c r="G2" t="s">
        <v>8</v>
      </c>
      <c r="H2" t="s">
        <v>9</v>
      </c>
      <c r="J2" s="19" t="s">
        <v>6</v>
      </c>
      <c r="K2" s="19" t="s">
        <v>79</v>
      </c>
      <c r="L2" s="19" t="s">
        <v>80</v>
      </c>
      <c r="M2" s="19" t="s">
        <v>81</v>
      </c>
    </row>
    <row r="3" spans="1:13" x14ac:dyDescent="0.25">
      <c r="A3" t="s">
        <v>45</v>
      </c>
      <c r="B3" t="s">
        <v>46</v>
      </c>
      <c r="C3" t="s">
        <v>17</v>
      </c>
      <c r="D3" t="s">
        <v>25</v>
      </c>
      <c r="E3" t="s">
        <v>12</v>
      </c>
      <c r="F3" s="24">
        <v>2016</v>
      </c>
      <c r="G3" s="16">
        <v>59320</v>
      </c>
      <c r="H3" s="16">
        <v>60600</v>
      </c>
      <c r="J3" s="13" t="s">
        <v>18</v>
      </c>
      <c r="K3" s="25">
        <f>COUNTIF(Projects[Project Type],J3)</f>
        <v>5</v>
      </c>
      <c r="L3" s="17">
        <f>SUMIF(Projects[Project Type],J3,Projects[Final Cost])</f>
        <v>743687</v>
      </c>
      <c r="M3" s="18">
        <f>AVERAGEIF(Projects[Project Type],J3,Projects[Final Cost])</f>
        <v>148737.4</v>
      </c>
    </row>
    <row r="4" spans="1:13" x14ac:dyDescent="0.25">
      <c r="A4" t="s">
        <v>93</v>
      </c>
      <c r="B4" t="s">
        <v>94</v>
      </c>
      <c r="C4" t="s">
        <v>18</v>
      </c>
      <c r="D4" t="s">
        <v>27</v>
      </c>
      <c r="E4" t="s">
        <v>22</v>
      </c>
      <c r="F4" s="24">
        <v>2016</v>
      </c>
      <c r="G4" s="16">
        <v>124500</v>
      </c>
      <c r="H4" s="16">
        <v>126507</v>
      </c>
      <c r="J4" s="13" t="s">
        <v>17</v>
      </c>
      <c r="K4" s="25">
        <f>COUNTIF(Projects[Project Type],J4)</f>
        <v>8</v>
      </c>
      <c r="L4" s="17">
        <f>SUMIF(Projects[Project Type],J4,Projects[Final Cost])</f>
        <v>510261</v>
      </c>
      <c r="M4" s="18">
        <f>AVERAGEIF(Projects[Project Type],J4,Projects[Final Cost])</f>
        <v>63782.625</v>
      </c>
    </row>
    <row r="5" spans="1:13" x14ac:dyDescent="0.25">
      <c r="A5" t="s">
        <v>38</v>
      </c>
      <c r="B5" t="s">
        <v>37</v>
      </c>
      <c r="C5" t="s">
        <v>18</v>
      </c>
      <c r="D5" t="s">
        <v>28</v>
      </c>
      <c r="E5" t="s">
        <v>12</v>
      </c>
      <c r="F5" s="24">
        <v>2016</v>
      </c>
      <c r="G5" s="16">
        <v>213475</v>
      </c>
      <c r="H5" s="16">
        <v>225631</v>
      </c>
      <c r="J5" s="13" t="s">
        <v>82</v>
      </c>
      <c r="K5" s="25">
        <f>COUNTIF(Projects[Project Type],J5)</f>
        <v>7</v>
      </c>
      <c r="L5" s="17">
        <f>SUMIF(Projects[Project Type],J5,Projects[Final Cost])</f>
        <v>4292507</v>
      </c>
      <c r="M5" s="18">
        <f>AVERAGEIF(Projects[Project Type],J5,Projects[Final Cost])</f>
        <v>613215.28571428568</v>
      </c>
    </row>
    <row r="6" spans="1:13" x14ac:dyDescent="0.25">
      <c r="A6" t="s">
        <v>47</v>
      </c>
      <c r="B6" t="s">
        <v>48</v>
      </c>
      <c r="C6" t="s">
        <v>17</v>
      </c>
      <c r="D6" t="s">
        <v>25</v>
      </c>
      <c r="E6" t="s">
        <v>31</v>
      </c>
      <c r="F6" s="24">
        <v>2017</v>
      </c>
      <c r="G6" s="16">
        <v>42500</v>
      </c>
      <c r="H6" s="16">
        <v>42850</v>
      </c>
      <c r="J6" s="13" t="s">
        <v>10</v>
      </c>
      <c r="K6" s="25">
        <f>COUNTIF(Projects[Project Type],J6)</f>
        <v>10</v>
      </c>
      <c r="L6" s="17">
        <f>SUMIF(Projects[Project Type],J6,Projects[Final Cost])</f>
        <v>1183113</v>
      </c>
      <c r="M6" s="18">
        <f>AVERAGEIF(Projects[Project Type],J6,Projects[Final Cost])</f>
        <v>118311.3</v>
      </c>
    </row>
    <row r="7" spans="1:13" x14ac:dyDescent="0.25">
      <c r="A7" t="s">
        <v>30</v>
      </c>
      <c r="B7" t="s">
        <v>29</v>
      </c>
      <c r="C7" t="s">
        <v>18</v>
      </c>
      <c r="D7" t="s">
        <v>25</v>
      </c>
      <c r="E7" t="s">
        <v>31</v>
      </c>
      <c r="F7" s="24">
        <v>2017</v>
      </c>
      <c r="G7" s="16">
        <v>62750</v>
      </c>
      <c r="H7" s="16">
        <v>60935</v>
      </c>
      <c r="J7" s="13" t="s">
        <v>20</v>
      </c>
      <c r="K7" s="25">
        <f>COUNTIF(Projects[Project Type],J7)</f>
        <v>3</v>
      </c>
      <c r="L7" s="17">
        <f>SUMIF(Projects[Project Type],J7,Projects[Final Cost])</f>
        <v>369037</v>
      </c>
      <c r="M7" s="18">
        <f>AVERAGEIF(Projects[Project Type],J7,Projects[Final Cost])</f>
        <v>123012.33333333333</v>
      </c>
    </row>
    <row r="8" spans="1:13" x14ac:dyDescent="0.25">
      <c r="A8" t="s">
        <v>95</v>
      </c>
      <c r="B8" t="s">
        <v>96</v>
      </c>
      <c r="C8" t="s">
        <v>17</v>
      </c>
      <c r="D8" t="s">
        <v>25</v>
      </c>
      <c r="E8" t="s">
        <v>12</v>
      </c>
      <c r="F8" s="24">
        <v>2017</v>
      </c>
      <c r="G8" s="16">
        <v>76500</v>
      </c>
      <c r="H8" s="16">
        <v>78024</v>
      </c>
    </row>
    <row r="9" spans="1:13" x14ac:dyDescent="0.25">
      <c r="A9" t="s">
        <v>13</v>
      </c>
      <c r="B9" t="s">
        <v>11</v>
      </c>
      <c r="C9" t="s">
        <v>10</v>
      </c>
      <c r="D9" t="s">
        <v>25</v>
      </c>
      <c r="E9" t="s">
        <v>12</v>
      </c>
      <c r="F9" s="24">
        <v>2017</v>
      </c>
      <c r="G9" s="16">
        <v>82500</v>
      </c>
      <c r="H9" s="16">
        <v>89754</v>
      </c>
      <c r="J9" s="27" t="s">
        <v>9</v>
      </c>
      <c r="K9" s="27"/>
    </row>
    <row r="10" spans="1:13" x14ac:dyDescent="0.25">
      <c r="A10" t="s">
        <v>97</v>
      </c>
      <c r="B10" t="s">
        <v>98</v>
      </c>
      <c r="C10" t="s">
        <v>16</v>
      </c>
      <c r="D10" t="s">
        <v>25</v>
      </c>
      <c r="E10" t="s">
        <v>12</v>
      </c>
      <c r="F10" s="24">
        <v>2017</v>
      </c>
      <c r="G10" s="16">
        <v>83750</v>
      </c>
      <c r="H10" s="16">
        <v>83750</v>
      </c>
      <c r="J10" s="28" t="s">
        <v>83</v>
      </c>
      <c r="K10" s="28"/>
    </row>
    <row r="11" spans="1:13" x14ac:dyDescent="0.25">
      <c r="A11" t="s">
        <v>39</v>
      </c>
      <c r="B11" t="s">
        <v>40</v>
      </c>
      <c r="C11" t="s">
        <v>16</v>
      </c>
      <c r="D11" t="s">
        <v>27</v>
      </c>
      <c r="E11" t="s">
        <v>15</v>
      </c>
      <c r="F11" s="24">
        <v>2017</v>
      </c>
      <c r="G11" s="16">
        <v>689430</v>
      </c>
      <c r="H11" s="16">
        <v>700225</v>
      </c>
      <c r="J11" s="13" t="s">
        <v>84</v>
      </c>
      <c r="K11" s="14">
        <f>DCOUNT(Projects[#All],"Final Cost",J9:J10)</f>
        <v>16</v>
      </c>
    </row>
    <row r="12" spans="1:13" x14ac:dyDescent="0.25">
      <c r="A12" t="s">
        <v>99</v>
      </c>
      <c r="B12" t="s">
        <v>100</v>
      </c>
      <c r="C12" t="s">
        <v>20</v>
      </c>
      <c r="D12" t="s">
        <v>25</v>
      </c>
      <c r="E12" t="s">
        <v>22</v>
      </c>
      <c r="F12" s="24">
        <v>2018</v>
      </c>
      <c r="G12" s="16">
        <v>34600</v>
      </c>
      <c r="H12" s="16">
        <v>34600</v>
      </c>
    </row>
    <row r="13" spans="1:13" x14ac:dyDescent="0.25">
      <c r="A13" t="s">
        <v>101</v>
      </c>
      <c r="B13" t="s">
        <v>102</v>
      </c>
      <c r="C13" t="s">
        <v>17</v>
      </c>
      <c r="D13" t="s">
        <v>28</v>
      </c>
      <c r="E13" t="s">
        <v>31</v>
      </c>
      <c r="F13" s="24">
        <v>2018</v>
      </c>
      <c r="G13" s="16">
        <v>37450</v>
      </c>
      <c r="H13" s="16">
        <v>38090</v>
      </c>
      <c r="J13" s="27" t="s">
        <v>7</v>
      </c>
      <c r="K13" s="27"/>
    </row>
    <row r="14" spans="1:13" x14ac:dyDescent="0.25">
      <c r="A14" t="s">
        <v>49</v>
      </c>
      <c r="B14" t="s">
        <v>50</v>
      </c>
      <c r="C14" t="s">
        <v>17</v>
      </c>
      <c r="D14" t="s">
        <v>27</v>
      </c>
      <c r="E14" t="s">
        <v>31</v>
      </c>
      <c r="F14" s="24">
        <v>2018</v>
      </c>
      <c r="G14" s="16">
        <v>48700</v>
      </c>
      <c r="H14" s="16">
        <v>48850</v>
      </c>
      <c r="J14" s="28">
        <v>2019</v>
      </c>
      <c r="K14" s="28"/>
    </row>
    <row r="15" spans="1:13" x14ac:dyDescent="0.25">
      <c r="A15" t="s">
        <v>34</v>
      </c>
      <c r="B15" t="s">
        <v>14</v>
      </c>
      <c r="C15" t="s">
        <v>10</v>
      </c>
      <c r="D15" t="s">
        <v>27</v>
      </c>
      <c r="E15" t="s">
        <v>15</v>
      </c>
      <c r="F15" s="24">
        <v>2018</v>
      </c>
      <c r="G15" s="16">
        <v>55750</v>
      </c>
      <c r="H15" s="16">
        <v>56127</v>
      </c>
      <c r="J15" s="13" t="s">
        <v>84</v>
      </c>
      <c r="K15" s="14">
        <f>DCOUNTA(Projects[#All],"Completed",J13:J14)</f>
        <v>9</v>
      </c>
    </row>
    <row r="16" spans="1:13" x14ac:dyDescent="0.25">
      <c r="A16" t="s">
        <v>69</v>
      </c>
      <c r="B16" t="s">
        <v>70</v>
      </c>
      <c r="C16" t="s">
        <v>18</v>
      </c>
      <c r="D16" t="s">
        <v>27</v>
      </c>
      <c r="E16" t="s">
        <v>12</v>
      </c>
      <c r="F16" s="24">
        <v>2018</v>
      </c>
      <c r="G16" s="16">
        <v>109800</v>
      </c>
      <c r="H16" s="16">
        <v>110456</v>
      </c>
    </row>
    <row r="17" spans="1:11" x14ac:dyDescent="0.25">
      <c r="A17" t="s">
        <v>35</v>
      </c>
      <c r="B17" t="s">
        <v>36</v>
      </c>
      <c r="C17" t="s">
        <v>10</v>
      </c>
      <c r="D17" t="s">
        <v>27</v>
      </c>
      <c r="E17" t="s">
        <v>31</v>
      </c>
      <c r="F17" s="24">
        <v>2018</v>
      </c>
      <c r="G17" s="16">
        <v>195640</v>
      </c>
      <c r="H17" s="16">
        <v>200326</v>
      </c>
      <c r="J17" s="27" t="s">
        <v>26</v>
      </c>
      <c r="K17" s="27"/>
    </row>
    <row r="18" spans="1:11" x14ac:dyDescent="0.25">
      <c r="A18" t="s">
        <v>57</v>
      </c>
      <c r="B18" t="s">
        <v>58</v>
      </c>
      <c r="C18" t="s">
        <v>10</v>
      </c>
      <c r="D18" t="s">
        <v>25</v>
      </c>
      <c r="E18" t="s">
        <v>22</v>
      </c>
      <c r="F18" s="24">
        <v>2019</v>
      </c>
      <c r="G18" s="16">
        <v>32500</v>
      </c>
      <c r="H18" s="16">
        <v>32500</v>
      </c>
      <c r="J18" s="28" t="s">
        <v>27</v>
      </c>
      <c r="K18" s="28"/>
    </row>
    <row r="19" spans="1:11" x14ac:dyDescent="0.25">
      <c r="A19" t="s">
        <v>63</v>
      </c>
      <c r="B19" t="s">
        <v>64</v>
      </c>
      <c r="C19" t="s">
        <v>10</v>
      </c>
      <c r="D19" t="s">
        <v>28</v>
      </c>
      <c r="E19" t="s">
        <v>22</v>
      </c>
      <c r="F19" s="24">
        <v>2019</v>
      </c>
      <c r="G19" s="16">
        <v>52500</v>
      </c>
      <c r="H19" s="16">
        <v>52500</v>
      </c>
      <c r="J19" s="13" t="s">
        <v>85</v>
      </c>
      <c r="K19" s="26">
        <f>DSUM(Projects[#All],"Final Cost",J17:J18)</f>
        <v>1915559</v>
      </c>
    </row>
    <row r="20" spans="1:11" x14ac:dyDescent="0.25">
      <c r="A20" t="s">
        <v>51</v>
      </c>
      <c r="B20" t="s">
        <v>52</v>
      </c>
      <c r="C20" t="s">
        <v>17</v>
      </c>
      <c r="D20" t="s">
        <v>25</v>
      </c>
      <c r="E20" t="s">
        <v>12</v>
      </c>
      <c r="F20" s="24">
        <v>2019</v>
      </c>
      <c r="G20" s="16">
        <v>78300</v>
      </c>
      <c r="H20" s="16">
        <v>78550</v>
      </c>
    </row>
    <row r="21" spans="1:11" x14ac:dyDescent="0.25">
      <c r="A21" t="s">
        <v>61</v>
      </c>
      <c r="B21" t="s">
        <v>62</v>
      </c>
      <c r="C21" t="s">
        <v>10</v>
      </c>
      <c r="D21" t="s">
        <v>27</v>
      </c>
      <c r="E21" t="s">
        <v>31</v>
      </c>
      <c r="F21" s="24">
        <v>2019</v>
      </c>
      <c r="G21" s="16">
        <v>78500</v>
      </c>
      <c r="H21" s="16">
        <v>82500</v>
      </c>
      <c r="J21" s="27" t="s">
        <v>26</v>
      </c>
      <c r="K21" s="27"/>
    </row>
    <row r="22" spans="1:11" x14ac:dyDescent="0.25">
      <c r="A22" t="s">
        <v>43</v>
      </c>
      <c r="B22" t="s">
        <v>44</v>
      </c>
      <c r="C22" t="s">
        <v>10</v>
      </c>
      <c r="D22" t="s">
        <v>28</v>
      </c>
      <c r="E22" t="s">
        <v>31</v>
      </c>
      <c r="F22" s="24">
        <v>2019</v>
      </c>
      <c r="G22" s="16">
        <v>78775</v>
      </c>
      <c r="H22" s="16">
        <v>79349</v>
      </c>
      <c r="J22" s="28" t="s">
        <v>25</v>
      </c>
      <c r="K22" s="28"/>
    </row>
    <row r="23" spans="1:11" x14ac:dyDescent="0.25">
      <c r="A23" t="s">
        <v>65</v>
      </c>
      <c r="B23" t="s">
        <v>66</v>
      </c>
      <c r="C23" t="s">
        <v>10</v>
      </c>
      <c r="D23" t="s">
        <v>25</v>
      </c>
      <c r="E23" t="s">
        <v>12</v>
      </c>
      <c r="F23" s="24">
        <v>2019</v>
      </c>
      <c r="G23" s="16">
        <v>153200</v>
      </c>
      <c r="H23" s="16">
        <v>155600</v>
      </c>
      <c r="J23" s="13" t="s">
        <v>86</v>
      </c>
      <c r="K23" s="26">
        <f>DAVERAGE(Projects[#All],"Final Cost",J21:J22)</f>
        <v>232785.36842105264</v>
      </c>
    </row>
    <row r="24" spans="1:11" x14ac:dyDescent="0.25">
      <c r="A24" t="s">
        <v>59</v>
      </c>
      <c r="B24" t="s">
        <v>60</v>
      </c>
      <c r="C24" t="s">
        <v>10</v>
      </c>
      <c r="D24" t="s">
        <v>25</v>
      </c>
      <c r="E24" t="s">
        <v>12</v>
      </c>
      <c r="F24" s="24">
        <v>2019</v>
      </c>
      <c r="G24" s="16">
        <v>195600</v>
      </c>
      <c r="H24" s="16">
        <v>199800</v>
      </c>
    </row>
    <row r="25" spans="1:11" x14ac:dyDescent="0.25">
      <c r="A25" t="s">
        <v>71</v>
      </c>
      <c r="B25" t="s">
        <v>72</v>
      </c>
      <c r="C25" t="s">
        <v>18</v>
      </c>
      <c r="D25" t="s">
        <v>25</v>
      </c>
      <c r="E25" t="s">
        <v>12</v>
      </c>
      <c r="F25" s="24">
        <v>2019</v>
      </c>
      <c r="G25" s="16">
        <v>210750</v>
      </c>
      <c r="H25" s="16">
        <v>220158</v>
      </c>
    </row>
    <row r="26" spans="1:11" x14ac:dyDescent="0.25">
      <c r="A26" t="s">
        <v>32</v>
      </c>
      <c r="B26" t="s">
        <v>33</v>
      </c>
      <c r="C26" t="s">
        <v>16</v>
      </c>
      <c r="D26" t="s">
        <v>25</v>
      </c>
      <c r="E26" t="s">
        <v>15</v>
      </c>
      <c r="F26" s="24">
        <v>2019</v>
      </c>
      <c r="G26" s="16">
        <v>847400</v>
      </c>
      <c r="H26" s="16">
        <v>889325</v>
      </c>
    </row>
    <row r="27" spans="1:11" x14ac:dyDescent="0.25">
      <c r="A27" t="s">
        <v>53</v>
      </c>
      <c r="B27" t="s">
        <v>54</v>
      </c>
      <c r="C27" t="s">
        <v>17</v>
      </c>
      <c r="D27" t="s">
        <v>28</v>
      </c>
      <c r="E27" t="s">
        <v>12</v>
      </c>
      <c r="F27" s="24">
        <v>2020</v>
      </c>
      <c r="G27" s="16">
        <v>76500</v>
      </c>
      <c r="H27" s="16">
        <v>79225</v>
      </c>
    </row>
    <row r="28" spans="1:11" x14ac:dyDescent="0.25">
      <c r="A28" t="s">
        <v>41</v>
      </c>
      <c r="B28" t="s">
        <v>42</v>
      </c>
      <c r="C28" t="s">
        <v>10</v>
      </c>
      <c r="D28" t="s">
        <v>25</v>
      </c>
      <c r="E28" t="s">
        <v>12</v>
      </c>
      <c r="F28" s="24">
        <v>2020</v>
      </c>
      <c r="G28" s="16">
        <v>225000</v>
      </c>
      <c r="H28" s="16">
        <v>234657</v>
      </c>
    </row>
    <row r="29" spans="1:11" x14ac:dyDescent="0.25">
      <c r="A29" t="s">
        <v>23</v>
      </c>
      <c r="B29" t="s">
        <v>24</v>
      </c>
      <c r="C29" t="s">
        <v>16</v>
      </c>
      <c r="D29" t="s">
        <v>28</v>
      </c>
      <c r="E29" t="s">
        <v>22</v>
      </c>
      <c r="F29" s="24">
        <v>2020</v>
      </c>
      <c r="G29" s="16">
        <v>285430</v>
      </c>
      <c r="H29" s="16">
        <v>285329</v>
      </c>
    </row>
    <row r="30" spans="1:11" x14ac:dyDescent="0.25">
      <c r="A30" t="s">
        <v>76</v>
      </c>
      <c r="B30" t="s">
        <v>75</v>
      </c>
      <c r="C30" t="s">
        <v>16</v>
      </c>
      <c r="D30" t="s">
        <v>27</v>
      </c>
      <c r="E30" t="s">
        <v>12</v>
      </c>
      <c r="F30" s="24">
        <v>2020</v>
      </c>
      <c r="G30" s="16">
        <v>575200</v>
      </c>
      <c r="H30" s="16">
        <v>590568</v>
      </c>
    </row>
    <row r="31" spans="1:11" x14ac:dyDescent="0.25">
      <c r="A31" t="s">
        <v>73</v>
      </c>
      <c r="B31" t="s">
        <v>74</v>
      </c>
      <c r="C31" t="s">
        <v>16</v>
      </c>
      <c r="D31" t="s">
        <v>25</v>
      </c>
      <c r="E31" t="s">
        <v>12</v>
      </c>
      <c r="F31" s="24">
        <v>2020</v>
      </c>
      <c r="G31" s="16">
        <v>750325</v>
      </c>
      <c r="H31" s="16">
        <v>752855</v>
      </c>
    </row>
    <row r="32" spans="1:11" x14ac:dyDescent="0.25">
      <c r="A32" t="s">
        <v>55</v>
      </c>
      <c r="B32" t="s">
        <v>56</v>
      </c>
      <c r="C32" t="s">
        <v>17</v>
      </c>
      <c r="D32" t="s">
        <v>25</v>
      </c>
      <c r="E32" t="s">
        <v>12</v>
      </c>
      <c r="F32" s="24">
        <v>2021</v>
      </c>
      <c r="G32" s="16">
        <v>83450</v>
      </c>
      <c r="H32" s="16">
        <v>84072</v>
      </c>
    </row>
    <row r="33" spans="1:8" x14ac:dyDescent="0.25">
      <c r="A33" t="s">
        <v>21</v>
      </c>
      <c r="B33" t="s">
        <v>19</v>
      </c>
      <c r="C33" t="s">
        <v>20</v>
      </c>
      <c r="D33" t="s">
        <v>25</v>
      </c>
      <c r="E33" t="s">
        <v>22</v>
      </c>
      <c r="F33" s="24">
        <v>2021</v>
      </c>
      <c r="G33" s="16">
        <v>124865</v>
      </c>
      <c r="H33" s="16">
        <v>154382</v>
      </c>
    </row>
    <row r="34" spans="1:8" x14ac:dyDescent="0.25">
      <c r="A34" t="s">
        <v>67</v>
      </c>
      <c r="B34" t="s">
        <v>68</v>
      </c>
      <c r="C34" t="s">
        <v>20</v>
      </c>
      <c r="D34" t="s">
        <v>25</v>
      </c>
      <c r="E34" t="s">
        <v>15</v>
      </c>
      <c r="F34" s="24">
        <v>2021</v>
      </c>
      <c r="G34" s="16">
        <v>179400</v>
      </c>
      <c r="H34" s="16">
        <v>180055</v>
      </c>
    </row>
    <row r="35" spans="1:8" x14ac:dyDescent="0.25">
      <c r="A35" t="s">
        <v>77</v>
      </c>
      <c r="B35" t="s">
        <v>78</v>
      </c>
      <c r="C35" t="s">
        <v>16</v>
      </c>
      <c r="D35" t="s">
        <v>25</v>
      </c>
      <c r="E35" t="s">
        <v>12</v>
      </c>
      <c r="F35" s="24">
        <v>2021</v>
      </c>
      <c r="G35" s="16">
        <v>989500</v>
      </c>
      <c r="H35" s="16">
        <v>990455</v>
      </c>
    </row>
  </sheetData>
  <sortState xmlns:xlrd2="http://schemas.microsoft.com/office/spreadsheetml/2017/richdata2" ref="A3:H30">
    <sortCondition ref="F3"/>
  </sortState>
  <dataValidations count="1">
    <dataValidation allowBlank="1" error="pavI8MeUFtEyxX2I4tky6685daae-44d9-49e0-b44b-9d7b0c512a1e" sqref="A1:M35" xr:uid="{00000000-0002-0000-0100-000000000000}"/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"/>
  <sheetViews>
    <sheetView workbookViewId="0">
      <selection activeCell="A4" sqref="A4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5" width="11.140625" bestFit="1" customWidth="1"/>
    <col min="6" max="6" width="11.28515625" bestFit="1" customWidth="1"/>
    <col min="7" max="7" width="14" bestFit="1" customWidth="1"/>
    <col min="8" max="8" width="21.42578125" bestFit="1" customWidth="1"/>
    <col min="9" max="9" width="19" bestFit="1" customWidth="1"/>
  </cols>
  <sheetData>
    <row r="1" spans="1:6" ht="59.25" customHeight="1" x14ac:dyDescent="0.25"/>
    <row r="3" spans="1:6" x14ac:dyDescent="0.25">
      <c r="A3" s="21" t="s">
        <v>88</v>
      </c>
      <c r="C3" s="21" t="s">
        <v>26</v>
      </c>
    </row>
    <row r="4" spans="1:6" x14ac:dyDescent="0.25">
      <c r="A4" s="21" t="s">
        <v>89</v>
      </c>
      <c r="B4" s="21" t="s">
        <v>7</v>
      </c>
      <c r="C4" t="s">
        <v>25</v>
      </c>
      <c r="D4" t="s">
        <v>28</v>
      </c>
      <c r="E4" t="s">
        <v>27</v>
      </c>
      <c r="F4" t="s">
        <v>87</v>
      </c>
    </row>
    <row r="5" spans="1:6" x14ac:dyDescent="0.25">
      <c r="A5" t="s">
        <v>15</v>
      </c>
      <c r="C5" s="22"/>
      <c r="D5" s="22"/>
      <c r="E5" s="22"/>
      <c r="F5" s="22"/>
    </row>
    <row r="6" spans="1:6" x14ac:dyDescent="0.25">
      <c r="B6">
        <v>2017</v>
      </c>
      <c r="C6" s="22"/>
      <c r="D6" s="22"/>
      <c r="E6" s="22">
        <v>700225</v>
      </c>
      <c r="F6" s="22">
        <v>700225</v>
      </c>
    </row>
    <row r="7" spans="1:6" x14ac:dyDescent="0.25">
      <c r="B7">
        <v>2018</v>
      </c>
      <c r="C7" s="22"/>
      <c r="D7" s="22"/>
      <c r="E7" s="22">
        <v>56127</v>
      </c>
      <c r="F7" s="22">
        <v>56127</v>
      </c>
    </row>
    <row r="8" spans="1:6" x14ac:dyDescent="0.25">
      <c r="B8">
        <v>2019</v>
      </c>
      <c r="C8" s="22">
        <v>889325</v>
      </c>
      <c r="D8" s="22"/>
      <c r="E8" s="22"/>
      <c r="F8" s="22">
        <v>889325</v>
      </c>
    </row>
    <row r="9" spans="1:6" x14ac:dyDescent="0.25">
      <c r="B9">
        <v>2021</v>
      </c>
      <c r="C9" s="22">
        <v>180055</v>
      </c>
      <c r="D9" s="22"/>
      <c r="E9" s="22"/>
      <c r="F9" s="22">
        <v>180055</v>
      </c>
    </row>
    <row r="10" spans="1:6" x14ac:dyDescent="0.25">
      <c r="A10" t="s">
        <v>12</v>
      </c>
      <c r="C10" s="22"/>
      <c r="D10" s="22"/>
      <c r="E10" s="22"/>
      <c r="F10" s="22"/>
    </row>
    <row r="11" spans="1:6" x14ac:dyDescent="0.25">
      <c r="B11">
        <v>2016</v>
      </c>
      <c r="C11" s="22">
        <v>60600</v>
      </c>
      <c r="D11" s="22">
        <v>225631</v>
      </c>
      <c r="E11" s="22"/>
      <c r="F11" s="22">
        <v>286231</v>
      </c>
    </row>
    <row r="12" spans="1:6" x14ac:dyDescent="0.25">
      <c r="B12">
        <v>2017</v>
      </c>
      <c r="C12" s="22">
        <v>251528</v>
      </c>
      <c r="D12" s="22"/>
      <c r="E12" s="22"/>
      <c r="F12" s="22">
        <v>251528</v>
      </c>
    </row>
    <row r="13" spans="1:6" x14ac:dyDescent="0.25">
      <c r="B13">
        <v>2018</v>
      </c>
      <c r="C13" s="22"/>
      <c r="D13" s="22"/>
      <c r="E13" s="22">
        <v>110456</v>
      </c>
      <c r="F13" s="22">
        <v>110456</v>
      </c>
    </row>
    <row r="14" spans="1:6" x14ac:dyDescent="0.25">
      <c r="B14">
        <v>2019</v>
      </c>
      <c r="C14" s="22">
        <v>654108</v>
      </c>
      <c r="D14" s="22"/>
      <c r="E14" s="22"/>
      <c r="F14" s="22">
        <v>654108</v>
      </c>
    </row>
    <row r="15" spans="1:6" x14ac:dyDescent="0.25">
      <c r="B15">
        <v>2020</v>
      </c>
      <c r="C15" s="22">
        <v>987512</v>
      </c>
      <c r="D15" s="22">
        <v>79225</v>
      </c>
      <c r="E15" s="22">
        <v>590568</v>
      </c>
      <c r="F15" s="22">
        <v>1657305</v>
      </c>
    </row>
    <row r="16" spans="1:6" x14ac:dyDescent="0.25">
      <c r="B16">
        <v>2021</v>
      </c>
      <c r="C16" s="22">
        <v>1074527</v>
      </c>
      <c r="D16" s="22"/>
      <c r="E16" s="22"/>
      <c r="F16" s="22">
        <v>1074527</v>
      </c>
    </row>
    <row r="17" spans="1:6" x14ac:dyDescent="0.25">
      <c r="A17" t="s">
        <v>22</v>
      </c>
      <c r="C17" s="22"/>
      <c r="D17" s="22"/>
      <c r="E17" s="22"/>
      <c r="F17" s="22"/>
    </row>
    <row r="18" spans="1:6" x14ac:dyDescent="0.25">
      <c r="B18">
        <v>2016</v>
      </c>
      <c r="C18" s="22"/>
      <c r="D18" s="22"/>
      <c r="E18" s="22">
        <v>126507</v>
      </c>
      <c r="F18" s="22">
        <v>126507</v>
      </c>
    </row>
    <row r="19" spans="1:6" x14ac:dyDescent="0.25">
      <c r="B19">
        <v>2018</v>
      </c>
      <c r="C19" s="22">
        <v>34600</v>
      </c>
      <c r="D19" s="22"/>
      <c r="E19" s="22"/>
      <c r="F19" s="22">
        <v>34600</v>
      </c>
    </row>
    <row r="20" spans="1:6" x14ac:dyDescent="0.25">
      <c r="B20">
        <v>2019</v>
      </c>
      <c r="C20" s="22">
        <v>32500</v>
      </c>
      <c r="D20" s="22">
        <v>52500</v>
      </c>
      <c r="E20" s="22"/>
      <c r="F20" s="22">
        <v>85000</v>
      </c>
    </row>
    <row r="21" spans="1:6" x14ac:dyDescent="0.25">
      <c r="B21">
        <v>2020</v>
      </c>
      <c r="C21" s="22"/>
      <c r="D21" s="22">
        <v>285329</v>
      </c>
      <c r="E21" s="22"/>
      <c r="F21" s="22">
        <v>285329</v>
      </c>
    </row>
    <row r="22" spans="1:6" x14ac:dyDescent="0.25">
      <c r="B22">
        <v>2021</v>
      </c>
      <c r="C22" s="22">
        <v>154382</v>
      </c>
      <c r="D22" s="22"/>
      <c r="E22" s="22"/>
      <c r="F22" s="22">
        <v>154382</v>
      </c>
    </row>
    <row r="23" spans="1:6" x14ac:dyDescent="0.25">
      <c r="A23" t="s">
        <v>31</v>
      </c>
      <c r="C23" s="22"/>
      <c r="D23" s="22"/>
      <c r="E23" s="22"/>
      <c r="F23" s="22"/>
    </row>
    <row r="24" spans="1:6" x14ac:dyDescent="0.25">
      <c r="B24">
        <v>2017</v>
      </c>
      <c r="C24" s="22">
        <v>103785</v>
      </c>
      <c r="D24" s="22"/>
      <c r="E24" s="22"/>
      <c r="F24" s="22">
        <v>103785</v>
      </c>
    </row>
    <row r="25" spans="1:6" x14ac:dyDescent="0.25">
      <c r="B25">
        <v>2018</v>
      </c>
      <c r="C25" s="22"/>
      <c r="D25" s="22">
        <v>38090</v>
      </c>
      <c r="E25" s="22">
        <v>249176</v>
      </c>
      <c r="F25" s="22">
        <v>287266</v>
      </c>
    </row>
    <row r="26" spans="1:6" x14ac:dyDescent="0.25">
      <c r="B26">
        <v>2019</v>
      </c>
      <c r="C26" s="22"/>
      <c r="D26" s="22">
        <v>79349</v>
      </c>
      <c r="E26" s="22">
        <v>82500</v>
      </c>
      <c r="F26" s="22">
        <v>161849</v>
      </c>
    </row>
    <row r="27" spans="1:6" x14ac:dyDescent="0.25">
      <c r="A27" t="s">
        <v>87</v>
      </c>
      <c r="C27" s="22">
        <v>4422922</v>
      </c>
      <c r="D27" s="22">
        <v>760124</v>
      </c>
      <c r="E27" s="22">
        <v>1915559</v>
      </c>
      <c r="F27" s="22">
        <v>7098605</v>
      </c>
    </row>
  </sheetData>
  <dataValidations count="1">
    <dataValidation allowBlank="1" error="pavI8MeUFtEyxX2I4tky6685daae-44d9-49e0-b44b-9d7b0c512a1e" sqref="A1:E2" xr:uid="{00000000-0002-0000-0200-000000000000}"/>
  </dataValidation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selection activeCell="E5" sqref="E5"/>
    </sheetView>
  </sheetViews>
  <sheetFormatPr defaultRowHeight="15" x14ac:dyDescent="0.25"/>
  <cols>
    <col min="1" max="1" width="15.42578125" customWidth="1"/>
    <col min="2" max="2" width="11.140625" customWidth="1"/>
    <col min="3" max="3" width="8.5703125" bestFit="1" customWidth="1"/>
    <col min="4" max="4" width="10.28515625" bestFit="1" customWidth="1"/>
    <col min="5" max="5" width="11.28515625" customWidth="1"/>
    <col min="6" max="6" width="12" bestFit="1" customWidth="1"/>
    <col min="7" max="7" width="7.85546875" bestFit="1" customWidth="1"/>
    <col min="8" max="8" width="10.28515625" bestFit="1" customWidth="1"/>
    <col min="9" max="9" width="15.140625" bestFit="1" customWidth="1"/>
    <col min="10" max="10" width="18.5703125" bestFit="1" customWidth="1"/>
    <col min="11" max="11" width="7.85546875" bestFit="1" customWidth="1"/>
    <col min="12" max="12" width="10.28515625" bestFit="1" customWidth="1"/>
    <col min="13" max="13" width="21.85546875" bestFit="1" customWidth="1"/>
    <col min="14" max="14" width="13" bestFit="1" customWidth="1"/>
    <col min="15" max="15" width="7.85546875" bestFit="1" customWidth="1"/>
    <col min="16" max="16" width="10.28515625" bestFit="1" customWidth="1"/>
    <col min="17" max="17" width="16.140625" bestFit="1" customWidth="1"/>
    <col min="18" max="18" width="11.140625" bestFit="1" customWidth="1"/>
    <col min="19" max="19" width="13.5703125" bestFit="1" customWidth="1"/>
    <col min="20" max="20" width="11.28515625" bestFit="1" customWidth="1"/>
  </cols>
  <sheetData>
    <row r="1" spans="1:5" ht="59.25" customHeight="1" x14ac:dyDescent="0.25"/>
    <row r="3" spans="1:5" x14ac:dyDescent="0.25">
      <c r="A3" s="21" t="s">
        <v>88</v>
      </c>
      <c r="B3" s="21" t="s">
        <v>26</v>
      </c>
    </row>
    <row r="4" spans="1:5" x14ac:dyDescent="0.25">
      <c r="A4" s="21" t="s">
        <v>103</v>
      </c>
      <c r="B4" t="s">
        <v>25</v>
      </c>
      <c r="C4" t="s">
        <v>28</v>
      </c>
      <c r="D4" t="s">
        <v>27</v>
      </c>
      <c r="E4" t="s">
        <v>87</v>
      </c>
    </row>
    <row r="5" spans="1:5" x14ac:dyDescent="0.25">
      <c r="A5" s="20" t="s">
        <v>57</v>
      </c>
      <c r="B5" s="22">
        <v>32500</v>
      </c>
      <c r="C5" s="22"/>
      <c r="D5" s="22"/>
      <c r="E5" s="22">
        <v>32500</v>
      </c>
    </row>
    <row r="6" spans="1:5" x14ac:dyDescent="0.25">
      <c r="A6" s="20" t="s">
        <v>63</v>
      </c>
      <c r="B6" s="22"/>
      <c r="C6" s="22">
        <v>52500</v>
      </c>
      <c r="D6" s="22"/>
      <c r="E6" s="22">
        <v>52500</v>
      </c>
    </row>
    <row r="7" spans="1:5" x14ac:dyDescent="0.25">
      <c r="A7" s="20" t="s">
        <v>34</v>
      </c>
      <c r="B7" s="22"/>
      <c r="C7" s="22"/>
      <c r="D7" s="22">
        <v>56127</v>
      </c>
      <c r="E7" s="22">
        <v>56127</v>
      </c>
    </row>
    <row r="8" spans="1:5" x14ac:dyDescent="0.25">
      <c r="A8" s="20" t="s">
        <v>43</v>
      </c>
      <c r="B8" s="22"/>
      <c r="C8" s="22">
        <v>79349</v>
      </c>
      <c r="D8" s="22"/>
      <c r="E8" s="22">
        <v>79349</v>
      </c>
    </row>
    <row r="9" spans="1:5" x14ac:dyDescent="0.25">
      <c r="A9" s="20" t="s">
        <v>61</v>
      </c>
      <c r="B9" s="22"/>
      <c r="C9" s="22"/>
      <c r="D9" s="22">
        <v>82500</v>
      </c>
      <c r="E9" s="22">
        <v>82500</v>
      </c>
    </row>
    <row r="10" spans="1:5" x14ac:dyDescent="0.25">
      <c r="A10" s="20" t="s">
        <v>13</v>
      </c>
      <c r="B10" s="22">
        <v>89754</v>
      </c>
      <c r="C10" s="22"/>
      <c r="D10" s="22"/>
      <c r="E10" s="22">
        <v>89754</v>
      </c>
    </row>
    <row r="11" spans="1:5" x14ac:dyDescent="0.25">
      <c r="A11" s="20" t="s">
        <v>65</v>
      </c>
      <c r="B11" s="22">
        <v>155600</v>
      </c>
      <c r="C11" s="22"/>
      <c r="D11" s="22"/>
      <c r="E11" s="22">
        <v>155600</v>
      </c>
    </row>
    <row r="12" spans="1:5" x14ac:dyDescent="0.25">
      <c r="A12" s="20" t="s">
        <v>59</v>
      </c>
      <c r="B12" s="22">
        <v>199800</v>
      </c>
      <c r="C12" s="22"/>
      <c r="D12" s="22"/>
      <c r="E12" s="22">
        <v>199800</v>
      </c>
    </row>
    <row r="13" spans="1:5" x14ac:dyDescent="0.25">
      <c r="A13" s="20" t="s">
        <v>35</v>
      </c>
      <c r="B13" s="22"/>
      <c r="C13" s="22"/>
      <c r="D13" s="22">
        <v>200326</v>
      </c>
      <c r="E13" s="22">
        <v>200326</v>
      </c>
    </row>
    <row r="14" spans="1:5" x14ac:dyDescent="0.25">
      <c r="A14" s="20" t="s">
        <v>41</v>
      </c>
      <c r="B14" s="22">
        <v>234657</v>
      </c>
      <c r="C14" s="22"/>
      <c r="D14" s="22"/>
      <c r="E14" s="22">
        <v>234657</v>
      </c>
    </row>
    <row r="15" spans="1:5" x14ac:dyDescent="0.25">
      <c r="A15" s="20" t="s">
        <v>87</v>
      </c>
      <c r="B15" s="22">
        <v>712311</v>
      </c>
      <c r="C15" s="22">
        <v>131849</v>
      </c>
      <c r="D15" s="22">
        <v>338953</v>
      </c>
      <c r="E15" s="22">
        <v>1183113</v>
      </c>
    </row>
  </sheetData>
  <dataValidations count="1">
    <dataValidation allowBlank="1" error="pavI8MeUFtEyxX2I4tky6685daae-44d9-49e0-b44b-9d7b0c512a1e" sqref="A1:E2" xr:uid="{00000000-0002-0000-0300-000000000000}"/>
  </dataValidation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workbookViewId="0">
      <selection activeCell="F3" sqref="F3"/>
    </sheetView>
  </sheetViews>
  <sheetFormatPr defaultRowHeight="15" x14ac:dyDescent="0.25"/>
  <cols>
    <col min="1" max="1" width="16.7109375" bestFit="1" customWidth="1"/>
    <col min="2" max="2" width="10.85546875" bestFit="1" customWidth="1"/>
    <col min="3" max="3" width="15.42578125" bestFit="1" customWidth="1"/>
    <col min="4" max="4" width="13.140625" bestFit="1" customWidth="1"/>
    <col min="5" max="5" width="17.28515625" bestFit="1" customWidth="1"/>
    <col min="6" max="6" width="19.28515625" bestFit="1" customWidth="1"/>
    <col min="7" max="7" width="17.5703125" bestFit="1" customWidth="1"/>
  </cols>
  <sheetData>
    <row r="1" spans="1:7" ht="59.25" customHeight="1" x14ac:dyDescent="0.25"/>
    <row r="3" spans="1:7" x14ac:dyDescent="0.25">
      <c r="A3" s="21" t="s">
        <v>6</v>
      </c>
      <c r="B3" t="s">
        <v>106</v>
      </c>
      <c r="C3" t="s">
        <v>88</v>
      </c>
      <c r="D3" t="s">
        <v>90</v>
      </c>
      <c r="E3" t="s">
        <v>107</v>
      </c>
      <c r="F3" t="s">
        <v>108</v>
      </c>
      <c r="G3" t="s">
        <v>109</v>
      </c>
    </row>
    <row r="4" spans="1:7" x14ac:dyDescent="0.25">
      <c r="A4" s="20" t="s">
        <v>18</v>
      </c>
      <c r="B4" s="29">
        <v>5</v>
      </c>
      <c r="C4" s="22">
        <v>743687</v>
      </c>
      <c r="D4" s="22">
        <v>721275</v>
      </c>
      <c r="E4" s="22">
        <v>22412</v>
      </c>
      <c r="F4" s="30">
        <v>3.1072753110810716E-2</v>
      </c>
      <c r="G4" s="22">
        <v>144255</v>
      </c>
    </row>
    <row r="5" spans="1:7" x14ac:dyDescent="0.25">
      <c r="A5" s="20" t="s">
        <v>17</v>
      </c>
      <c r="B5" s="29">
        <v>8</v>
      </c>
      <c r="C5" s="22">
        <v>510261</v>
      </c>
      <c r="D5" s="22">
        <v>502720</v>
      </c>
      <c r="E5" s="22">
        <v>7541</v>
      </c>
      <c r="F5" s="30">
        <v>1.5000397835773394E-2</v>
      </c>
      <c r="G5" s="22">
        <v>62840</v>
      </c>
    </row>
    <row r="6" spans="1:7" x14ac:dyDescent="0.25">
      <c r="A6" s="20" t="s">
        <v>16</v>
      </c>
      <c r="B6" s="29">
        <v>7</v>
      </c>
      <c r="C6" s="22">
        <v>4292507</v>
      </c>
      <c r="D6" s="22">
        <v>4221035</v>
      </c>
      <c r="E6" s="22">
        <v>71472</v>
      </c>
      <c r="F6" s="30">
        <v>1.6932340054038878E-2</v>
      </c>
      <c r="G6" s="22">
        <v>603005</v>
      </c>
    </row>
    <row r="7" spans="1:7" x14ac:dyDescent="0.25">
      <c r="A7" s="20" t="s">
        <v>10</v>
      </c>
      <c r="B7" s="29">
        <v>10</v>
      </c>
      <c r="C7" s="22">
        <v>1183113</v>
      </c>
      <c r="D7" s="22">
        <v>1149965</v>
      </c>
      <c r="E7" s="22">
        <v>33148</v>
      </c>
      <c r="F7" s="30">
        <v>2.8825225115546995E-2</v>
      </c>
      <c r="G7" s="22">
        <v>114996.5</v>
      </c>
    </row>
    <row r="8" spans="1:7" x14ac:dyDescent="0.25">
      <c r="A8" s="20" t="s">
        <v>20</v>
      </c>
      <c r="B8" s="29">
        <v>3</v>
      </c>
      <c r="C8" s="22">
        <v>369037</v>
      </c>
      <c r="D8" s="22">
        <v>338865</v>
      </c>
      <c r="E8" s="22">
        <v>30172</v>
      </c>
      <c r="F8" s="30">
        <v>8.9038407625455562E-2</v>
      </c>
      <c r="G8" s="22">
        <v>112955</v>
      </c>
    </row>
    <row r="9" spans="1:7" x14ac:dyDescent="0.25">
      <c r="A9" s="20" t="s">
        <v>87</v>
      </c>
      <c r="B9" s="29">
        <v>33</v>
      </c>
      <c r="C9" s="22">
        <v>7098605</v>
      </c>
      <c r="D9" s="22">
        <v>6933860</v>
      </c>
      <c r="E9" s="22">
        <v>164745</v>
      </c>
      <c r="F9" s="30">
        <v>2.3759493269261276E-2</v>
      </c>
      <c r="G9" s="22">
        <v>210116.9696969697</v>
      </c>
    </row>
  </sheetData>
  <dataValidations count="1">
    <dataValidation allowBlank="1" error="pavI8MeUFtEyxX2I4tky6685daae-44d9-49e0-b44b-9d7b0c512a1e" sqref="A1:C2" xr:uid="{00000000-0002-0000-0400-000000000000}"/>
  </dataValidation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4"/>
  <sheetViews>
    <sheetView workbookViewId="0">
      <selection activeCell="A5" sqref="A5"/>
    </sheetView>
  </sheetViews>
  <sheetFormatPr defaultRowHeight="15" x14ac:dyDescent="0.25"/>
  <cols>
    <col min="1" max="1" width="30.5703125" bestFit="1" customWidth="1"/>
    <col min="2" max="2" width="7.28515625" bestFit="1" customWidth="1"/>
    <col min="3" max="4" width="8.5703125" bestFit="1" customWidth="1"/>
    <col min="5" max="6" width="10.140625" bestFit="1" customWidth="1"/>
    <col min="7" max="7" width="8.5703125" bestFit="1" customWidth="1"/>
    <col min="8" max="8" width="11.28515625" bestFit="1" customWidth="1"/>
  </cols>
  <sheetData>
    <row r="1" spans="1:8" ht="59.25" customHeight="1" x14ac:dyDescent="0.25"/>
    <row r="3" spans="1:8" x14ac:dyDescent="0.25">
      <c r="A3" s="21" t="s">
        <v>88</v>
      </c>
      <c r="B3" s="21" t="s">
        <v>92</v>
      </c>
    </row>
    <row r="4" spans="1:8" x14ac:dyDescent="0.25">
      <c r="A4" s="21" t="s">
        <v>91</v>
      </c>
      <c r="B4" s="24">
        <v>2016</v>
      </c>
      <c r="C4" s="24">
        <v>2017</v>
      </c>
      <c r="D4" s="24">
        <v>2018</v>
      </c>
      <c r="E4" s="24">
        <v>2019</v>
      </c>
      <c r="F4" s="24">
        <v>2020</v>
      </c>
      <c r="G4" s="24">
        <v>2021</v>
      </c>
      <c r="H4" t="s">
        <v>87</v>
      </c>
    </row>
    <row r="5" spans="1:8" x14ac:dyDescent="0.25">
      <c r="A5" s="20" t="s">
        <v>16</v>
      </c>
      <c r="B5" s="22"/>
      <c r="C5" s="22">
        <v>783975</v>
      </c>
      <c r="D5" s="22"/>
      <c r="E5" s="22">
        <v>889325</v>
      </c>
      <c r="F5" s="22">
        <v>1628752</v>
      </c>
      <c r="G5" s="22">
        <v>990455</v>
      </c>
      <c r="H5" s="22">
        <v>4292507</v>
      </c>
    </row>
    <row r="6" spans="1:8" x14ac:dyDescent="0.25">
      <c r="A6" s="23" t="s">
        <v>33</v>
      </c>
      <c r="B6" s="22"/>
      <c r="C6" s="22"/>
      <c r="D6" s="22"/>
      <c r="E6" s="22">
        <v>889325</v>
      </c>
      <c r="F6" s="22"/>
      <c r="G6" s="22"/>
      <c r="H6" s="22">
        <v>889325</v>
      </c>
    </row>
    <row r="7" spans="1:8" x14ac:dyDescent="0.25">
      <c r="A7" s="23" t="s">
        <v>78</v>
      </c>
      <c r="B7" s="22"/>
      <c r="C7" s="22"/>
      <c r="D7" s="22"/>
      <c r="E7" s="22"/>
      <c r="F7" s="22"/>
      <c r="G7" s="22">
        <v>990455</v>
      </c>
      <c r="H7" s="22">
        <v>990455</v>
      </c>
    </row>
    <row r="8" spans="1:8" x14ac:dyDescent="0.25">
      <c r="A8" s="23" t="s">
        <v>40</v>
      </c>
      <c r="B8" s="22"/>
      <c r="C8" s="22">
        <v>700225</v>
      </c>
      <c r="D8" s="22"/>
      <c r="E8" s="22"/>
      <c r="F8" s="22"/>
      <c r="G8" s="22"/>
      <c r="H8" s="22">
        <v>700225</v>
      </c>
    </row>
    <row r="9" spans="1:8" x14ac:dyDescent="0.25">
      <c r="A9" s="23" t="s">
        <v>74</v>
      </c>
      <c r="B9" s="22"/>
      <c r="C9" s="22"/>
      <c r="D9" s="22"/>
      <c r="E9" s="22"/>
      <c r="F9" s="22">
        <v>752855</v>
      </c>
      <c r="G9" s="22"/>
      <c r="H9" s="22">
        <v>752855</v>
      </c>
    </row>
    <row r="10" spans="1:8" x14ac:dyDescent="0.25">
      <c r="A10" s="23" t="s">
        <v>75</v>
      </c>
      <c r="B10" s="22"/>
      <c r="C10" s="22"/>
      <c r="D10" s="22"/>
      <c r="E10" s="22"/>
      <c r="F10" s="22">
        <v>590568</v>
      </c>
      <c r="G10" s="22"/>
      <c r="H10" s="22">
        <v>590568</v>
      </c>
    </row>
    <row r="11" spans="1:8" x14ac:dyDescent="0.25">
      <c r="A11" s="23" t="s">
        <v>24</v>
      </c>
      <c r="B11" s="22"/>
      <c r="C11" s="22"/>
      <c r="D11" s="22"/>
      <c r="E11" s="22"/>
      <c r="F11" s="22">
        <v>285329</v>
      </c>
      <c r="G11" s="22"/>
      <c r="H11" s="22">
        <v>285329</v>
      </c>
    </row>
    <row r="12" spans="1:8" x14ac:dyDescent="0.25">
      <c r="A12" s="23" t="s">
        <v>98</v>
      </c>
      <c r="B12" s="22"/>
      <c r="C12" s="22">
        <v>83750</v>
      </c>
      <c r="D12" s="22"/>
      <c r="E12" s="22"/>
      <c r="F12" s="22"/>
      <c r="G12" s="22"/>
      <c r="H12" s="22">
        <v>83750</v>
      </c>
    </row>
    <row r="13" spans="1:8" x14ac:dyDescent="0.25">
      <c r="A13" s="20" t="s">
        <v>10</v>
      </c>
      <c r="B13" s="22"/>
      <c r="C13" s="22">
        <v>89754</v>
      </c>
      <c r="D13" s="22">
        <v>256453</v>
      </c>
      <c r="E13" s="22">
        <v>602249</v>
      </c>
      <c r="F13" s="22">
        <v>234657</v>
      </c>
      <c r="G13" s="22"/>
      <c r="H13" s="22">
        <v>1183113</v>
      </c>
    </row>
    <row r="14" spans="1:8" x14ac:dyDescent="0.25">
      <c r="A14" s="23" t="s">
        <v>66</v>
      </c>
      <c r="B14" s="22"/>
      <c r="C14" s="22"/>
      <c r="D14" s="22"/>
      <c r="E14" s="22">
        <v>155600</v>
      </c>
      <c r="F14" s="22"/>
      <c r="G14" s="22"/>
      <c r="H14" s="22">
        <v>155600</v>
      </c>
    </row>
    <row r="15" spans="1:8" x14ac:dyDescent="0.25">
      <c r="A15" s="23" t="s">
        <v>11</v>
      </c>
      <c r="B15" s="22"/>
      <c r="C15" s="22">
        <v>89754</v>
      </c>
      <c r="D15" s="22"/>
      <c r="E15" s="22"/>
      <c r="F15" s="22"/>
      <c r="G15" s="22"/>
      <c r="H15" s="22">
        <v>89754</v>
      </c>
    </row>
    <row r="16" spans="1:8" x14ac:dyDescent="0.25">
      <c r="A16" s="23" t="s">
        <v>44</v>
      </c>
      <c r="B16" s="22"/>
      <c r="C16" s="22"/>
      <c r="D16" s="22"/>
      <c r="E16" s="22">
        <v>79349</v>
      </c>
      <c r="F16" s="22"/>
      <c r="G16" s="22"/>
      <c r="H16" s="22">
        <v>79349</v>
      </c>
    </row>
    <row r="17" spans="1:8" x14ac:dyDescent="0.25">
      <c r="A17" s="23" t="s">
        <v>58</v>
      </c>
      <c r="B17" s="22"/>
      <c r="C17" s="22"/>
      <c r="D17" s="22"/>
      <c r="E17" s="22">
        <v>32500</v>
      </c>
      <c r="F17" s="22"/>
      <c r="G17" s="22"/>
      <c r="H17" s="22">
        <v>32500</v>
      </c>
    </row>
    <row r="18" spans="1:8" x14ac:dyDescent="0.25">
      <c r="A18" s="23" t="s">
        <v>62</v>
      </c>
      <c r="B18" s="22"/>
      <c r="C18" s="22"/>
      <c r="D18" s="22"/>
      <c r="E18" s="22">
        <v>82500</v>
      </c>
      <c r="F18" s="22"/>
      <c r="G18" s="22"/>
      <c r="H18" s="22">
        <v>82500</v>
      </c>
    </row>
    <row r="19" spans="1:8" x14ac:dyDescent="0.25">
      <c r="A19" s="23" t="s">
        <v>60</v>
      </c>
      <c r="B19" s="22"/>
      <c r="C19" s="22"/>
      <c r="D19" s="22"/>
      <c r="E19" s="22">
        <v>199800</v>
      </c>
      <c r="F19" s="22"/>
      <c r="G19" s="22"/>
      <c r="H19" s="22">
        <v>199800</v>
      </c>
    </row>
    <row r="20" spans="1:8" x14ac:dyDescent="0.25">
      <c r="A20" s="23" t="s">
        <v>36</v>
      </c>
      <c r="B20" s="22"/>
      <c r="C20" s="22"/>
      <c r="D20" s="22">
        <v>200326</v>
      </c>
      <c r="E20" s="22"/>
      <c r="F20" s="22"/>
      <c r="G20" s="22"/>
      <c r="H20" s="22">
        <v>200326</v>
      </c>
    </row>
    <row r="21" spans="1:8" x14ac:dyDescent="0.25">
      <c r="A21" s="23" t="s">
        <v>42</v>
      </c>
      <c r="B21" s="22"/>
      <c r="C21" s="22"/>
      <c r="D21" s="22"/>
      <c r="E21" s="22"/>
      <c r="F21" s="22">
        <v>234657</v>
      </c>
      <c r="G21" s="22"/>
      <c r="H21" s="22">
        <v>234657</v>
      </c>
    </row>
    <row r="22" spans="1:8" x14ac:dyDescent="0.25">
      <c r="A22" s="23" t="s">
        <v>14</v>
      </c>
      <c r="B22" s="22"/>
      <c r="C22" s="22"/>
      <c r="D22" s="22">
        <v>56127</v>
      </c>
      <c r="E22" s="22"/>
      <c r="F22" s="22"/>
      <c r="G22" s="22"/>
      <c r="H22" s="22">
        <v>56127</v>
      </c>
    </row>
    <row r="23" spans="1:8" x14ac:dyDescent="0.25">
      <c r="A23" s="23" t="s">
        <v>64</v>
      </c>
      <c r="B23" s="22"/>
      <c r="C23" s="22"/>
      <c r="D23" s="22"/>
      <c r="E23" s="22">
        <v>52500</v>
      </c>
      <c r="F23" s="22"/>
      <c r="G23" s="22"/>
      <c r="H23" s="22">
        <v>52500</v>
      </c>
    </row>
    <row r="24" spans="1:8" x14ac:dyDescent="0.25">
      <c r="A24" s="20" t="s">
        <v>87</v>
      </c>
      <c r="B24" s="22"/>
      <c r="C24" s="22">
        <v>873729</v>
      </c>
      <c r="D24" s="22">
        <v>256453</v>
      </c>
      <c r="E24" s="22">
        <v>1491574</v>
      </c>
      <c r="F24" s="22">
        <v>1863409</v>
      </c>
      <c r="G24" s="22">
        <v>990455</v>
      </c>
      <c r="H24" s="22">
        <v>5475620</v>
      </c>
    </row>
  </sheetData>
  <dataValidations count="1">
    <dataValidation allowBlank="1" error="pavI8MeUFtEyxX2I4tky6685daae-44d9-49e0-b44b-9d7b0c512a1e" sqref="A1:H2" xr:uid="{00000000-0002-0000-0500-000000000000}"/>
  </dataValidation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{6685daae-44d9-49e0-b44b-9d7b0c512a1e}</UserID>
  <AssignmentID>{6685daae-44d9-49e0-b44b-9d7b0c512a1e}</AssignmentID>
</GradingEngineProps>
</file>

<file path=customXml/itemProps1.xml><?xml version="1.0" encoding="utf-8"?>
<ds:datastoreItem xmlns:ds="http://schemas.openxmlformats.org/officeDocument/2006/customXml" ds:itemID="{7B970560-B9C6-47A4-A999-568763BB8A20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Capital Projects</vt:lpstr>
      <vt:lpstr>Cost by Green Feature</vt:lpstr>
      <vt:lpstr>Cost by Campus</vt:lpstr>
      <vt:lpstr>Project Budgets</vt:lpstr>
      <vt:lpstr>Project Types 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Steven</cp:lastModifiedBy>
  <dcterms:created xsi:type="dcterms:W3CDTF">2019-03-29T17:45:45Z</dcterms:created>
  <dcterms:modified xsi:type="dcterms:W3CDTF">2022-07-26T14:51:56Z</dcterms:modified>
</cp:coreProperties>
</file>