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9-12\Module 9\"/>
    </mc:Choice>
  </mc:AlternateContent>
  <xr:revisionPtr revIDLastSave="0" documentId="13_ncr:1_{099C42B6-B99E-4A54-B1FB-1D116E5F33D1}" xr6:coauthVersionLast="47" xr6:coauthVersionMax="47" xr10:uidLastSave="{00000000-0000-0000-0000-000000000000}"/>
  <bookViews>
    <workbookView xWindow="2640" yWindow="2640" windowWidth="8835" windowHeight="9495" tabRatio="807" firstSheet="1" activeTab="2" xr2:uid="{00000000-000D-0000-FFFF-FFFF00000000}"/>
  </bookViews>
  <sheets>
    <sheet name="Documentation" sheetId="21" r:id="rId1"/>
    <sheet name="Loan Payments" sheetId="14" r:id="rId2"/>
    <sheet name="Depreciation" sheetId="8" r:id="rId3"/>
    <sheet name="Earnings Projections" sheetId="7" r:id="rId4"/>
    <sheet name="Monthly Revenue Projections" sheetId="22" r:id="rId5"/>
    <sheet name="Investment" sheetId="19" r:id="rId6"/>
  </sheets>
  <externalReferences>
    <externalReference r:id="rId7"/>
  </externalReferences>
  <definedNames>
    <definedName name="__IntlFixup" hidden="1">TRUE</definedName>
    <definedName name="__IntlFixupTable" localSheetId="5" hidden="1">#REF!</definedName>
    <definedName name="__IntlFixupTable" localSheetId="1" hidden="1">#REF!</definedName>
    <definedName name="__IntlFixupTable" hidden="1">#REF!</definedName>
    <definedName name="_Order1" hidden="1">0</definedName>
    <definedName name="AA.Report.Files" localSheetId="5" hidden="1">#REF!</definedName>
    <definedName name="AA.Report.Files" localSheetId="1" hidden="1">#REF!</definedName>
    <definedName name="AA.Report.Files" hidden="1">#REF!</definedName>
    <definedName name="AA.Reports.Available" localSheetId="5" hidden="1">#REF!</definedName>
    <definedName name="AA.Reports.Available" localSheetId="1" hidden="1">#REF!</definedName>
    <definedName name="AA.Reports.Available" hidden="1">#REF!</definedName>
    <definedName name="CA_RunWalk">'[1]Local Offices'!$D$12</definedName>
    <definedName name="Data.Dump" localSheetId="5" hidden="1">OFFSET([0]!Data.Top.Left,1,0)</definedName>
    <definedName name="Data.Dump" localSheetId="1" hidden="1">OFFSET([0]!Data.Top.Left,1,0)</definedName>
    <definedName name="Data.Dump" hidden="1">OFFSET([0]!Data.Top.Left,1,0)</definedName>
    <definedName name="Database.File" localSheetId="5" hidden="1">#REF!</definedName>
    <definedName name="Database.File" localSheetId="1" hidden="1">#REF!</definedName>
    <definedName name="Database.File" hidden="1">#REF!</definedName>
    <definedName name="File.Type" localSheetId="5" hidden="1">#REF!</definedName>
    <definedName name="File.Type" localSheetId="1" hidden="1">#REF!</definedName>
    <definedName name="File.Type" hidden="1">#REF!</definedName>
    <definedName name="File.Type2" localSheetId="5" hidden="1">#REF!</definedName>
    <definedName name="File.Type2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R_Run">'[1]Local Offices'!$D$18</definedName>
    <definedName name="Ownership" localSheetId="5" hidden="1">OFFSET([0]!Data.Top.Left,1,0)</definedName>
    <definedName name="Ownership" localSheetId="1" hidden="1">OFFSET([0]!Data.Top.Left,1,0)</definedName>
    <definedName name="Ownership" hidden="1">OFFSET([0]!Data.Top.Left,1,0)</definedName>
    <definedName name="s" localSheetId="5" hidden="1">#REF!</definedName>
    <definedName name="s" hidden="1">#REF!</definedName>
    <definedName name="Show.Acct.Update.Warning" localSheetId="5" hidden="1">#REF!</definedName>
    <definedName name="Show.Acct.Update.Warning" localSheetId="1" hidden="1">#REF!</definedName>
    <definedName name="Show.Acct.Update.Warning" hidden="1">#REF!</definedName>
    <definedName name="Show.MDB.Update.Warning" localSheetId="5" hidden="1">#REF!</definedName>
    <definedName name="Show.MDB.Update.Warning" localSheetId="1" hidden="1">#REF!</definedName>
    <definedName name="Show.MDB.Update.Warnin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8" l="1"/>
  <c r="E22" i="8"/>
  <c r="C17" i="19"/>
  <c r="C15" i="19"/>
  <c r="C16" i="19" s="1"/>
  <c r="D18" i="8"/>
  <c r="E18" i="8"/>
  <c r="F18" i="8"/>
  <c r="G18" i="8"/>
  <c r="H18" i="8"/>
  <c r="I18" i="8"/>
  <c r="C18" i="8"/>
  <c r="C11" i="8"/>
  <c r="F11" i="8"/>
  <c r="G11" i="8"/>
  <c r="H11" i="8"/>
  <c r="I11" i="8"/>
  <c r="D11" i="8"/>
  <c r="E11" i="8"/>
  <c r="D18" i="14"/>
  <c r="E18" i="14"/>
  <c r="F18" i="14"/>
  <c r="G18" i="14"/>
  <c r="C18" i="14"/>
  <c r="C17" i="14"/>
  <c r="D17" i="14"/>
  <c r="E17" i="14"/>
  <c r="F17" i="14"/>
  <c r="G17" i="14"/>
  <c r="D7" i="19"/>
  <c r="D8" i="19" s="1"/>
  <c r="D9" i="19" s="1"/>
  <c r="D10" i="19" s="1"/>
  <c r="D11" i="19" s="1"/>
  <c r="D12" i="19" s="1"/>
  <c r="H17" i="14" l="1"/>
  <c r="D8" i="7"/>
  <c r="E8" i="7"/>
  <c r="F8" i="7"/>
  <c r="G8" i="7"/>
  <c r="C8" i="7"/>
  <c r="D9" i="14" l="1"/>
  <c r="H18" i="14"/>
  <c r="D7" i="14"/>
  <c r="D10" i="14" s="1"/>
  <c r="C17" i="7" l="1"/>
  <c r="C19" i="7" s="1"/>
  <c r="D17" i="7"/>
  <c r="D19" i="7" s="1"/>
  <c r="E17" i="7"/>
  <c r="E19" i="7" s="1"/>
  <c r="F17" i="7"/>
  <c r="F19" i="7" s="1"/>
  <c r="G17" i="7"/>
  <c r="G19" i="7" s="1"/>
  <c r="C19" i="8"/>
  <c r="D19" i="8" s="1"/>
  <c r="E19" i="8" s="1"/>
  <c r="F19" i="8" s="1"/>
  <c r="G19" i="8" s="1"/>
  <c r="H19" i="8" s="1"/>
  <c r="I19" i="8" s="1"/>
  <c r="I20" i="8" s="1"/>
  <c r="C20" i="8"/>
  <c r="C12" i="8"/>
  <c r="C13" i="8"/>
  <c r="C19" i="14"/>
  <c r="C20" i="14" s="1"/>
  <c r="G20" i="8" l="1"/>
  <c r="D12" i="8"/>
  <c r="D13" i="8" s="1"/>
  <c r="D19" i="14"/>
  <c r="D20" i="14" s="1"/>
  <c r="F20" i="8"/>
  <c r="H20" i="8"/>
  <c r="D20" i="8"/>
  <c r="E20" i="8"/>
  <c r="E12" i="8" l="1"/>
  <c r="E19" i="14"/>
  <c r="E20" i="14" s="1"/>
  <c r="E13" i="8" l="1"/>
  <c r="F12" i="8"/>
  <c r="F19" i="14"/>
  <c r="F20" i="14" s="1"/>
  <c r="G12" i="8" l="1"/>
  <c r="F13" i="8"/>
  <c r="G19" i="14"/>
  <c r="G20" i="14" s="1"/>
  <c r="G13" i="8" l="1"/>
  <c r="H12" i="8"/>
  <c r="H13" i="8" l="1"/>
  <c r="I12" i="8"/>
  <c r="I13" i="8" s="1"/>
</calcChain>
</file>

<file path=xl/sharedStrings.xml><?xml version="1.0" encoding="utf-8"?>
<sst xmlns="http://schemas.openxmlformats.org/spreadsheetml/2006/main" count="82" uniqueCount="71">
  <si>
    <t>Annual interest rate</t>
  </si>
  <si>
    <t>Loan period in years</t>
  </si>
  <si>
    <t>Start date of loan</t>
  </si>
  <si>
    <t>Year</t>
  </si>
  <si>
    <t>Total</t>
  </si>
  <si>
    <t>Principal</t>
  </si>
  <si>
    <t>Interest</t>
  </si>
  <si>
    <t>Advertising</t>
  </si>
  <si>
    <t>Author:</t>
  </si>
  <si>
    <t>Note: Do not edit this sheet. If your name does not appear in cell B6, please download a new copy of the file from the SAM website.</t>
  </si>
  <si>
    <t>Steven Haynes</t>
  </si>
  <si>
    <t>Months</t>
  </si>
  <si>
    <t>Year 1</t>
  </si>
  <si>
    <t>Year 2</t>
  </si>
  <si>
    <t xml:space="preserve">Year 3 </t>
  </si>
  <si>
    <t>Year 4</t>
  </si>
  <si>
    <t>Year 5</t>
  </si>
  <si>
    <t>Straight-Line Depreciation</t>
  </si>
  <si>
    <t>Declining Balance Depreciation</t>
  </si>
  <si>
    <t>Payroll</t>
  </si>
  <si>
    <t>Payments</t>
  </si>
  <si>
    <t>Net Cash Flow</t>
  </si>
  <si>
    <t>Startup</t>
  </si>
  <si>
    <t>Total General Expenses</t>
  </si>
  <si>
    <t>Income</t>
  </si>
  <si>
    <t>Total Revenue</t>
  </si>
  <si>
    <t>Initial Earnings</t>
  </si>
  <si>
    <t>Year 3</t>
  </si>
  <si>
    <t>Year 6</t>
  </si>
  <si>
    <t>Conditions</t>
  </si>
  <si>
    <t>Depreciation</t>
  </si>
  <si>
    <t>Salvage value (salvage)</t>
  </si>
  <si>
    <t>Life of asset (life)</t>
  </si>
  <si>
    <t>Expenses</t>
  </si>
  <si>
    <t>Maintenance</t>
  </si>
  <si>
    <t>Insurance</t>
  </si>
  <si>
    <t>Long-term assets (cost)</t>
  </si>
  <si>
    <t>Loan amount (pv)</t>
  </si>
  <si>
    <t>Monthly interest rate (rate)</t>
  </si>
  <si>
    <t>Loan period in months (nper)</t>
  </si>
  <si>
    <t>PERFORM FINANCIAL CALCULATIONS</t>
  </si>
  <si>
    <t>Loan Conditions and Payments</t>
  </si>
  <si>
    <t>Mount Moreland Hospital - Neighborhood Nurse Van</t>
  </si>
  <si>
    <t>Equipped Van</t>
  </si>
  <si>
    <t>Monthly payment</t>
  </si>
  <si>
    <t>Principal remaining</t>
  </si>
  <si>
    <t>Remaining %</t>
  </si>
  <si>
    <t>Cumulative depreciation</t>
  </si>
  <si>
    <t>Depreciated asset value</t>
  </si>
  <si>
    <t>Van with Medical Equipment</t>
  </si>
  <si>
    <t>Annual Principal and Cumulative Interest Payments</t>
  </si>
  <si>
    <t>Annual depreciation</t>
  </si>
  <si>
    <t>Municipal grants</t>
  </si>
  <si>
    <t>Federal grants</t>
  </si>
  <si>
    <t>Insurance reimbursements</t>
  </si>
  <si>
    <t>Earnings Projections</t>
  </si>
  <si>
    <t>Supplies</t>
  </si>
  <si>
    <t>Pharmaceuticals</t>
  </si>
  <si>
    <t>Desired rate of return</t>
  </si>
  <si>
    <t>Present value</t>
  </si>
  <si>
    <t>Net present value</t>
  </si>
  <si>
    <t>Internal rate of return</t>
  </si>
  <si>
    <t>Month</t>
  </si>
  <si>
    <t>Month Number</t>
  </si>
  <si>
    <t>Revenue</t>
  </si>
  <si>
    <t>Investor Repayment Schedule</t>
  </si>
  <si>
    <t>Yearly depreciation allowance for the first year:</t>
  </si>
  <si>
    <t>Yearly depreciation allowance for the last year:</t>
  </si>
  <si>
    <t>Mount Moreland Hospital</t>
  </si>
  <si>
    <t>Investment Returns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</si>
  <si>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9: SAM Critical Thinking Project 1c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</si>
</sst>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&quot;$&quot;* #,##0.00_);[Red]_(&quot;$&quot;* \(#,##0.00\);_(&quot;$&quot;* &quot;-&quot;??_);_(@_)"/>
    <numFmt numFmtId="167" formatCode="_(* #,##0_);_(* \(#,##0\);_(* &quot;-&quot;??_);_(@_)"/>
    <numFmt numFmtId="168" formatCode="yyyy"/>
    <numFmt numFmtId="169" formatCode="mmm\ yyyy"/>
    <numFmt numFmtId="170" formatCode="0.0%"/>
  </numFmts>
  <fonts count="4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name val="Century Gothic"/>
      <family val="2"/>
      <scheme val="minor"/>
    </font>
    <font>
      <b/>
      <sz val="10"/>
      <color theme="1" tint="0.24994659260841701"/>
      <name val="Century Gothic"/>
      <family val="2"/>
      <scheme val="major"/>
    </font>
    <font>
      <i/>
      <sz val="9"/>
      <color rgb="FF7F7F7F"/>
      <name val="Century Gothic"/>
      <family val="2"/>
      <scheme val="minor"/>
    </font>
    <font>
      <sz val="10"/>
      <color theme="1" tint="0.24994659260841701"/>
      <name val="Century Gothic"/>
      <family val="2"/>
      <scheme val="minor"/>
    </font>
    <font>
      <b/>
      <sz val="9"/>
      <color theme="3"/>
      <name val="Century Gothic"/>
      <family val="2"/>
      <scheme val="minor"/>
    </font>
    <font>
      <sz val="10"/>
      <name val="Arial"/>
      <family val="2"/>
    </font>
    <font>
      <sz val="4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14"/>
      <color theme="3"/>
      <name val="Century Gothic"/>
      <family val="2"/>
      <scheme val="minor"/>
    </font>
    <font>
      <u/>
      <sz val="10"/>
      <color indexed="12"/>
      <name val="Arial"/>
      <family val="2"/>
    </font>
    <font>
      <sz val="10"/>
      <color theme="1" tint="0.14996795556505021"/>
      <name val="Century Gothic"/>
      <family val="2"/>
      <scheme val="minor"/>
    </font>
    <font>
      <b/>
      <sz val="18"/>
      <color theme="3"/>
      <name val="Century Gothic"/>
      <family val="2"/>
      <scheme val="minor"/>
    </font>
    <font>
      <b/>
      <sz val="14"/>
      <color theme="3"/>
      <name val="Century Gothic"/>
      <family val="2"/>
      <scheme val="minor"/>
    </font>
    <font>
      <sz val="11"/>
      <color theme="3"/>
      <name val="Century Gothic"/>
      <family val="2"/>
      <scheme val="minor"/>
    </font>
    <font>
      <i/>
      <sz val="9"/>
      <color theme="1"/>
      <name val="Century Gothic"/>
      <family val="2"/>
      <scheme val="minor"/>
    </font>
    <font>
      <sz val="10"/>
      <color theme="1" tint="0.249977111117893"/>
      <name val="Century Gothic"/>
      <family val="2"/>
      <scheme val="minor"/>
    </font>
    <font>
      <b/>
      <sz val="14"/>
      <color theme="1" tint="0.14993743705557422"/>
      <name val="Century Gothic"/>
      <family val="2"/>
      <scheme val="minor"/>
    </font>
    <font>
      <b/>
      <sz val="16"/>
      <color theme="1" tint="0.249977111117893"/>
      <name val="Century Gothic"/>
      <family val="2"/>
      <scheme val="major"/>
    </font>
    <font>
      <b/>
      <sz val="12"/>
      <color theme="1" tint="0.249977111117893"/>
      <name val="Century Gothic"/>
      <family val="2"/>
      <scheme val="minor"/>
    </font>
    <font>
      <sz val="10"/>
      <color theme="1" tint="0.249977111117893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2"/>
      <color theme="1" tint="0.249977111117893"/>
      <name val="Century Gothic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entury Gothic"/>
      <family val="2"/>
      <scheme val="minor"/>
    </font>
    <font>
      <sz val="11"/>
      <name val="Century Gothic"/>
      <family val="2"/>
      <scheme val="minor"/>
    </font>
    <font>
      <b/>
      <i/>
      <sz val="11"/>
      <color theme="1" tint="0.24994659260841701"/>
      <name val="Century Gothic"/>
      <family val="2"/>
      <scheme val="major"/>
    </font>
    <font>
      <sz val="11"/>
      <color rgb="FF7F7F7F"/>
      <name val="Century Gothic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4" tint="-0.249977111117893"/>
      <name val="Century Gothic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3460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6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4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49998474074526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 style="medium">
        <color theme="9"/>
      </top>
      <bottom style="thin">
        <color theme="1" tint="0.499984740745262"/>
      </bottom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vertical="center"/>
    </xf>
    <xf numFmtId="0" fontId="3" fillId="0" borderId="0"/>
    <xf numFmtId="0" fontId="4" fillId="0" borderId="2" applyNumberFormat="0" applyFill="0" applyProtection="0">
      <alignment vertical="center"/>
    </xf>
    <xf numFmtId="0" fontId="5" fillId="0" borderId="3" applyNumberFormat="0" applyProtection="0">
      <alignment vertical="center"/>
    </xf>
    <xf numFmtId="0" fontId="6" fillId="2" borderId="3" applyNumberFormat="0" applyProtection="0"/>
    <xf numFmtId="0" fontId="7" fillId="0" borderId="4" applyNumberFormat="0" applyFill="0" applyProtection="0">
      <alignment vertical="center"/>
    </xf>
    <xf numFmtId="0" fontId="9" fillId="0" borderId="5" applyNumberFormat="0" applyFill="0" applyBorder="0" applyProtection="0">
      <alignment horizontal="left"/>
    </xf>
    <xf numFmtId="0" fontId="10" fillId="0" borderId="0">
      <alignment vertical="center"/>
    </xf>
    <xf numFmtId="0" fontId="10" fillId="0" borderId="0" applyNumberFormat="0" applyFill="0" applyBorder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6" applyNumberFormat="0" applyFill="0" applyProtection="0">
      <alignment vertical="center"/>
    </xf>
    <xf numFmtId="0" fontId="16" fillId="4" borderId="0" applyNumberFormat="0" applyProtection="0">
      <alignment vertical="center"/>
    </xf>
    <xf numFmtId="0" fontId="17" fillId="0" borderId="0" applyNumberFormat="0" applyFill="0" applyProtection="0">
      <alignment horizontal="left"/>
    </xf>
    <xf numFmtId="0" fontId="20" fillId="5" borderId="0" applyNumberFormat="0" applyProtection="0">
      <alignment vertical="center"/>
    </xf>
    <xf numFmtId="0" fontId="8" fillId="0" borderId="0"/>
    <xf numFmtId="0" fontId="27" fillId="0" borderId="13" applyNumberFormat="0" applyFill="0" applyAlignment="0" applyProtection="0"/>
    <xf numFmtId="0" fontId="1" fillId="7" borderId="0" applyNumberFormat="0" applyBorder="0" applyAlignment="0" applyProtection="0"/>
    <xf numFmtId="0" fontId="28" fillId="3" borderId="0">
      <alignment vertical="top" wrapText="1"/>
    </xf>
    <xf numFmtId="0" fontId="29" fillId="3" borderId="0">
      <alignment vertical="top" wrapText="1"/>
    </xf>
    <xf numFmtId="0" fontId="28" fillId="3" borderId="0">
      <alignment vertical="top"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3" fillId="0" borderId="0" xfId="3"/>
    <xf numFmtId="0" fontId="10" fillId="0" borderId="0" xfId="10" applyBorder="1" applyAlignment="1">
      <alignment horizontal="left" vertical="center" indent="1"/>
    </xf>
    <xf numFmtId="0" fontId="8" fillId="0" borderId="0" xfId="13" applyFont="1" applyProtection="1"/>
    <xf numFmtId="0" fontId="10" fillId="0" borderId="0" xfId="15" applyFont="1"/>
    <xf numFmtId="0" fontId="10" fillId="0" borderId="0" xfId="15" applyNumberFormat="1" applyFont="1" applyAlignment="1"/>
    <xf numFmtId="0" fontId="18" fillId="0" borderId="0" xfId="15" applyNumberFormat="1" applyFont="1" applyAlignment="1"/>
    <xf numFmtId="0" fontId="10" fillId="0" borderId="0" xfId="15" applyNumberFormat="1" applyFont="1" applyBorder="1" applyAlignment="1"/>
    <xf numFmtId="0" fontId="14" fillId="0" borderId="0" xfId="15"/>
    <xf numFmtId="0" fontId="1" fillId="0" borderId="0" xfId="15" applyFont="1"/>
    <xf numFmtId="0" fontId="13" fillId="0" borderId="0" xfId="14" applyFont="1" applyAlignment="1" applyProtection="1">
      <alignment horizontal="center" vertical="center"/>
    </xf>
    <xf numFmtId="0" fontId="10" fillId="0" borderId="0" xfId="10" applyFill="1" applyBorder="1" applyAlignment="1">
      <alignment horizontal="left" vertical="center" indent="1"/>
    </xf>
    <xf numFmtId="0" fontId="3" fillId="0" borderId="0" xfId="3" applyFill="1"/>
    <xf numFmtId="0" fontId="10" fillId="0" borderId="0" xfId="0" applyFont="1"/>
    <xf numFmtId="14" fontId="10" fillId="0" borderId="0" xfId="0" applyNumberFormat="1" applyFont="1"/>
    <xf numFmtId="0" fontId="8" fillId="0" borderId="0" xfId="13" applyFont="1" applyFill="1" applyProtection="1"/>
    <xf numFmtId="0" fontId="23" fillId="0" borderId="0" xfId="13" applyFont="1" applyProtection="1"/>
    <xf numFmtId="0" fontId="19" fillId="0" borderId="0" xfId="13" applyFont="1" applyFill="1" applyProtection="1"/>
    <xf numFmtId="0" fontId="8" fillId="0" borderId="0" xfId="13" applyFont="1" applyBorder="1" applyProtection="1"/>
    <xf numFmtId="0" fontId="22" fillId="0" borderId="0" xfId="11" applyFont="1" applyBorder="1">
      <alignment horizontal="left" vertical="center"/>
    </xf>
    <xf numFmtId="0" fontId="8" fillId="0" borderId="0" xfId="20" applyFill="1"/>
    <xf numFmtId="0" fontId="8" fillId="0" borderId="0" xfId="20" applyFill="1" applyAlignment="1">
      <alignment wrapText="1"/>
    </xf>
    <xf numFmtId="8" fontId="10" fillId="0" borderId="0" xfId="15" applyNumberFormat="1" applyFont="1" applyAlignment="1"/>
    <xf numFmtId="0" fontId="3" fillId="0" borderId="0" xfId="3" applyAlignment="1"/>
    <xf numFmtId="44" fontId="10" fillId="0" borderId="0" xfId="0" applyNumberFormat="1" applyFont="1"/>
    <xf numFmtId="44" fontId="10" fillId="0" borderId="0" xfId="0" applyNumberFormat="1" applyFont="1" applyFill="1"/>
    <xf numFmtId="166" fontId="10" fillId="0" borderId="0" xfId="0" applyNumberFormat="1" applyFont="1"/>
    <xf numFmtId="166" fontId="10" fillId="0" borderId="0" xfId="0" applyNumberFormat="1" applyFont="1" applyFill="1"/>
    <xf numFmtId="0" fontId="10" fillId="0" borderId="0" xfId="0" applyFont="1" applyAlignment="1">
      <alignment horizontal="right"/>
    </xf>
    <xf numFmtId="165" fontId="10" fillId="0" borderId="0" xfId="15" applyNumberFormat="1" applyFont="1" applyAlignment="1"/>
    <xf numFmtId="165" fontId="8" fillId="0" borderId="0" xfId="13" applyNumberFormat="1" applyFont="1" applyProtection="1"/>
    <xf numFmtId="44" fontId="8" fillId="0" borderId="0" xfId="13" applyNumberFormat="1" applyFont="1" applyProtection="1"/>
    <xf numFmtId="0" fontId="10" fillId="0" borderId="0" xfId="0" applyFont="1" applyFill="1" applyBorder="1" applyAlignment="1">
      <alignment horizontal="right"/>
    </xf>
    <xf numFmtId="0" fontId="24" fillId="3" borderId="0" xfId="20" applyFont="1" applyFill="1" applyBorder="1" applyAlignment="1">
      <alignment horizontal="left"/>
    </xf>
    <xf numFmtId="0" fontId="24" fillId="3" borderId="14" xfId="20" applyFont="1" applyFill="1" applyBorder="1" applyAlignment="1">
      <alignment horizontal="left"/>
    </xf>
    <xf numFmtId="0" fontId="25" fillId="3" borderId="14" xfId="20" applyFont="1" applyFill="1" applyBorder="1" applyAlignment="1">
      <alignment horizontal="left" wrapText="1"/>
    </xf>
    <xf numFmtId="0" fontId="24" fillId="3" borderId="0" xfId="20" applyFont="1" applyFill="1" applyBorder="1" applyAlignment="1">
      <alignment horizontal="right"/>
    </xf>
    <xf numFmtId="0" fontId="30" fillId="6" borderId="15" xfId="20" applyFont="1" applyFill="1" applyBorder="1" applyAlignment="1">
      <alignment horizontal="left"/>
    </xf>
    <xf numFmtId="0" fontId="31" fillId="0" borderId="0" xfId="10" applyFont="1" applyBorder="1" applyAlignment="1">
      <alignment horizontal="left"/>
    </xf>
    <xf numFmtId="0" fontId="32" fillId="0" borderId="12" xfId="4" applyFont="1" applyBorder="1">
      <alignment vertical="center"/>
    </xf>
    <xf numFmtId="0" fontId="32" fillId="0" borderId="12" xfId="4" applyFont="1" applyBorder="1" applyAlignment="1">
      <alignment horizontal="center" vertical="center"/>
    </xf>
    <xf numFmtId="0" fontId="1" fillId="7" borderId="3" xfId="22" applyBorder="1" applyAlignment="1">
      <alignment vertical="center"/>
    </xf>
    <xf numFmtId="164" fontId="33" fillId="0" borderId="7" xfId="6" applyNumberFormat="1" applyFont="1" applyFill="1" applyBorder="1"/>
    <xf numFmtId="10" fontId="33" fillId="0" borderId="3" xfId="6" applyNumberFormat="1" applyFont="1" applyFill="1"/>
    <xf numFmtId="0" fontId="33" fillId="0" borderId="3" xfId="6" applyFont="1" applyFill="1"/>
    <xf numFmtId="14" fontId="33" fillId="0" borderId="3" xfId="6" applyNumberFormat="1" applyFont="1" applyFill="1"/>
    <xf numFmtId="0" fontId="1" fillId="7" borderId="7" xfId="22" applyBorder="1" applyAlignment="1">
      <alignment vertical="center"/>
    </xf>
    <xf numFmtId="6" fontId="33" fillId="0" borderId="3" xfId="6" applyNumberFormat="1" applyFont="1" applyFill="1"/>
    <xf numFmtId="0" fontId="34" fillId="0" borderId="0" xfId="3" applyFont="1"/>
    <xf numFmtId="0" fontId="1" fillId="0" borderId="0" xfId="0" applyFont="1"/>
    <xf numFmtId="0" fontId="35" fillId="0" borderId="2" xfId="4" applyFont="1" applyAlignment="1">
      <alignment horizontal="center" vertical="center"/>
    </xf>
    <xf numFmtId="6" fontId="36" fillId="0" borderId="9" xfId="5" applyNumberFormat="1" applyFont="1" applyBorder="1">
      <alignment vertical="center"/>
    </xf>
    <xf numFmtId="0" fontId="32" fillId="0" borderId="19" xfId="4" applyFont="1" applyBorder="1">
      <alignment vertical="center"/>
    </xf>
    <xf numFmtId="0" fontId="37" fillId="0" borderId="2" xfId="4" applyFont="1" applyAlignment="1">
      <alignment horizontal="center" vertical="center"/>
    </xf>
    <xf numFmtId="0" fontId="1" fillId="7" borderId="8" xfId="22" applyBorder="1" applyAlignment="1">
      <alignment horizontal="center" vertical="center"/>
    </xf>
    <xf numFmtId="0" fontId="1" fillId="7" borderId="9" xfId="22" applyBorder="1" applyAlignment="1">
      <alignment horizontal="center" vertical="center"/>
    </xf>
    <xf numFmtId="6" fontId="1" fillId="7" borderId="8" xfId="22" applyNumberFormat="1" applyBorder="1"/>
    <xf numFmtId="6" fontId="1" fillId="7" borderId="9" xfId="22" applyNumberFormat="1" applyBorder="1"/>
    <xf numFmtId="0" fontId="37" fillId="0" borderId="19" xfId="4" applyFont="1" applyBorder="1">
      <alignment vertical="center"/>
    </xf>
    <xf numFmtId="165" fontId="33" fillId="0" borderId="7" xfId="1" applyNumberFormat="1" applyFont="1" applyFill="1" applyBorder="1"/>
    <xf numFmtId="0" fontId="0" fillId="7" borderId="7" xfId="22" applyFont="1" applyBorder="1" applyAlignment="1">
      <alignment vertical="center"/>
    </xf>
    <xf numFmtId="0" fontId="0" fillId="7" borderId="3" xfId="22" applyFont="1" applyBorder="1" applyAlignment="1">
      <alignment vertical="center"/>
    </xf>
    <xf numFmtId="167" fontId="33" fillId="0" borderId="3" xfId="26" applyNumberFormat="1" applyFont="1" applyFill="1" applyBorder="1"/>
    <xf numFmtId="0" fontId="1" fillId="7" borderId="7" xfId="22" applyBorder="1" applyAlignment="1">
      <alignment horizontal="right" vertical="center"/>
    </xf>
    <xf numFmtId="0" fontId="27" fillId="7" borderId="7" xfId="22" applyFont="1" applyBorder="1" applyAlignment="1">
      <alignment horizontal="right" vertical="center"/>
    </xf>
    <xf numFmtId="6" fontId="33" fillId="0" borderId="7" xfId="6" applyNumberFormat="1" applyFont="1" applyFill="1" applyBorder="1"/>
    <xf numFmtId="0" fontId="1" fillId="7" borderId="20" xfId="22" applyBorder="1" applyAlignment="1">
      <alignment horizontal="center" vertical="center"/>
    </xf>
    <xf numFmtId="0" fontId="32" fillId="0" borderId="19" xfId="4" applyFont="1" applyFill="1" applyBorder="1">
      <alignment vertical="center"/>
    </xf>
    <xf numFmtId="165" fontId="33" fillId="3" borderId="7" xfId="6" applyNumberFormat="1" applyFont="1" applyFill="1" applyBorder="1"/>
    <xf numFmtId="165" fontId="27" fillId="0" borderId="13" xfId="21" applyNumberFormat="1" applyProtection="1"/>
    <xf numFmtId="0" fontId="27" fillId="7" borderId="7" xfId="22" applyFont="1" applyBorder="1" applyAlignment="1">
      <alignment vertical="center"/>
    </xf>
    <xf numFmtId="167" fontId="33" fillId="3" borderId="3" xfId="26" applyNumberFormat="1" applyFont="1" applyFill="1" applyBorder="1"/>
    <xf numFmtId="167" fontId="33" fillId="3" borderId="7" xfId="26" applyNumberFormat="1" applyFont="1" applyFill="1" applyBorder="1"/>
    <xf numFmtId="0" fontId="0" fillId="7" borderId="21" xfId="22" applyFont="1" applyBorder="1" applyAlignment="1">
      <alignment vertical="center"/>
    </xf>
    <xf numFmtId="10" fontId="33" fillId="0" borderId="21" xfId="6" applyNumberFormat="1" applyFont="1" applyFill="1" applyBorder="1"/>
    <xf numFmtId="0" fontId="38" fillId="0" borderId="3" xfId="5" applyFont="1" applyAlignment="1">
      <alignment horizontal="right" vertical="center"/>
    </xf>
    <xf numFmtId="0" fontId="21" fillId="0" borderId="18" xfId="2" applyFont="1" applyFill="1" applyBorder="1">
      <alignment vertical="center"/>
    </xf>
    <xf numFmtId="0" fontId="2" fillId="0" borderId="18" xfId="2" applyFill="1" applyBorder="1">
      <alignment vertical="center"/>
    </xf>
    <xf numFmtId="8" fontId="3" fillId="0" borderId="0" xfId="3" applyNumberFormat="1" applyFill="1"/>
    <xf numFmtId="0" fontId="21" fillId="0" borderId="18" xfId="2" applyFont="1" applyFill="1" applyBorder="1">
      <alignment vertical="center"/>
    </xf>
    <xf numFmtId="0" fontId="39" fillId="8" borderId="22" xfId="20" applyFont="1" applyFill="1" applyBorder="1" applyAlignment="1">
      <alignment vertical="center"/>
    </xf>
    <xf numFmtId="0" fontId="24" fillId="8" borderId="23" xfId="20" applyFont="1" applyFill="1" applyBorder="1" applyAlignment="1">
      <alignment horizontal="left"/>
    </xf>
    <xf numFmtId="0" fontId="24" fillId="0" borderId="0" xfId="20" applyFont="1" applyFill="1" applyBorder="1" applyAlignment="1">
      <alignment vertical="center"/>
    </xf>
    <xf numFmtId="0" fontId="1" fillId="0" borderId="0" xfId="28"/>
    <xf numFmtId="0" fontId="29" fillId="3" borderId="0" xfId="24" applyBorder="1" applyAlignment="1">
      <alignment horizontal="left" vertical="top" wrapText="1"/>
    </xf>
    <xf numFmtId="0" fontId="41" fillId="3" borderId="0" xfId="25" applyFont="1" applyBorder="1" applyAlignment="1">
      <alignment horizontal="left" vertical="top" wrapText="1"/>
    </xf>
    <xf numFmtId="164" fontId="0" fillId="7" borderId="9" xfId="22" applyNumberFormat="1" applyFont="1" applyBorder="1" applyAlignment="1">
      <alignment horizontal="right"/>
    </xf>
    <xf numFmtId="9" fontId="10" fillId="0" borderId="0" xfId="27" applyFont="1" applyAlignment="1"/>
    <xf numFmtId="0" fontId="0" fillId="7" borderId="7" xfId="22" applyFont="1" applyBorder="1" applyAlignment="1">
      <alignment horizontal="right" vertical="center"/>
    </xf>
    <xf numFmtId="168" fontId="32" fillId="0" borderId="19" xfId="4" quotePrefix="1" applyNumberFormat="1" applyFont="1" applyBorder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/>
    </xf>
    <xf numFmtId="167" fontId="0" fillId="0" borderId="0" xfId="26" applyNumberFormat="1" applyFont="1"/>
    <xf numFmtId="167" fontId="0" fillId="0" borderId="0" xfId="0" applyNumberFormat="1"/>
    <xf numFmtId="170" fontId="1" fillId="7" borderId="9" xfId="27" applyNumberFormat="1" applyFill="1" applyBorder="1"/>
    <xf numFmtId="6" fontId="1" fillId="0" borderId="24" xfId="15" applyNumberFormat="1" applyFont="1" applyBorder="1"/>
    <xf numFmtId="6" fontId="1" fillId="0" borderId="7" xfId="15" applyNumberFormat="1" applyFont="1" applyBorder="1"/>
    <xf numFmtId="0" fontId="26" fillId="3" borderId="0" xfId="20" applyFont="1" applyFill="1" applyBorder="1" applyAlignment="1">
      <alignment horizontal="center" vertical="center" wrapText="1"/>
    </xf>
    <xf numFmtId="0" fontId="26" fillId="3" borderId="14" xfId="20" applyFont="1" applyFill="1" applyBorder="1" applyAlignment="1">
      <alignment horizontal="center" vertical="center" wrapText="1"/>
    </xf>
    <xf numFmtId="0" fontId="26" fillId="3" borderId="16" xfId="20" applyFont="1" applyFill="1" applyBorder="1" applyAlignment="1">
      <alignment horizontal="center" vertical="center" wrapText="1"/>
    </xf>
    <xf numFmtId="0" fontId="26" fillId="3" borderId="17" xfId="20" applyFont="1" applyFill="1" applyBorder="1" applyAlignment="1">
      <alignment horizontal="center" vertical="center" wrapText="1"/>
    </xf>
    <xf numFmtId="0" fontId="38" fillId="0" borderId="10" xfId="5" applyFont="1" applyBorder="1" applyAlignment="1">
      <alignment horizontal="right" vertical="center" textRotation="90" wrapText="1"/>
    </xf>
    <xf numFmtId="0" fontId="38" fillId="0" borderId="11" xfId="5" applyFont="1" applyBorder="1" applyAlignment="1">
      <alignment horizontal="right" vertical="center" textRotation="90" wrapText="1"/>
    </xf>
    <xf numFmtId="0" fontId="21" fillId="0" borderId="18" xfId="2" applyFont="1" applyFill="1" applyBorder="1">
      <alignment vertical="center"/>
    </xf>
    <xf numFmtId="0" fontId="0" fillId="9" borderId="24" xfId="15" applyFont="1" applyFill="1" applyBorder="1" applyAlignment="1">
      <alignment horizontal="right"/>
    </xf>
    <xf numFmtId="0" fontId="0" fillId="9" borderId="7" xfId="15" applyFont="1" applyFill="1" applyBorder="1" applyAlignment="1">
      <alignment horizontal="right"/>
    </xf>
  </cellXfs>
  <cellStyles count="29">
    <cellStyle name="40% - Accent6" xfId="22" builtinId="51"/>
    <cellStyle name="Comma" xfId="26" builtinId="3"/>
    <cellStyle name="Currency" xfId="1" builtinId="4"/>
    <cellStyle name="Explanatory Text 2" xfId="5" xr:uid="{00000000-0005-0000-0000-000003000000}"/>
    <cellStyle name="Heading 1 2" xfId="2" xr:uid="{00000000-0005-0000-0000-000004000000}"/>
    <cellStyle name="Heading 1 3" xfId="8" xr:uid="{00000000-0005-0000-0000-000005000000}"/>
    <cellStyle name="Heading 1 4" xfId="16" xr:uid="{00000000-0005-0000-0000-000006000000}"/>
    <cellStyle name="Heading 2 2" xfId="4" xr:uid="{00000000-0005-0000-0000-000007000000}"/>
    <cellStyle name="Heading 2 3" xfId="11" xr:uid="{00000000-0005-0000-0000-000008000000}"/>
    <cellStyle name="Heading 2 4" xfId="17" xr:uid="{00000000-0005-0000-0000-000009000000}"/>
    <cellStyle name="Heading 3 2" xfId="7" xr:uid="{00000000-0005-0000-0000-00000A000000}"/>
    <cellStyle name="Heading 3 3" xfId="10" xr:uid="{00000000-0005-0000-0000-00000B000000}"/>
    <cellStyle name="Heading 3 4" xfId="18" xr:uid="{00000000-0005-0000-0000-00000C000000}"/>
    <cellStyle name="Heading 4 2" xfId="12" xr:uid="{00000000-0005-0000-0000-00000D000000}"/>
    <cellStyle name="Heading 4 3" xfId="19" xr:uid="{00000000-0005-0000-0000-00000E000000}"/>
    <cellStyle name="Hyperlink" xfId="14" builtinId="8"/>
    <cellStyle name="Input 2" xfId="6" xr:uid="{00000000-0005-0000-0000-000010000000}"/>
    <cellStyle name="Normal" xfId="0" builtinId="0"/>
    <cellStyle name="Normal 2" xfId="3" xr:uid="{00000000-0005-0000-0000-000012000000}"/>
    <cellStyle name="Normal 2 2" xfId="20" xr:uid="{00000000-0005-0000-0000-000013000000}"/>
    <cellStyle name="Normal 2 3" xfId="28" xr:uid="{00000000-0005-0000-0000-000014000000}"/>
    <cellStyle name="Normal 3" xfId="9" xr:uid="{00000000-0005-0000-0000-000015000000}"/>
    <cellStyle name="Normal 4" xfId="13" xr:uid="{00000000-0005-0000-0000-000016000000}"/>
    <cellStyle name="Normal 5" xfId="15" xr:uid="{00000000-0005-0000-0000-000017000000}"/>
    <cellStyle name="Percent" xfId="27" builtinId="5"/>
    <cellStyle name="Project Header" xfId="23" xr:uid="{00000000-0005-0000-0000-000019000000}"/>
    <cellStyle name="Student Name" xfId="24" xr:uid="{00000000-0005-0000-0000-00001A000000}"/>
    <cellStyle name="Submission" xfId="25" xr:uid="{00000000-0005-0000-0000-00001B000000}"/>
    <cellStyle name="Total" xfId="21" builtinId="25"/>
  </cellStyles>
  <dxfs count="14">
    <dxf>
      <font>
        <color theme="5"/>
      </font>
    </dxf>
    <dxf>
      <font>
        <color theme="1"/>
      </font>
    </dxf>
    <dxf>
      <font>
        <color theme="5"/>
      </font>
    </dxf>
    <dxf>
      <font>
        <color theme="1"/>
      </font>
    </dxf>
    <dxf>
      <font>
        <b val="0"/>
        <i val="0"/>
        <color auto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color auto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Loan Amortization Schedule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rojected balance sheet table" pivot="0" count="7" xr9:uid="{00000000-0011-0000-FFFF-FFFF01000000}">
      <tableStyleElement type="wholeTable" dxfId="6"/>
      <tableStyleElement type="headerRow" dxfId="5"/>
      <tableStyleElement type="totalRow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'Earnings Projections'!$C$4:$G$4</c:f>
              <c:numCache>
                <c:formatCode>yyyy</c:formatCode>
                <c:ptCount val="5"/>
                <c:pt idx="0">
                  <c:v>44562</c:v>
                </c:pt>
                <c:pt idx="1">
                  <c:v>44927</c:v>
                </c:pt>
                <c:pt idx="2">
                  <c:v>45292</c:v>
                </c:pt>
                <c:pt idx="3">
                  <c:v>45658</c:v>
                </c:pt>
                <c:pt idx="4">
                  <c:v>46023</c:v>
                </c:pt>
              </c:numCache>
            </c:numRef>
          </c:cat>
          <c:val>
            <c:numRef>
              <c:f>'Earnings Projections'!$C$8:$G$8</c:f>
              <c:numCache>
                <c:formatCode>_("$"* #,##0_);_("$"* \(#,##0\);_("$"* "-"??_);_(@_)</c:formatCode>
                <c:ptCount val="5"/>
                <c:pt idx="0">
                  <c:v>442000.00000000058</c:v>
                </c:pt>
                <c:pt idx="1">
                  <c:v>474413.57250960474</c:v>
                </c:pt>
                <c:pt idx="2">
                  <c:v>526103.03029249085</c:v>
                </c:pt>
                <c:pt idx="3">
                  <c:v>580720.8026643371</c:v>
                </c:pt>
                <c:pt idx="4">
                  <c:v>645000.00000000116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699-93AC-4EFAAC01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98768"/>
        <c:axId val="362996416"/>
      </c:lineChart>
      <c:dateAx>
        <c:axId val="36299876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6416"/>
        <c:crosses val="autoZero"/>
        <c:auto val="1"/>
        <c:lblOffset val="100"/>
        <c:baseTimeUnit val="years"/>
      </c:dateAx>
      <c:valAx>
        <c:axId val="362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Revenue Projections'!$C$1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'Monthly Revenue Projections'!$B$2:$B$61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'Monthly Revenue Projections'!$C$2:$C$61</c:f>
              <c:numCache>
                <c:formatCode>_(* #,##0_);_(* \(#,##0\);_(* "-"??_);_(@_)</c:formatCode>
                <c:ptCount val="60"/>
                <c:pt idx="0">
                  <c:v>29443</c:v>
                </c:pt>
                <c:pt idx="1">
                  <c:v>33967</c:v>
                </c:pt>
                <c:pt idx="2">
                  <c:v>34268</c:v>
                </c:pt>
                <c:pt idx="3">
                  <c:v>37665</c:v>
                </c:pt>
                <c:pt idx="4">
                  <c:v>38775</c:v>
                </c:pt>
                <c:pt idx="5">
                  <c:v>36834</c:v>
                </c:pt>
                <c:pt idx="6">
                  <c:v>31995</c:v>
                </c:pt>
                <c:pt idx="7">
                  <c:v>36935</c:v>
                </c:pt>
                <c:pt idx="8">
                  <c:v>38021</c:v>
                </c:pt>
                <c:pt idx="9">
                  <c:v>38566</c:v>
                </c:pt>
                <c:pt idx="10">
                  <c:v>38775</c:v>
                </c:pt>
                <c:pt idx="11">
                  <c:v>38756</c:v>
                </c:pt>
                <c:pt idx="12">
                  <c:v>36012</c:v>
                </c:pt>
                <c:pt idx="13">
                  <c:v>37345</c:v>
                </c:pt>
                <c:pt idx="14">
                  <c:v>39552</c:v>
                </c:pt>
                <c:pt idx="15">
                  <c:v>40207</c:v>
                </c:pt>
                <c:pt idx="16">
                  <c:v>40113</c:v>
                </c:pt>
                <c:pt idx="17">
                  <c:v>39765</c:v>
                </c:pt>
                <c:pt idx="18">
                  <c:v>30599</c:v>
                </c:pt>
                <c:pt idx="19">
                  <c:v>40215</c:v>
                </c:pt>
                <c:pt idx="20">
                  <c:v>41750</c:v>
                </c:pt>
                <c:pt idx="21">
                  <c:v>42154</c:v>
                </c:pt>
                <c:pt idx="22">
                  <c:v>40205</c:v>
                </c:pt>
                <c:pt idx="23">
                  <c:v>40450</c:v>
                </c:pt>
                <c:pt idx="24">
                  <c:v>41599</c:v>
                </c:pt>
                <c:pt idx="25">
                  <c:v>42702</c:v>
                </c:pt>
                <c:pt idx="26">
                  <c:v>42998</c:v>
                </c:pt>
                <c:pt idx="27">
                  <c:v>40012</c:v>
                </c:pt>
                <c:pt idx="28">
                  <c:v>44175</c:v>
                </c:pt>
                <c:pt idx="29">
                  <c:v>44998</c:v>
                </c:pt>
                <c:pt idx="30">
                  <c:v>44765</c:v>
                </c:pt>
                <c:pt idx="31">
                  <c:v>41248</c:v>
                </c:pt>
                <c:pt idx="32">
                  <c:v>45060</c:v>
                </c:pt>
                <c:pt idx="33">
                  <c:v>45621</c:v>
                </c:pt>
                <c:pt idx="34">
                  <c:v>45987</c:v>
                </c:pt>
                <c:pt idx="35">
                  <c:v>49958</c:v>
                </c:pt>
                <c:pt idx="36">
                  <c:v>48155</c:v>
                </c:pt>
                <c:pt idx="37">
                  <c:v>48014</c:v>
                </c:pt>
                <c:pt idx="38">
                  <c:v>49109</c:v>
                </c:pt>
                <c:pt idx="39">
                  <c:v>49121</c:v>
                </c:pt>
                <c:pt idx="40">
                  <c:v>49342</c:v>
                </c:pt>
                <c:pt idx="41">
                  <c:v>45695</c:v>
                </c:pt>
                <c:pt idx="42">
                  <c:v>44992</c:v>
                </c:pt>
                <c:pt idx="43">
                  <c:v>47622</c:v>
                </c:pt>
                <c:pt idx="44">
                  <c:v>48252</c:v>
                </c:pt>
                <c:pt idx="45">
                  <c:v>49013</c:v>
                </c:pt>
                <c:pt idx="46">
                  <c:v>49211</c:v>
                </c:pt>
                <c:pt idx="47">
                  <c:v>50001</c:v>
                </c:pt>
                <c:pt idx="48">
                  <c:v>50225</c:v>
                </c:pt>
                <c:pt idx="49">
                  <c:v>50100</c:v>
                </c:pt>
                <c:pt idx="50">
                  <c:v>51225</c:v>
                </c:pt>
                <c:pt idx="51">
                  <c:v>50026</c:v>
                </c:pt>
                <c:pt idx="52">
                  <c:v>51245</c:v>
                </c:pt>
                <c:pt idx="53">
                  <c:v>50875</c:v>
                </c:pt>
                <c:pt idx="54">
                  <c:v>49765</c:v>
                </c:pt>
                <c:pt idx="55">
                  <c:v>51232</c:v>
                </c:pt>
                <c:pt idx="56">
                  <c:v>53012</c:v>
                </c:pt>
                <c:pt idx="57">
                  <c:v>53187</c:v>
                </c:pt>
                <c:pt idx="58">
                  <c:v>54675</c:v>
                </c:pt>
                <c:pt idx="59">
                  <c:v>53412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6-4831-95A8-83E8ED8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51096"/>
        <c:axId val="363549528"/>
      </c:scatterChart>
      <c:valAx>
        <c:axId val="3635510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49528"/>
        <c:crosses val="autoZero"/>
        <c:crossBetween val="midCat"/>
      </c:valAx>
      <c:valAx>
        <c:axId val="3635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6164580</xdr:colOff>
      <xdr:row>0</xdr:row>
      <xdr:rowOff>0</xdr:rowOff>
    </xdr:from>
    <xdr:to>
      <xdr:col>3</xdr:col>
      <xdr:colOff>0</xdr:colOff>
      <xdr:row>1</xdr:row>
      <xdr:rowOff>7620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AD1A3060-D73B-4FC8-A605-920F523913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0"/>
          <a:ext cx="1783080" cy="411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3</xdr:row>
      <xdr:rowOff>19049</xdr:rowOff>
    </xdr:from>
    <xdr:to>
      <xdr:col>16</xdr:col>
      <xdr:colOff>361950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171449</xdr:rowOff>
    </xdr:from>
    <xdr:to>
      <xdr:col>7</xdr:col>
      <xdr:colOff>0</xdr:colOff>
      <xdr:row>39</xdr:row>
      <xdr:rowOff>114299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Intermediate%20Excel%20Capstones/NP%20Interm%20Capstone/NP_EX16_CS5-8a_FirstLastNam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6.75" defaultRowHeight="12.75" x14ac:dyDescent="0.2"/>
  <cols>
    <col min="1" max="1" width="6.625" style="20" customWidth="1"/>
    <col min="2" max="2" width="100.75" style="20" customWidth="1"/>
    <col min="3" max="3" width="3.625" style="20" customWidth="1"/>
    <col min="4" max="16384" width="6.75" style="20"/>
  </cols>
  <sheetData>
    <row r="1" spans="1:3" ht="32.25" customHeight="1" x14ac:dyDescent="0.25">
      <c r="A1" s="80"/>
      <c r="B1" s="80" t="s">
        <v>70</v>
      </c>
      <c r="C1" s="81"/>
    </row>
    <row r="2" spans="1:3" ht="5.0999999999999996" customHeight="1" x14ac:dyDescent="0.3">
      <c r="A2" s="82"/>
      <c r="B2" s="83"/>
      <c r="C2" s="34"/>
    </row>
    <row r="3" spans="1:3" s="21" customFormat="1" ht="34.5" x14ac:dyDescent="0.25">
      <c r="A3" s="33"/>
      <c r="B3" s="84" t="s">
        <v>68</v>
      </c>
      <c r="C3" s="35"/>
    </row>
    <row r="4" spans="1:3" ht="16.5" x14ac:dyDescent="0.25">
      <c r="A4" s="33"/>
      <c r="B4" s="85" t="s">
        <v>40</v>
      </c>
      <c r="C4" s="34"/>
    </row>
    <row r="5" spans="1:3" ht="15.75" customHeight="1" x14ac:dyDescent="0.25">
      <c r="A5" s="33"/>
      <c r="B5" s="33"/>
      <c r="C5" s="34"/>
    </row>
    <row r="6" spans="1:3" ht="13.5" x14ac:dyDescent="0.25">
      <c r="A6" s="36" t="s">
        <v>8</v>
      </c>
      <c r="B6" s="37" t="s">
        <v>10</v>
      </c>
      <c r="C6" s="34"/>
    </row>
    <row r="7" spans="1:3" ht="13.5" x14ac:dyDescent="0.25">
      <c r="A7" s="33"/>
      <c r="B7" s="33"/>
      <c r="C7" s="34"/>
    </row>
    <row r="8" spans="1:3" x14ac:dyDescent="0.2">
      <c r="A8" s="97" t="s">
        <v>9</v>
      </c>
      <c r="B8" s="97"/>
      <c r="C8" s="98"/>
    </row>
    <row r="9" spans="1:3" x14ac:dyDescent="0.2">
      <c r="A9" s="97"/>
      <c r="B9" s="97"/>
      <c r="C9" s="98"/>
    </row>
    <row r="10" spans="1:3" ht="13.5" thickBot="1" x14ac:dyDescent="0.25">
      <c r="A10" s="99"/>
      <c r="B10" s="99"/>
      <c r="C10" s="100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ac7d335f-10c9-4af0-89b5-d8c42e550196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showGridLines="0" topLeftCell="B1" zoomScaleNormal="100" workbookViewId="0">
      <selection activeCell="C18" sqref="C18:G18"/>
    </sheetView>
  </sheetViews>
  <sheetFormatPr defaultRowHeight="16.5" x14ac:dyDescent="0.3"/>
  <cols>
    <col min="1" max="1" width="9.75" customWidth="1"/>
    <col min="2" max="2" width="17.75" customWidth="1"/>
    <col min="3" max="3" width="13.5" customWidth="1"/>
    <col min="4" max="4" width="14.125" bestFit="1" customWidth="1"/>
    <col min="5" max="5" width="13.5" customWidth="1"/>
    <col min="6" max="6" width="15.75" customWidth="1"/>
    <col min="7" max="10" width="11.25" customWidth="1"/>
    <col min="11" max="11" width="11.375" customWidth="1"/>
  </cols>
  <sheetData>
    <row r="1" spans="1:9" ht="30" customHeight="1" thickBot="1" x14ac:dyDescent="0.35">
      <c r="B1" s="103" t="s">
        <v>42</v>
      </c>
      <c r="C1" s="103"/>
      <c r="D1" s="103"/>
      <c r="E1" s="103"/>
      <c r="F1" s="103"/>
      <c r="G1" s="103"/>
      <c r="H1" s="103"/>
      <c r="I1" s="1"/>
    </row>
    <row r="2" spans="1:9" ht="17.25" customHeight="1" thickTop="1" x14ac:dyDescent="0.3">
      <c r="B2" s="38" t="s">
        <v>41</v>
      </c>
      <c r="D2" s="2"/>
      <c r="E2" s="11"/>
      <c r="F2" s="2"/>
      <c r="G2" s="2"/>
      <c r="H2" s="2"/>
      <c r="I2" s="2"/>
    </row>
    <row r="3" spans="1:9" ht="12.75" customHeight="1" x14ac:dyDescent="0.3">
      <c r="A3" s="1"/>
      <c r="B3" s="1"/>
      <c r="C3" s="1"/>
      <c r="D3" s="1"/>
      <c r="E3" s="12"/>
      <c r="F3" s="1"/>
      <c r="G3" s="1"/>
      <c r="H3" s="1"/>
      <c r="I3" s="1"/>
    </row>
    <row r="4" spans="1:9" ht="17.25" thickBot="1" x14ac:dyDescent="0.35">
      <c r="A4" s="1"/>
      <c r="B4" s="39" t="s">
        <v>29</v>
      </c>
      <c r="C4" s="39"/>
      <c r="D4" s="40" t="s">
        <v>43</v>
      </c>
      <c r="E4" s="12"/>
    </row>
    <row r="5" spans="1:9" ht="15.75" customHeight="1" x14ac:dyDescent="0.3">
      <c r="A5" s="1"/>
      <c r="B5" s="60" t="s">
        <v>37</v>
      </c>
      <c r="C5" s="46"/>
      <c r="D5" s="42">
        <v>234000</v>
      </c>
      <c r="E5" s="12"/>
    </row>
    <row r="6" spans="1:9" ht="15.75" customHeight="1" x14ac:dyDescent="0.3">
      <c r="A6" s="1"/>
      <c r="B6" s="41" t="s">
        <v>0</v>
      </c>
      <c r="C6" s="41"/>
      <c r="D6" s="43">
        <v>4.3499999999999997E-2</v>
      </c>
      <c r="E6" s="12"/>
    </row>
    <row r="7" spans="1:9" ht="15.75" customHeight="1" x14ac:dyDescent="0.3">
      <c r="A7" s="1"/>
      <c r="B7" s="61" t="s">
        <v>38</v>
      </c>
      <c r="C7" s="41"/>
      <c r="D7" s="43">
        <f>D6/12</f>
        <v>3.6249999999999998E-3</v>
      </c>
      <c r="E7" s="12"/>
    </row>
    <row r="8" spans="1:9" ht="15.75" customHeight="1" x14ac:dyDescent="0.3">
      <c r="A8" s="1"/>
      <c r="B8" s="41" t="s">
        <v>1</v>
      </c>
      <c r="C8" s="41"/>
      <c r="D8" s="44">
        <v>5</v>
      </c>
      <c r="E8" s="12"/>
    </row>
    <row r="9" spans="1:9" ht="15.75" customHeight="1" x14ac:dyDescent="0.3">
      <c r="A9" s="1"/>
      <c r="B9" s="61" t="s">
        <v>39</v>
      </c>
      <c r="C9" s="41"/>
      <c r="D9" s="44">
        <f>D8*12</f>
        <v>60</v>
      </c>
      <c r="E9" s="12"/>
    </row>
    <row r="10" spans="1:9" ht="15.75" customHeight="1" x14ac:dyDescent="0.3">
      <c r="A10" s="1"/>
      <c r="B10" s="61" t="s">
        <v>44</v>
      </c>
      <c r="C10" s="41"/>
      <c r="D10" s="47">
        <f>PMT(D7,D9,D5)</f>
        <v>-4346.5241763853446</v>
      </c>
      <c r="E10" s="78"/>
    </row>
    <row r="11" spans="1:9" ht="15.75" customHeight="1" x14ac:dyDescent="0.3">
      <c r="A11" s="1"/>
      <c r="B11" s="41" t="s">
        <v>2</v>
      </c>
      <c r="C11" s="41"/>
      <c r="D11" s="45">
        <v>44565</v>
      </c>
      <c r="E11" s="12"/>
    </row>
    <row r="12" spans="1:9" x14ac:dyDescent="0.3">
      <c r="A12" s="1"/>
      <c r="G12" s="1"/>
      <c r="H12" s="1"/>
      <c r="I12" s="1"/>
    </row>
    <row r="13" spans="1:9" ht="17.25" thickBot="1" x14ac:dyDescent="0.35">
      <c r="A13" s="1"/>
      <c r="B13" s="52" t="s">
        <v>50</v>
      </c>
      <c r="C13" s="52"/>
      <c r="D13" s="52"/>
      <c r="E13" s="52"/>
      <c r="F13" s="52"/>
      <c r="G13" s="52"/>
      <c r="H13" s="48"/>
      <c r="I13" s="1"/>
    </row>
    <row r="14" spans="1:9" ht="15.75" customHeight="1" thickBot="1" x14ac:dyDescent="0.35">
      <c r="A14" s="1"/>
      <c r="B14" s="49"/>
      <c r="C14" s="53" t="s">
        <v>12</v>
      </c>
      <c r="D14" s="53" t="s">
        <v>13</v>
      </c>
      <c r="E14" s="53" t="s">
        <v>14</v>
      </c>
      <c r="F14" s="53" t="s">
        <v>15</v>
      </c>
      <c r="G14" s="53" t="s">
        <v>16</v>
      </c>
      <c r="H14" s="49"/>
      <c r="I14" s="1"/>
    </row>
    <row r="15" spans="1:9" ht="24.95" customHeight="1" x14ac:dyDescent="0.3">
      <c r="A15" s="1"/>
      <c r="B15" s="101" t="s">
        <v>11</v>
      </c>
      <c r="C15" s="54">
        <v>1</v>
      </c>
      <c r="D15" s="54">
        <v>13</v>
      </c>
      <c r="E15" s="54">
        <v>25</v>
      </c>
      <c r="F15" s="54">
        <v>37</v>
      </c>
      <c r="G15" s="54">
        <v>49</v>
      </c>
      <c r="H15" s="49"/>
      <c r="I15" s="1"/>
    </row>
    <row r="16" spans="1:9" ht="24.95" customHeight="1" thickBot="1" x14ac:dyDescent="0.35">
      <c r="A16" s="1"/>
      <c r="B16" s="102"/>
      <c r="C16" s="55">
        <v>12</v>
      </c>
      <c r="D16" s="55">
        <v>24</v>
      </c>
      <c r="E16" s="55">
        <v>36</v>
      </c>
      <c r="F16" s="55">
        <v>48</v>
      </c>
      <c r="G16" s="55">
        <v>60</v>
      </c>
      <c r="H16" s="50" t="s">
        <v>4</v>
      </c>
      <c r="I16" s="1"/>
    </row>
    <row r="17" spans="1:9" x14ac:dyDescent="0.3">
      <c r="A17" s="1"/>
      <c r="B17" s="75" t="s">
        <v>6</v>
      </c>
      <c r="C17" s="51">
        <f>CUMIPMT($D$7,$D$9,$D$5,C15,C16,0)</f>
        <v>-9331.8416443085734</v>
      </c>
      <c r="D17" s="51">
        <f t="shared" ref="D17:G17" si="0">CUMIPMT($D$7,$D$9,$D$5,D15,D16,0)</f>
        <v>-7431.2960719785333</v>
      </c>
      <c r="E17" s="51">
        <f t="shared" si="0"/>
        <v>-5446.4083792684323</v>
      </c>
      <c r="F17" s="51">
        <f t="shared" si="0"/>
        <v>-3373.4356444752557</v>
      </c>
      <c r="G17" s="51">
        <f t="shared" si="0"/>
        <v>-1208.4688430898168</v>
      </c>
      <c r="H17" s="56">
        <f>SUM(C17:G17)</f>
        <v>-26791.450583120612</v>
      </c>
      <c r="I17" s="1"/>
    </row>
    <row r="18" spans="1:9" x14ac:dyDescent="0.3">
      <c r="A18" s="1"/>
      <c r="B18" s="75" t="s">
        <v>5</v>
      </c>
      <c r="C18" s="51">
        <f>CUMPRINC($D$7,$D$9,$D$5,C15,C16,0)</f>
        <v>-42826.448472315562</v>
      </c>
      <c r="D18" s="51">
        <f t="shared" ref="D18:G18" si="1">CUMPRINC($D$7,$D$9,$D$5,D15,D16,0)</f>
        <v>-44726.994044645602</v>
      </c>
      <c r="E18" s="51">
        <f t="shared" si="1"/>
        <v>-46711.881737355703</v>
      </c>
      <c r="F18" s="51">
        <f t="shared" si="1"/>
        <v>-48784.85447214888</v>
      </c>
      <c r="G18" s="51">
        <f t="shared" si="1"/>
        <v>-50949.821273534319</v>
      </c>
      <c r="H18" s="57">
        <f>SUM(C18:G18)</f>
        <v>-234000.00000000006</v>
      </c>
      <c r="I18" s="1"/>
    </row>
    <row r="19" spans="1:9" x14ac:dyDescent="0.3">
      <c r="A19" s="1"/>
      <c r="B19" s="86" t="s">
        <v>45</v>
      </c>
      <c r="C19" s="57">
        <f>$D$5+C18</f>
        <v>191173.55152768444</v>
      </c>
      <c r="D19" s="57">
        <f>C19+D18</f>
        <v>146446.55748303884</v>
      </c>
      <c r="E19" s="57">
        <f>D19+E18</f>
        <v>99734.67574568314</v>
      </c>
      <c r="F19" s="57">
        <f>E19+F18</f>
        <v>50949.82127353426</v>
      </c>
      <c r="G19" s="57">
        <f>F19+G18</f>
        <v>-5.8207660913467407E-11</v>
      </c>
      <c r="H19" s="49"/>
      <c r="I19" s="1"/>
    </row>
    <row r="20" spans="1:9" x14ac:dyDescent="0.3">
      <c r="A20" s="1"/>
      <c r="B20" s="86" t="s">
        <v>46</v>
      </c>
      <c r="C20" s="94">
        <f>C19/$D$5</f>
        <v>0.81698098943454889</v>
      </c>
      <c r="D20" s="94">
        <f t="shared" ref="D20:G20" si="2">D19/$D$5</f>
        <v>0.62583998924375572</v>
      </c>
      <c r="E20" s="94">
        <f t="shared" si="2"/>
        <v>0.4262165630157399</v>
      </c>
      <c r="F20" s="94">
        <f t="shared" si="2"/>
        <v>0.21773427894672762</v>
      </c>
      <c r="G20" s="94">
        <f t="shared" si="2"/>
        <v>-2.4875068766439065E-16</v>
      </c>
      <c r="H20" s="49"/>
      <c r="I20" s="1"/>
    </row>
    <row r="21" spans="1:9" x14ac:dyDescent="0.3">
      <c r="A21" s="1"/>
      <c r="G21" s="1"/>
      <c r="H21" s="1"/>
      <c r="I21" s="1"/>
    </row>
    <row r="22" spans="1:9" x14ac:dyDescent="0.3">
      <c r="I22" s="1"/>
    </row>
    <row r="23" spans="1:9" ht="28.5" customHeight="1" x14ac:dyDescent="0.3"/>
    <row r="24" spans="1:9" x14ac:dyDescent="0.3">
      <c r="A24" s="13"/>
      <c r="B24" s="14"/>
      <c r="C24" s="24"/>
      <c r="D24" s="27"/>
      <c r="E24" s="26"/>
      <c r="F24" s="27"/>
      <c r="G24" s="25"/>
      <c r="H24" s="27"/>
      <c r="I24" s="13"/>
    </row>
    <row r="25" spans="1:9" x14ac:dyDescent="0.3">
      <c r="A25" s="13"/>
      <c r="B25" s="14"/>
      <c r="C25" s="24"/>
      <c r="D25" s="27"/>
      <c r="E25" s="26"/>
      <c r="F25" s="27"/>
      <c r="G25" s="25"/>
      <c r="H25" s="27"/>
      <c r="I25" s="13"/>
    </row>
    <row r="26" spans="1:9" x14ac:dyDescent="0.3">
      <c r="A26" s="13"/>
      <c r="B26" s="14"/>
      <c r="C26" s="25"/>
      <c r="D26" s="27"/>
      <c r="E26" s="27"/>
      <c r="F26" s="27"/>
      <c r="G26" s="25"/>
      <c r="H26" s="27"/>
      <c r="I26" s="13"/>
    </row>
    <row r="27" spans="1:9" x14ac:dyDescent="0.3">
      <c r="A27" s="13"/>
      <c r="B27" s="14"/>
      <c r="C27" s="25"/>
      <c r="D27" s="27"/>
      <c r="E27" s="27"/>
      <c r="F27" s="27"/>
      <c r="G27" s="25"/>
      <c r="H27" s="27"/>
      <c r="I27" s="13"/>
    </row>
    <row r="28" spans="1:9" x14ac:dyDescent="0.3">
      <c r="A28" s="13"/>
      <c r="B28" s="14"/>
      <c r="C28" s="25"/>
      <c r="D28" s="27"/>
      <c r="E28" s="27"/>
      <c r="F28" s="27"/>
      <c r="G28" s="25"/>
      <c r="H28" s="27"/>
      <c r="I28" s="13"/>
    </row>
    <row r="29" spans="1:9" x14ac:dyDescent="0.3">
      <c r="A29" s="13"/>
      <c r="B29" s="14"/>
      <c r="C29" s="25"/>
      <c r="D29" s="27"/>
      <c r="E29" s="27"/>
      <c r="F29" s="27"/>
      <c r="G29" s="25"/>
      <c r="H29" s="27"/>
      <c r="I29" s="13"/>
    </row>
    <row r="30" spans="1:9" x14ac:dyDescent="0.3">
      <c r="A30" s="13"/>
      <c r="B30" s="14"/>
      <c r="C30" s="25"/>
      <c r="D30" s="27"/>
      <c r="E30" s="27"/>
      <c r="F30" s="27"/>
      <c r="G30" s="25"/>
      <c r="H30" s="27"/>
      <c r="I30" s="13"/>
    </row>
    <row r="31" spans="1:9" x14ac:dyDescent="0.3">
      <c r="A31" s="13"/>
      <c r="B31" s="14"/>
      <c r="C31" s="25"/>
      <c r="D31" s="27"/>
      <c r="E31" s="27"/>
      <c r="F31" s="27"/>
      <c r="G31" s="25"/>
      <c r="H31" s="27"/>
      <c r="I31" s="13"/>
    </row>
    <row r="32" spans="1:9" x14ac:dyDescent="0.3">
      <c r="A32" s="13"/>
      <c r="B32" s="14"/>
      <c r="C32" s="25"/>
      <c r="D32" s="27"/>
      <c r="E32" s="27"/>
      <c r="F32" s="27"/>
      <c r="G32" s="25"/>
      <c r="H32" s="27"/>
      <c r="I32" s="13"/>
    </row>
    <row r="33" spans="1:9" x14ac:dyDescent="0.3">
      <c r="A33" s="13"/>
      <c r="B33" s="14"/>
      <c r="C33" s="25"/>
      <c r="D33" s="27"/>
      <c r="E33" s="27"/>
      <c r="F33" s="27"/>
      <c r="G33" s="25"/>
      <c r="H33" s="27"/>
      <c r="I33" s="13"/>
    </row>
    <row r="34" spans="1:9" x14ac:dyDescent="0.3">
      <c r="A34" s="13"/>
      <c r="B34" s="14"/>
      <c r="C34" s="25"/>
      <c r="D34" s="27"/>
      <c r="E34" s="27"/>
      <c r="F34" s="27"/>
      <c r="G34" s="25"/>
      <c r="H34" s="27"/>
      <c r="I34" s="13"/>
    </row>
    <row r="35" spans="1:9" x14ac:dyDescent="0.3">
      <c r="A35" s="13"/>
      <c r="B35" s="14"/>
      <c r="C35" s="25"/>
      <c r="D35" s="27"/>
      <c r="E35" s="27"/>
      <c r="F35" s="27"/>
      <c r="G35" s="25"/>
      <c r="H35" s="27"/>
      <c r="I35" s="13"/>
    </row>
    <row r="36" spans="1:9" x14ac:dyDescent="0.3">
      <c r="A36" s="13"/>
      <c r="B36" s="14"/>
      <c r="C36" s="25"/>
      <c r="D36" s="27"/>
      <c r="E36" s="27"/>
      <c r="F36" s="27"/>
      <c r="G36" s="25"/>
      <c r="H36" s="27"/>
      <c r="I36" s="13"/>
    </row>
    <row r="37" spans="1:9" x14ac:dyDescent="0.3">
      <c r="A37" s="13"/>
      <c r="B37" s="14"/>
      <c r="C37" s="25"/>
      <c r="D37" s="27"/>
      <c r="E37" s="27"/>
      <c r="F37" s="27"/>
      <c r="G37" s="25"/>
      <c r="H37" s="27"/>
      <c r="I37" s="13"/>
    </row>
    <row r="38" spans="1:9" x14ac:dyDescent="0.3">
      <c r="A38" s="13"/>
      <c r="B38" s="14"/>
      <c r="C38" s="25"/>
      <c r="D38" s="27"/>
      <c r="E38" s="27"/>
      <c r="F38" s="27"/>
      <c r="G38" s="25"/>
      <c r="H38" s="27"/>
      <c r="I38" s="13"/>
    </row>
    <row r="39" spans="1:9" x14ac:dyDescent="0.3">
      <c r="A39" s="13"/>
      <c r="B39" s="14"/>
      <c r="C39" s="25"/>
      <c r="D39" s="27"/>
      <c r="E39" s="27"/>
      <c r="F39" s="27"/>
      <c r="G39" s="25"/>
      <c r="H39" s="27"/>
      <c r="I39" s="13"/>
    </row>
    <row r="40" spans="1:9" x14ac:dyDescent="0.3">
      <c r="A40" s="13"/>
      <c r="B40" s="14"/>
      <c r="C40" s="25"/>
      <c r="D40" s="27"/>
      <c r="E40" s="27"/>
      <c r="F40" s="27"/>
      <c r="G40" s="25"/>
      <c r="H40" s="27"/>
      <c r="I40" s="13"/>
    </row>
    <row r="41" spans="1:9" x14ac:dyDescent="0.3">
      <c r="A41" s="13"/>
      <c r="B41" s="14"/>
      <c r="C41" s="25"/>
      <c r="D41" s="27"/>
      <c r="E41" s="27"/>
      <c r="F41" s="27"/>
      <c r="G41" s="25"/>
      <c r="H41" s="27"/>
      <c r="I41" s="13"/>
    </row>
    <row r="42" spans="1:9" x14ac:dyDescent="0.3">
      <c r="A42" s="13"/>
      <c r="B42" s="14"/>
      <c r="C42" s="25"/>
      <c r="D42" s="27"/>
      <c r="E42" s="27"/>
      <c r="F42" s="27"/>
      <c r="G42" s="25"/>
      <c r="H42" s="27"/>
      <c r="I42" s="13"/>
    </row>
    <row r="43" spans="1:9" x14ac:dyDescent="0.3">
      <c r="A43" s="13"/>
      <c r="B43" s="14"/>
      <c r="C43" s="25"/>
      <c r="D43" s="27"/>
      <c r="E43" s="27"/>
      <c r="F43" s="27"/>
      <c r="G43" s="25"/>
      <c r="H43" s="27"/>
      <c r="I43" s="13"/>
    </row>
    <row r="44" spans="1:9" x14ac:dyDescent="0.3">
      <c r="A44" s="13"/>
      <c r="B44" s="14"/>
      <c r="C44" s="25"/>
      <c r="D44" s="27"/>
      <c r="E44" s="27"/>
      <c r="F44" s="27"/>
      <c r="G44" s="25"/>
      <c r="H44" s="27"/>
      <c r="I44" s="13"/>
    </row>
    <row r="45" spans="1:9" x14ac:dyDescent="0.3">
      <c r="A45" s="13"/>
      <c r="B45" s="14"/>
      <c r="C45" s="25"/>
      <c r="D45" s="27"/>
      <c r="E45" s="27"/>
      <c r="F45" s="27"/>
      <c r="G45" s="25"/>
      <c r="H45" s="27"/>
      <c r="I45" s="13"/>
    </row>
    <row r="46" spans="1:9" x14ac:dyDescent="0.3">
      <c r="A46" s="13"/>
      <c r="B46" s="14"/>
      <c r="C46" s="25"/>
      <c r="D46" s="27"/>
      <c r="E46" s="27"/>
      <c r="F46" s="27"/>
      <c r="G46" s="25"/>
      <c r="H46" s="27"/>
      <c r="I46" s="13"/>
    </row>
    <row r="47" spans="1:9" x14ac:dyDescent="0.3">
      <c r="A47" s="13"/>
      <c r="B47" s="14"/>
      <c r="C47" s="25"/>
      <c r="D47" s="27"/>
      <c r="E47" s="27"/>
      <c r="F47" s="27"/>
      <c r="G47" s="25"/>
      <c r="H47" s="27"/>
      <c r="I47" s="13"/>
    </row>
    <row r="48" spans="1:9" x14ac:dyDescent="0.3">
      <c r="A48" s="13"/>
      <c r="B48" s="14"/>
      <c r="C48" s="25"/>
      <c r="D48" s="27"/>
      <c r="E48" s="27"/>
      <c r="F48" s="27"/>
      <c r="G48" s="25"/>
      <c r="H48" s="27"/>
      <c r="I48" s="13"/>
    </row>
    <row r="49" spans="1:9" x14ac:dyDescent="0.3">
      <c r="A49" s="13"/>
      <c r="B49" s="14"/>
      <c r="C49" s="25"/>
      <c r="D49" s="27"/>
      <c r="E49" s="27"/>
      <c r="F49" s="27"/>
      <c r="G49" s="25"/>
      <c r="H49" s="27"/>
      <c r="I49" s="13"/>
    </row>
    <row r="50" spans="1:9" x14ac:dyDescent="0.3">
      <c r="A50" s="13"/>
      <c r="B50" s="14"/>
      <c r="C50" s="25"/>
      <c r="D50" s="27"/>
      <c r="E50" s="27"/>
      <c r="F50" s="27"/>
      <c r="G50" s="25"/>
      <c r="H50" s="27"/>
      <c r="I50" s="13"/>
    </row>
    <row r="51" spans="1:9" x14ac:dyDescent="0.3">
      <c r="A51" s="13"/>
      <c r="B51" s="14"/>
      <c r="C51" s="25"/>
      <c r="D51" s="27"/>
      <c r="E51" s="27"/>
      <c r="F51" s="27"/>
      <c r="G51" s="25"/>
      <c r="H51" s="27"/>
      <c r="I51" s="13"/>
    </row>
    <row r="52" spans="1:9" x14ac:dyDescent="0.3">
      <c r="A52" s="13"/>
      <c r="B52" s="14"/>
      <c r="C52" s="25"/>
      <c r="D52" s="27"/>
      <c r="E52" s="27"/>
      <c r="F52" s="27"/>
      <c r="G52" s="25"/>
      <c r="H52" s="27"/>
      <c r="I52" s="13"/>
    </row>
    <row r="53" spans="1:9" x14ac:dyDescent="0.3">
      <c r="A53" s="13"/>
      <c r="B53" s="14"/>
      <c r="C53" s="25"/>
      <c r="D53" s="27"/>
      <c r="E53" s="27"/>
      <c r="F53" s="27"/>
      <c r="G53" s="25"/>
      <c r="H53" s="27"/>
      <c r="I53" s="13"/>
    </row>
    <row r="54" spans="1:9" x14ac:dyDescent="0.3">
      <c r="A54" s="13"/>
      <c r="B54" s="14"/>
      <c r="C54" s="25"/>
      <c r="D54" s="27"/>
      <c r="E54" s="27"/>
      <c r="F54" s="27"/>
      <c r="G54" s="25"/>
      <c r="H54" s="27"/>
      <c r="I54" s="13"/>
    </row>
    <row r="55" spans="1:9" x14ac:dyDescent="0.3">
      <c r="A55" s="13"/>
      <c r="B55" s="14"/>
      <c r="C55" s="25"/>
      <c r="D55" s="27"/>
      <c r="E55" s="27"/>
      <c r="F55" s="27"/>
      <c r="G55" s="25"/>
      <c r="H55" s="27"/>
      <c r="I55" s="13"/>
    </row>
    <row r="56" spans="1:9" x14ac:dyDescent="0.3">
      <c r="A56" s="13"/>
      <c r="B56" s="14"/>
      <c r="C56" s="25"/>
      <c r="D56" s="27"/>
      <c r="E56" s="27"/>
      <c r="F56" s="27"/>
      <c r="G56" s="25"/>
      <c r="H56" s="27"/>
      <c r="I56" s="13"/>
    </row>
    <row r="57" spans="1:9" x14ac:dyDescent="0.3">
      <c r="A57" s="13"/>
      <c r="B57" s="14"/>
      <c r="C57" s="25"/>
      <c r="D57" s="27"/>
      <c r="E57" s="27"/>
      <c r="F57" s="27"/>
      <c r="G57" s="25"/>
      <c r="H57" s="27"/>
      <c r="I57" s="13"/>
    </row>
    <row r="58" spans="1:9" x14ac:dyDescent="0.3">
      <c r="A58" s="13"/>
      <c r="B58" s="14"/>
      <c r="C58" s="25"/>
      <c r="D58" s="27"/>
      <c r="E58" s="27"/>
      <c r="F58" s="27"/>
      <c r="G58" s="25"/>
      <c r="H58" s="27"/>
      <c r="I58" s="13"/>
    </row>
    <row r="59" spans="1:9" x14ac:dyDescent="0.3">
      <c r="A59" s="13"/>
      <c r="B59" s="14"/>
      <c r="C59" s="25"/>
      <c r="D59" s="27"/>
      <c r="E59" s="27"/>
      <c r="F59" s="27"/>
      <c r="G59" s="25"/>
      <c r="H59" s="27"/>
      <c r="I59" s="13"/>
    </row>
    <row r="60" spans="1:9" x14ac:dyDescent="0.3">
      <c r="A60" s="13"/>
      <c r="B60" s="14"/>
      <c r="C60" s="25"/>
      <c r="D60" s="27"/>
      <c r="E60" s="27"/>
      <c r="F60" s="27"/>
      <c r="G60" s="25"/>
      <c r="H60" s="27"/>
      <c r="I60" s="13"/>
    </row>
    <row r="61" spans="1:9" x14ac:dyDescent="0.3">
      <c r="A61" s="13"/>
      <c r="B61" s="14"/>
      <c r="C61" s="25"/>
      <c r="D61" s="27"/>
      <c r="E61" s="27"/>
      <c r="F61" s="27"/>
      <c r="G61" s="25"/>
      <c r="H61" s="27"/>
      <c r="I61" s="13"/>
    </row>
    <row r="62" spans="1:9" x14ac:dyDescent="0.3">
      <c r="A62" s="13"/>
      <c r="B62" s="14"/>
      <c r="C62" s="25"/>
      <c r="D62" s="27"/>
      <c r="E62" s="27"/>
      <c r="F62" s="27"/>
      <c r="G62" s="25"/>
      <c r="H62" s="27"/>
      <c r="I62" s="13"/>
    </row>
    <row r="63" spans="1:9" x14ac:dyDescent="0.3">
      <c r="A63" s="13"/>
      <c r="B63" s="14"/>
      <c r="C63" s="25"/>
      <c r="D63" s="27"/>
      <c r="E63" s="27"/>
      <c r="F63" s="27"/>
      <c r="G63" s="25"/>
      <c r="H63" s="27"/>
      <c r="I63" s="13"/>
    </row>
    <row r="64" spans="1:9" x14ac:dyDescent="0.3">
      <c r="A64" s="13"/>
      <c r="B64" s="14"/>
      <c r="C64" s="25"/>
      <c r="D64" s="27"/>
      <c r="E64" s="27"/>
      <c r="F64" s="27"/>
      <c r="G64" s="25"/>
      <c r="H64" s="27"/>
      <c r="I64" s="13"/>
    </row>
    <row r="65" spans="1:9" x14ac:dyDescent="0.3">
      <c r="A65" s="13"/>
      <c r="B65" s="14"/>
      <c r="C65" s="25"/>
      <c r="D65" s="27"/>
      <c r="E65" s="27"/>
      <c r="F65" s="27"/>
      <c r="G65" s="25"/>
      <c r="H65" s="27"/>
      <c r="I65" s="13"/>
    </row>
    <row r="66" spans="1:9" x14ac:dyDescent="0.3">
      <c r="A66" s="13"/>
      <c r="B66" s="14"/>
      <c r="C66" s="25"/>
      <c r="D66" s="27"/>
      <c r="E66" s="27"/>
      <c r="F66" s="27"/>
      <c r="G66" s="25"/>
      <c r="H66" s="27"/>
      <c r="I66" s="13"/>
    </row>
    <row r="67" spans="1:9" x14ac:dyDescent="0.3">
      <c r="A67" s="13"/>
      <c r="B67" s="14"/>
      <c r="C67" s="25"/>
      <c r="D67" s="27"/>
      <c r="E67" s="27"/>
      <c r="F67" s="27"/>
      <c r="G67" s="25"/>
      <c r="H67" s="27"/>
      <c r="I67" s="13"/>
    </row>
    <row r="68" spans="1:9" x14ac:dyDescent="0.3">
      <c r="A68" s="13"/>
      <c r="B68" s="14"/>
      <c r="C68" s="25"/>
      <c r="D68" s="27"/>
      <c r="E68" s="27"/>
      <c r="F68" s="27"/>
      <c r="G68" s="25"/>
      <c r="H68" s="27"/>
      <c r="I68" s="13"/>
    </row>
    <row r="69" spans="1:9" x14ac:dyDescent="0.3">
      <c r="A69" s="13"/>
      <c r="B69" s="14"/>
      <c r="C69" s="25"/>
      <c r="D69" s="27"/>
      <c r="E69" s="27"/>
      <c r="F69" s="27"/>
      <c r="G69" s="25"/>
      <c r="H69" s="27"/>
      <c r="I69" s="13"/>
    </row>
    <row r="70" spans="1:9" x14ac:dyDescent="0.3">
      <c r="A70" s="13"/>
      <c r="B70" s="14"/>
      <c r="C70" s="25"/>
      <c r="D70" s="27"/>
      <c r="E70" s="27"/>
      <c r="F70" s="27"/>
      <c r="G70" s="25"/>
      <c r="H70" s="27"/>
      <c r="I70" s="13"/>
    </row>
    <row r="71" spans="1:9" x14ac:dyDescent="0.3">
      <c r="A71" s="13"/>
      <c r="B71" s="14"/>
      <c r="C71" s="25"/>
      <c r="D71" s="27"/>
      <c r="E71" s="27"/>
      <c r="F71" s="27"/>
      <c r="G71" s="25"/>
      <c r="H71" s="27"/>
      <c r="I71" s="13"/>
    </row>
    <row r="72" spans="1:9" x14ac:dyDescent="0.3">
      <c r="A72" s="13"/>
      <c r="B72" s="14"/>
      <c r="C72" s="25"/>
      <c r="D72" s="27"/>
      <c r="E72" s="27"/>
      <c r="F72" s="27"/>
      <c r="G72" s="25"/>
      <c r="H72" s="27"/>
      <c r="I72" s="13"/>
    </row>
    <row r="73" spans="1:9" x14ac:dyDescent="0.3">
      <c r="A73" s="13"/>
      <c r="B73" s="14"/>
      <c r="C73" s="25"/>
      <c r="D73" s="27"/>
      <c r="E73" s="27"/>
      <c r="F73" s="27"/>
      <c r="G73" s="25"/>
      <c r="H73" s="27"/>
      <c r="I73" s="13"/>
    </row>
    <row r="74" spans="1:9" x14ac:dyDescent="0.3">
      <c r="A74" s="13"/>
      <c r="B74" s="14"/>
      <c r="C74" s="25"/>
      <c r="D74" s="27"/>
      <c r="E74" s="27"/>
      <c r="F74" s="27"/>
      <c r="G74" s="25"/>
      <c r="H74" s="27"/>
      <c r="I74" s="13"/>
    </row>
    <row r="75" spans="1:9" x14ac:dyDescent="0.3">
      <c r="A75" s="13"/>
      <c r="B75" s="14"/>
      <c r="C75" s="25"/>
      <c r="D75" s="27"/>
      <c r="E75" s="27"/>
      <c r="F75" s="27"/>
      <c r="G75" s="25"/>
      <c r="H75" s="27"/>
      <c r="I75" s="13"/>
    </row>
    <row r="76" spans="1:9" x14ac:dyDescent="0.3">
      <c r="A76" s="13"/>
      <c r="B76" s="14"/>
      <c r="C76" s="25"/>
      <c r="D76" s="27"/>
      <c r="E76" s="27"/>
      <c r="F76" s="27"/>
      <c r="G76" s="25"/>
      <c r="H76" s="27"/>
      <c r="I76" s="13"/>
    </row>
    <row r="77" spans="1:9" x14ac:dyDescent="0.3">
      <c r="A77" s="13"/>
      <c r="B77" s="14"/>
      <c r="C77" s="25"/>
      <c r="D77" s="27"/>
      <c r="E77" s="27"/>
      <c r="F77" s="27"/>
      <c r="G77" s="25"/>
      <c r="H77" s="27"/>
      <c r="I77" s="13"/>
    </row>
    <row r="78" spans="1:9" x14ac:dyDescent="0.3">
      <c r="A78" s="13"/>
      <c r="B78" s="14"/>
      <c r="C78" s="25"/>
      <c r="D78" s="27"/>
      <c r="E78" s="27"/>
      <c r="F78" s="27"/>
      <c r="G78" s="25"/>
      <c r="H78" s="27"/>
      <c r="I78" s="13"/>
    </row>
    <row r="79" spans="1:9" x14ac:dyDescent="0.3">
      <c r="A79" s="13"/>
      <c r="B79" s="14"/>
      <c r="C79" s="25"/>
      <c r="D79" s="27"/>
      <c r="E79" s="27"/>
      <c r="F79" s="27"/>
      <c r="G79" s="25"/>
      <c r="H79" s="27"/>
      <c r="I79" s="13"/>
    </row>
    <row r="80" spans="1:9" x14ac:dyDescent="0.3">
      <c r="A80" s="13"/>
      <c r="B80" s="14"/>
      <c r="C80" s="25"/>
      <c r="D80" s="27"/>
      <c r="E80" s="27"/>
      <c r="F80" s="27"/>
      <c r="G80" s="25"/>
      <c r="H80" s="27"/>
      <c r="I80" s="13"/>
    </row>
    <row r="81" spans="1:9" x14ac:dyDescent="0.3">
      <c r="A81" s="13"/>
      <c r="B81" s="14"/>
      <c r="C81" s="25"/>
      <c r="D81" s="27"/>
      <c r="E81" s="27"/>
      <c r="F81" s="27"/>
      <c r="G81" s="25"/>
      <c r="H81" s="27"/>
      <c r="I81" s="13"/>
    </row>
    <row r="82" spans="1:9" x14ac:dyDescent="0.3">
      <c r="A82" s="13"/>
      <c r="B82" s="14"/>
      <c r="C82" s="25"/>
      <c r="D82" s="27"/>
      <c r="E82" s="27"/>
      <c r="F82" s="27"/>
      <c r="G82" s="25"/>
      <c r="H82" s="27"/>
      <c r="I82" s="13"/>
    </row>
    <row r="83" spans="1:9" x14ac:dyDescent="0.3">
      <c r="A83" s="13"/>
      <c r="B83" s="14"/>
      <c r="C83" s="25"/>
      <c r="D83" s="27"/>
      <c r="E83" s="27"/>
      <c r="F83" s="27"/>
      <c r="G83" s="25"/>
      <c r="H83" s="27"/>
      <c r="I83" s="13"/>
    </row>
  </sheetData>
  <mergeCells count="2">
    <mergeCell ref="B15:B16"/>
    <mergeCell ref="B1:H1"/>
  </mergeCells>
  <dataValidations count="1">
    <dataValidation allowBlank="1" error="pavI8MeUFtEyxX2I4tkyac7d335f-10c9-4af0-89b5-d8c42e550196" sqref="A1:I8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I23"/>
  <sheetViews>
    <sheetView showGridLines="0" tabSelected="1" topLeftCell="B1" zoomScaleNormal="100" workbookViewId="0">
      <selection activeCell="E24" sqref="E24"/>
    </sheetView>
  </sheetViews>
  <sheetFormatPr defaultColWidth="9" defaultRowHeight="16.5" x14ac:dyDescent="0.3"/>
  <cols>
    <col min="1" max="1" width="9.75" style="9" customWidth="1"/>
    <col min="2" max="2" width="23.75" style="9" customWidth="1"/>
    <col min="3" max="9" width="13.625" style="9" customWidth="1"/>
    <col min="10" max="16384" width="9" style="9"/>
  </cols>
  <sheetData>
    <row r="1" spans="1:9" s="4" customFormat="1" ht="30" customHeight="1" thickBot="1" x14ac:dyDescent="0.3">
      <c r="B1" s="76" t="s">
        <v>42</v>
      </c>
      <c r="C1" s="76"/>
      <c r="D1" s="76"/>
      <c r="E1" s="76"/>
      <c r="F1" s="76"/>
      <c r="G1" s="76"/>
      <c r="H1" s="77"/>
      <c r="I1" s="77"/>
    </row>
    <row r="2" spans="1:9" s="4" customFormat="1" ht="17.25" customHeight="1" thickTop="1" x14ac:dyDescent="0.3">
      <c r="A2" s="38"/>
      <c r="B2" t="s">
        <v>30</v>
      </c>
      <c r="C2" s="2"/>
      <c r="D2" s="11"/>
      <c r="E2" s="2"/>
      <c r="F2" s="2"/>
      <c r="G2" s="2"/>
    </row>
    <row r="3" spans="1:9" s="4" customFormat="1" ht="13.5" customHeight="1" x14ac:dyDescent="0.25">
      <c r="A3" s="5"/>
      <c r="B3" s="5"/>
      <c r="C3" s="5"/>
      <c r="D3" s="5"/>
      <c r="E3" s="5"/>
      <c r="F3" s="5"/>
    </row>
    <row r="4" spans="1:9" s="4" customFormat="1" ht="17.25" thickBot="1" x14ac:dyDescent="0.3">
      <c r="B4" s="52" t="s">
        <v>49</v>
      </c>
      <c r="C4" s="58"/>
      <c r="D4" s="58"/>
      <c r="E4" s="6"/>
      <c r="F4" s="6"/>
    </row>
    <row r="5" spans="1:9" s="4" customFormat="1" x14ac:dyDescent="0.3">
      <c r="B5" s="60" t="s">
        <v>36</v>
      </c>
      <c r="C5" s="46"/>
      <c r="D5" s="59">
        <v>234000</v>
      </c>
      <c r="E5" s="22"/>
      <c r="F5" s="29"/>
    </row>
    <row r="6" spans="1:9" s="4" customFormat="1" x14ac:dyDescent="0.3">
      <c r="B6" s="61" t="s">
        <v>31</v>
      </c>
      <c r="C6" s="41"/>
      <c r="D6" s="59">
        <v>37440</v>
      </c>
      <c r="E6" s="87"/>
      <c r="F6" s="5"/>
    </row>
    <row r="7" spans="1:9" s="4" customFormat="1" x14ac:dyDescent="0.3">
      <c r="B7" s="61" t="s">
        <v>32</v>
      </c>
      <c r="C7" s="41"/>
      <c r="D7" s="62">
        <v>7</v>
      </c>
      <c r="E7" s="22"/>
      <c r="F7" s="29"/>
    </row>
    <row r="8" spans="1:9" s="4" customFormat="1" ht="13.5" x14ac:dyDescent="0.25">
      <c r="B8" s="7"/>
      <c r="C8" s="7"/>
      <c r="D8" s="7"/>
      <c r="E8" s="5"/>
      <c r="F8" s="5"/>
    </row>
    <row r="9" spans="1:9" s="4" customFormat="1" ht="15" thickBot="1" x14ac:dyDescent="0.3">
      <c r="B9" s="52" t="s">
        <v>17</v>
      </c>
      <c r="C9" s="52"/>
      <c r="D9" s="52"/>
      <c r="E9" s="52"/>
      <c r="F9" s="52"/>
      <c r="G9" s="52"/>
      <c r="H9" s="52"/>
      <c r="I9" s="52"/>
    </row>
    <row r="10" spans="1:9" s="4" customFormat="1" ht="15.75" customHeight="1" x14ac:dyDescent="0.25">
      <c r="B10" s="63" t="s">
        <v>3</v>
      </c>
      <c r="C10" s="66">
        <v>1</v>
      </c>
      <c r="D10" s="66">
        <v>2</v>
      </c>
      <c r="E10" s="66">
        <v>3</v>
      </c>
      <c r="F10" s="66">
        <v>4</v>
      </c>
      <c r="G10" s="66">
        <v>5</v>
      </c>
      <c r="H10" s="66">
        <v>6</v>
      </c>
      <c r="I10" s="66">
        <v>7</v>
      </c>
    </row>
    <row r="11" spans="1:9" s="4" customFormat="1" ht="15.75" customHeight="1" x14ac:dyDescent="0.3">
      <c r="B11" s="88" t="s">
        <v>51</v>
      </c>
      <c r="C11" s="65">
        <f>SLN($D$5,$D$6,$D$7)</f>
        <v>28080</v>
      </c>
      <c r="D11" s="65">
        <f t="shared" ref="D11:I11" si="0">SLN($D$5,$D$6,$D$7)</f>
        <v>28080</v>
      </c>
      <c r="E11" s="65">
        <f t="shared" si="0"/>
        <v>28080</v>
      </c>
      <c r="F11" s="65">
        <f t="shared" si="0"/>
        <v>28080</v>
      </c>
      <c r="G11" s="65">
        <f t="shared" si="0"/>
        <v>28080</v>
      </c>
      <c r="H11" s="65">
        <f t="shared" si="0"/>
        <v>28080</v>
      </c>
      <c r="I11" s="65">
        <f t="shared" si="0"/>
        <v>28080</v>
      </c>
    </row>
    <row r="12" spans="1:9" s="4" customFormat="1" ht="15.75" customHeight="1" x14ac:dyDescent="0.3">
      <c r="B12" s="88" t="s">
        <v>47</v>
      </c>
      <c r="C12" s="47">
        <f>C11</f>
        <v>28080</v>
      </c>
      <c r="D12" s="47">
        <f>C12+D11</f>
        <v>56160</v>
      </c>
      <c r="E12" s="47">
        <f t="shared" ref="E12:I12" si="1">D12+E11</f>
        <v>84240</v>
      </c>
      <c r="F12" s="47">
        <f t="shared" si="1"/>
        <v>112320</v>
      </c>
      <c r="G12" s="47">
        <f t="shared" si="1"/>
        <v>140400</v>
      </c>
      <c r="H12" s="47">
        <f t="shared" si="1"/>
        <v>168480</v>
      </c>
      <c r="I12" s="47">
        <f t="shared" si="1"/>
        <v>196560</v>
      </c>
    </row>
    <row r="13" spans="1:9" s="4" customFormat="1" ht="15.75" customHeight="1" x14ac:dyDescent="0.3">
      <c r="B13" s="64" t="s">
        <v>48</v>
      </c>
      <c r="C13" s="47">
        <f>$D$5-C12</f>
        <v>205920</v>
      </c>
      <c r="D13" s="47">
        <f t="shared" ref="D13:I13" si="2">$D$5-D12</f>
        <v>177840</v>
      </c>
      <c r="E13" s="47">
        <f t="shared" si="2"/>
        <v>149760</v>
      </c>
      <c r="F13" s="47">
        <f t="shared" si="2"/>
        <v>121680</v>
      </c>
      <c r="G13" s="47">
        <f t="shared" si="2"/>
        <v>93600</v>
      </c>
      <c r="H13" s="47">
        <f t="shared" si="2"/>
        <v>65520</v>
      </c>
      <c r="I13" s="47">
        <f t="shared" si="2"/>
        <v>37440</v>
      </c>
    </row>
    <row r="14" spans="1:9" s="4" customFormat="1" ht="13.5" x14ac:dyDescent="0.25">
      <c r="A14" s="8"/>
      <c r="B14" s="8"/>
      <c r="C14" s="8"/>
      <c r="D14" s="8"/>
      <c r="E14" s="8"/>
      <c r="F14" s="8"/>
    </row>
    <row r="16" spans="1:9" ht="17.25" thickBot="1" x14ac:dyDescent="0.35">
      <c r="B16" s="52" t="s">
        <v>18</v>
      </c>
      <c r="C16" s="52"/>
      <c r="D16" s="52"/>
      <c r="E16" s="52"/>
      <c r="F16" s="52"/>
      <c r="G16" s="52"/>
      <c r="H16" s="52"/>
      <c r="I16" s="52"/>
    </row>
    <row r="17" spans="2:9" x14ac:dyDescent="0.3">
      <c r="B17" s="63" t="s">
        <v>3</v>
      </c>
      <c r="C17" s="66">
        <v>1</v>
      </c>
      <c r="D17" s="66">
        <v>2</v>
      </c>
      <c r="E17" s="66">
        <v>3</v>
      </c>
      <c r="F17" s="66">
        <v>4</v>
      </c>
      <c r="G17" s="66">
        <v>5</v>
      </c>
      <c r="H17" s="66">
        <v>6</v>
      </c>
      <c r="I17" s="66">
        <v>7</v>
      </c>
    </row>
    <row r="18" spans="2:9" x14ac:dyDescent="0.3">
      <c r="B18" s="88" t="s">
        <v>51</v>
      </c>
      <c r="C18" s="47">
        <f>DB($D$5,$D$6,$D$7,C17)</f>
        <v>53820</v>
      </c>
      <c r="D18" s="47">
        <f t="shared" ref="D18:I18" si="3">DB($D$5,$D$6,$D$7,D17)</f>
        <v>41441.4</v>
      </c>
      <c r="E18" s="47">
        <f t="shared" si="3"/>
        <v>31909.878000000004</v>
      </c>
      <c r="F18" s="47">
        <f t="shared" si="3"/>
        <v>24570.606060000002</v>
      </c>
      <c r="G18" s="47">
        <f t="shared" si="3"/>
        <v>18919.366666200003</v>
      </c>
      <c r="H18" s="47">
        <f t="shared" si="3"/>
        <v>14567.912332974001</v>
      </c>
      <c r="I18" s="47">
        <f t="shared" si="3"/>
        <v>11217.29249638998</v>
      </c>
    </row>
    <row r="19" spans="2:9" x14ac:dyDescent="0.3">
      <c r="B19" s="88" t="s">
        <v>47</v>
      </c>
      <c r="C19" s="47">
        <f>C18</f>
        <v>53820</v>
      </c>
      <c r="D19" s="47">
        <f>C19+D18</f>
        <v>95261.4</v>
      </c>
      <c r="E19" s="47">
        <f t="shared" ref="E19:I19" si="4">D19+E18</f>
        <v>127171.27799999999</v>
      </c>
      <c r="F19" s="47">
        <f t="shared" si="4"/>
        <v>151741.88405999998</v>
      </c>
      <c r="G19" s="47">
        <f t="shared" si="4"/>
        <v>170661.2507262</v>
      </c>
      <c r="H19" s="47">
        <f t="shared" si="4"/>
        <v>185229.163059174</v>
      </c>
      <c r="I19" s="47">
        <f t="shared" si="4"/>
        <v>196446.45555556397</v>
      </c>
    </row>
    <row r="20" spans="2:9" x14ac:dyDescent="0.3">
      <c r="B20" s="64" t="s">
        <v>48</v>
      </c>
      <c r="C20" s="47">
        <f>$D$5-C19</f>
        <v>180180</v>
      </c>
      <c r="D20" s="47">
        <f t="shared" ref="D20" si="5">$D$5-D19</f>
        <v>138738.6</v>
      </c>
      <c r="E20" s="47">
        <f t="shared" ref="E20" si="6">$D$5-E19</f>
        <v>106828.72200000001</v>
      </c>
      <c r="F20" s="47">
        <f t="shared" ref="F20" si="7">$D$5-F19</f>
        <v>82258.115940000018</v>
      </c>
      <c r="G20" s="47">
        <f t="shared" ref="G20" si="8">$D$5-G19</f>
        <v>63338.7492738</v>
      </c>
      <c r="H20" s="47">
        <f t="shared" ref="H20" si="9">$D$5-H19</f>
        <v>48770.836940826004</v>
      </c>
      <c r="I20" s="47">
        <f t="shared" ref="I20" si="10">$D$5-I19</f>
        <v>37553.544444436033</v>
      </c>
    </row>
    <row r="21" spans="2:9" ht="17.25" thickBot="1" x14ac:dyDescent="0.35"/>
    <row r="22" spans="2:9" x14ac:dyDescent="0.3">
      <c r="B22" s="104" t="s">
        <v>66</v>
      </c>
      <c r="C22" s="104"/>
      <c r="D22" s="104"/>
      <c r="E22" s="95">
        <f>SYD(D5,D6,D7,C17)</f>
        <v>49140</v>
      </c>
    </row>
    <row r="23" spans="2:9" x14ac:dyDescent="0.3">
      <c r="B23" s="105" t="s">
        <v>67</v>
      </c>
      <c r="C23" s="105"/>
      <c r="D23" s="105"/>
      <c r="E23" s="96">
        <f>SYD(D5,D6,D7,I17)</f>
        <v>7020</v>
      </c>
    </row>
  </sheetData>
  <mergeCells count="2">
    <mergeCell ref="B22:D22"/>
    <mergeCell ref="B23:D23"/>
  </mergeCells>
  <dataValidations count="1">
    <dataValidation allowBlank="1" error="pavI8MeUFtEyxX2I4tkyac7d335f-10c9-4af0-89b5-d8c42e550196" sqref="A1:I23" xr:uid="{00000000-0002-0000-0200-000000000000}"/>
  </dataValidations>
  <printOptions horizontalCentered="1"/>
  <pageMargins left="0.4" right="0.4" top="0.4" bottom="0.4" header="0.25" footer="0.25"/>
  <pageSetup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N25"/>
  <sheetViews>
    <sheetView showGridLines="0" topLeftCell="B9" zoomScaleNormal="100" workbookViewId="0">
      <selection activeCell="S20" sqref="S20"/>
    </sheetView>
  </sheetViews>
  <sheetFormatPr defaultColWidth="9" defaultRowHeight="12.75" x14ac:dyDescent="0.2"/>
  <cols>
    <col min="1" max="1" width="9.75" style="3" customWidth="1"/>
    <col min="2" max="2" width="28.75" style="3" customWidth="1"/>
    <col min="3" max="7" width="10.625" style="3" customWidth="1"/>
    <col min="8" max="8" width="10" style="3" customWidth="1"/>
    <col min="9" max="16384" width="9" style="3"/>
  </cols>
  <sheetData>
    <row r="1" spans="1:14" ht="30" customHeight="1" thickBot="1" x14ac:dyDescent="0.35">
      <c r="A1" s="4"/>
      <c r="B1" s="79" t="s">
        <v>42</v>
      </c>
      <c r="C1" s="79"/>
      <c r="D1" s="79"/>
      <c r="E1" s="79"/>
      <c r="F1" s="79"/>
      <c r="G1" s="79"/>
      <c r="H1"/>
      <c r="I1"/>
    </row>
    <row r="2" spans="1:14" ht="17.25" customHeight="1" thickTop="1" x14ac:dyDescent="0.3">
      <c r="A2" s="38"/>
      <c r="B2" t="s">
        <v>55</v>
      </c>
      <c r="C2" s="2"/>
      <c r="D2" s="11"/>
      <c r="E2" s="2"/>
      <c r="F2" s="2"/>
      <c r="G2" s="2"/>
      <c r="H2" s="4"/>
      <c r="I2" s="4"/>
    </row>
    <row r="4" spans="1:14" ht="15" thickBot="1" x14ac:dyDescent="0.25">
      <c r="B4" s="67" t="s">
        <v>24</v>
      </c>
      <c r="C4" s="89">
        <v>44562</v>
      </c>
      <c r="D4" s="89">
        <v>44927</v>
      </c>
      <c r="E4" s="89">
        <v>45292</v>
      </c>
      <c r="F4" s="89">
        <v>45658</v>
      </c>
      <c r="G4" s="89">
        <v>46023</v>
      </c>
    </row>
    <row r="5" spans="1:14" ht="16.5" x14ac:dyDescent="0.3">
      <c r="B5" s="60" t="s">
        <v>52</v>
      </c>
      <c r="C5" s="68">
        <v>25000.000000000022</v>
      </c>
      <c r="D5" s="68">
        <v>28750.000000000015</v>
      </c>
      <c r="E5" s="68">
        <v>32500.000000000007</v>
      </c>
      <c r="F5" s="68">
        <v>36250</v>
      </c>
      <c r="G5" s="68">
        <v>40000</v>
      </c>
    </row>
    <row r="6" spans="1:14" ht="16.5" x14ac:dyDescent="0.3">
      <c r="B6" s="60" t="s">
        <v>53</v>
      </c>
      <c r="C6" s="71">
        <v>72000</v>
      </c>
      <c r="D6" s="71">
        <v>58000</v>
      </c>
      <c r="E6" s="71">
        <v>58000</v>
      </c>
      <c r="F6" s="71">
        <v>55000</v>
      </c>
      <c r="G6" s="71">
        <v>55000</v>
      </c>
    </row>
    <row r="7" spans="1:14" ht="16.5" x14ac:dyDescent="0.3">
      <c r="B7" s="60" t="s">
        <v>54</v>
      </c>
      <c r="C7" s="71">
        <v>345000.00000000058</v>
      </c>
      <c r="D7" s="71">
        <v>387663.57250960474</v>
      </c>
      <c r="E7" s="71">
        <v>435603.03029249085</v>
      </c>
      <c r="F7" s="71">
        <v>489470.8026643371</v>
      </c>
      <c r="G7" s="71">
        <v>550000.00000000116</v>
      </c>
    </row>
    <row r="8" spans="1:14" ht="15" thickBot="1" x14ac:dyDescent="0.25">
      <c r="B8" s="70" t="s">
        <v>25</v>
      </c>
      <c r="C8" s="69">
        <f>SUM(C5:C7)</f>
        <v>442000.00000000058</v>
      </c>
      <c r="D8" s="69">
        <f t="shared" ref="D8:G8" si="0">SUM(D5:D7)</f>
        <v>474413.57250960474</v>
      </c>
      <c r="E8" s="69">
        <f t="shared" si="0"/>
        <v>526103.03029249085</v>
      </c>
      <c r="F8" s="69">
        <f t="shared" si="0"/>
        <v>580720.8026643371</v>
      </c>
      <c r="G8" s="69">
        <f t="shared" si="0"/>
        <v>645000.00000000116</v>
      </c>
    </row>
    <row r="9" spans="1:14" ht="14.25" thickTop="1" x14ac:dyDescent="0.25">
      <c r="B9" s="17"/>
      <c r="C9" s="16"/>
      <c r="D9" s="16"/>
      <c r="E9" s="16"/>
      <c r="F9" s="16"/>
      <c r="G9" s="16"/>
    </row>
    <row r="10" spans="1:14" ht="15" thickBot="1" x14ac:dyDescent="0.25">
      <c r="B10" s="67" t="s">
        <v>33</v>
      </c>
      <c r="C10" s="67"/>
      <c r="D10" s="67"/>
      <c r="E10" s="67"/>
      <c r="F10" s="67"/>
      <c r="G10" s="67"/>
    </row>
    <row r="11" spans="1:14" ht="15.75" customHeight="1" x14ac:dyDescent="0.3">
      <c r="B11" s="60" t="s">
        <v>56</v>
      </c>
      <c r="C11" s="68">
        <v>108000</v>
      </c>
      <c r="D11" s="68">
        <v>110000</v>
      </c>
      <c r="E11" s="68">
        <v>112000</v>
      </c>
      <c r="F11" s="68">
        <v>115000</v>
      </c>
      <c r="G11" s="68">
        <v>118000</v>
      </c>
      <c r="I11" s="30"/>
      <c r="J11" s="30"/>
      <c r="K11" s="30"/>
      <c r="L11" s="30"/>
      <c r="M11" s="30"/>
      <c r="N11" s="30"/>
    </row>
    <row r="12" spans="1:14" ht="15.75" customHeight="1" x14ac:dyDescent="0.3">
      <c r="B12" s="60" t="s">
        <v>57</v>
      </c>
      <c r="C12" s="72">
        <v>127000</v>
      </c>
      <c r="D12" s="72">
        <v>129625</v>
      </c>
      <c r="E12" s="72">
        <v>132250</v>
      </c>
      <c r="F12" s="72">
        <v>134875</v>
      </c>
      <c r="G12" s="72">
        <v>137500</v>
      </c>
      <c r="I12" s="30"/>
      <c r="J12" s="30"/>
      <c r="K12" s="30"/>
      <c r="L12" s="30"/>
      <c r="M12" s="30"/>
      <c r="N12" s="30"/>
    </row>
    <row r="13" spans="1:14" ht="15.75" customHeight="1" x14ac:dyDescent="0.3">
      <c r="B13" s="60" t="s">
        <v>19</v>
      </c>
      <c r="C13" s="72">
        <v>140000</v>
      </c>
      <c r="D13" s="72">
        <v>147000</v>
      </c>
      <c r="E13" s="72">
        <v>154350</v>
      </c>
      <c r="F13" s="72">
        <v>162067.50000000003</v>
      </c>
      <c r="G13" s="72">
        <v>170170.875</v>
      </c>
      <c r="I13" s="30"/>
      <c r="J13" s="30"/>
      <c r="K13" s="30"/>
      <c r="L13" s="30"/>
      <c r="M13" s="30"/>
      <c r="N13" s="30"/>
    </row>
    <row r="14" spans="1:14" ht="15.75" customHeight="1" x14ac:dyDescent="0.3">
      <c r="B14" s="60" t="s">
        <v>34</v>
      </c>
      <c r="C14" s="72">
        <v>2500</v>
      </c>
      <c r="D14" s="72">
        <v>2500</v>
      </c>
      <c r="E14" s="72">
        <v>2500</v>
      </c>
      <c r="F14" s="72">
        <v>3000</v>
      </c>
      <c r="G14" s="72">
        <v>3000</v>
      </c>
      <c r="I14" s="30"/>
      <c r="J14" s="30"/>
      <c r="K14" s="30"/>
      <c r="L14" s="30"/>
      <c r="M14" s="30"/>
      <c r="N14" s="30"/>
    </row>
    <row r="15" spans="1:14" ht="15.75" customHeight="1" x14ac:dyDescent="0.3">
      <c r="B15" s="60" t="s">
        <v>35</v>
      </c>
      <c r="C15" s="72">
        <v>2800</v>
      </c>
      <c r="D15" s="72">
        <v>2800</v>
      </c>
      <c r="E15" s="72">
        <v>2800</v>
      </c>
      <c r="F15" s="72">
        <v>3100</v>
      </c>
      <c r="G15" s="72">
        <v>3100</v>
      </c>
      <c r="H15" s="31"/>
      <c r="I15" s="31"/>
      <c r="J15" s="31"/>
      <c r="K15" s="31"/>
      <c r="L15" s="31"/>
      <c r="M15" s="30"/>
      <c r="N15" s="30"/>
    </row>
    <row r="16" spans="1:14" ht="15.75" customHeight="1" x14ac:dyDescent="0.3">
      <c r="B16" s="60" t="s">
        <v>7</v>
      </c>
      <c r="C16" s="72">
        <v>10500</v>
      </c>
      <c r="D16" s="72">
        <v>10500</v>
      </c>
      <c r="E16" s="72">
        <v>10500</v>
      </c>
      <c r="F16" s="72">
        <v>10500</v>
      </c>
      <c r="G16" s="72">
        <v>10500</v>
      </c>
      <c r="I16" s="30"/>
    </row>
    <row r="17" spans="2:9" ht="16.5" customHeight="1" thickBot="1" x14ac:dyDescent="0.25">
      <c r="B17" s="70" t="s">
        <v>23</v>
      </c>
      <c r="C17" s="69">
        <f>SUM(C11:C16)</f>
        <v>390800</v>
      </c>
      <c r="D17" s="69">
        <f>SUM(D11:D16)</f>
        <v>402425</v>
      </c>
      <c r="E17" s="69">
        <f>SUM(E11:E16)</f>
        <v>414400</v>
      </c>
      <c r="F17" s="69">
        <f>SUM(F11:F16)</f>
        <v>428542.5</v>
      </c>
      <c r="G17" s="69">
        <f>SUM(G11:G16)</f>
        <v>442270.875</v>
      </c>
      <c r="I17" s="30"/>
    </row>
    <row r="18" spans="2:9" ht="15.75" thickTop="1" x14ac:dyDescent="0.2">
      <c r="B18" s="19"/>
      <c r="C18" s="19"/>
      <c r="D18" s="19"/>
      <c r="E18" s="19"/>
      <c r="F18" s="19"/>
      <c r="G18" s="19"/>
      <c r="H18" s="18"/>
      <c r="I18" s="18"/>
    </row>
    <row r="19" spans="2:9" ht="15" thickBot="1" x14ac:dyDescent="0.25">
      <c r="B19" s="70" t="s">
        <v>26</v>
      </c>
      <c r="C19" s="69">
        <f>C8-C17</f>
        <v>51200.000000000582</v>
      </c>
      <c r="D19" s="69">
        <f>D8-D17</f>
        <v>71988.572509604739</v>
      </c>
      <c r="E19" s="69">
        <f>E8-E17</f>
        <v>111703.03029249085</v>
      </c>
      <c r="F19" s="69">
        <f>F8-F17</f>
        <v>152178.3026643371</v>
      </c>
      <c r="G19" s="69">
        <f>G8-G17</f>
        <v>202729.12500000116</v>
      </c>
    </row>
    <row r="20" spans="2:9" ht="13.5" thickTop="1" x14ac:dyDescent="0.2">
      <c r="B20" s="15"/>
    </row>
    <row r="23" spans="2:9" x14ac:dyDescent="0.2">
      <c r="B23" s="10"/>
    </row>
    <row r="24" spans="2:9" x14ac:dyDescent="0.2">
      <c r="H24" s="18"/>
    </row>
    <row r="25" spans="2:9" x14ac:dyDescent="0.2">
      <c r="H25" s="18"/>
    </row>
  </sheetData>
  <dataValidations count="1">
    <dataValidation allowBlank="1" error="pavI8MeUFtEyxX2I4tkyac7d335f-10c9-4af0-89b5-d8c42e550196" sqref="A1:N25" xr:uid="{00000000-0002-0000-0300-000000000000}"/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ignoredErrors>
    <ignoredError sqref="C8:G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workbookViewId="0">
      <selection activeCell="G1" sqref="G1"/>
    </sheetView>
  </sheetViews>
  <sheetFormatPr defaultRowHeight="16.5" x14ac:dyDescent="0.3"/>
  <cols>
    <col min="1" max="1" width="9.5" bestFit="1" customWidth="1"/>
    <col min="2" max="2" width="14.75" bestFit="1" customWidth="1"/>
    <col min="3" max="4" width="11.125" bestFit="1" customWidth="1"/>
  </cols>
  <sheetData>
    <row r="1" spans="1:7" x14ac:dyDescent="0.3">
      <c r="A1" t="s">
        <v>62</v>
      </c>
      <c r="B1" t="s">
        <v>63</v>
      </c>
      <c r="C1" t="s">
        <v>64</v>
      </c>
    </row>
    <row r="2" spans="1:7" x14ac:dyDescent="0.3">
      <c r="A2" s="90">
        <v>44562</v>
      </c>
      <c r="B2" s="91">
        <v>1</v>
      </c>
      <c r="C2" s="92">
        <v>29443</v>
      </c>
    </row>
    <row r="3" spans="1:7" x14ac:dyDescent="0.3">
      <c r="A3" s="90">
        <v>44593</v>
      </c>
      <c r="B3" s="91">
        <v>2</v>
      </c>
      <c r="C3" s="92">
        <v>33967</v>
      </c>
    </row>
    <row r="4" spans="1:7" x14ac:dyDescent="0.3">
      <c r="A4" s="90">
        <v>44621</v>
      </c>
      <c r="B4" s="91">
        <v>3</v>
      </c>
      <c r="C4" s="92">
        <v>34268</v>
      </c>
    </row>
    <row r="5" spans="1:7" x14ac:dyDescent="0.3">
      <c r="A5" s="90">
        <v>44652</v>
      </c>
      <c r="B5" s="91">
        <v>4</v>
      </c>
      <c r="C5" s="92">
        <v>37665</v>
      </c>
    </row>
    <row r="6" spans="1:7" x14ac:dyDescent="0.3">
      <c r="A6" s="90">
        <v>44682</v>
      </c>
      <c r="B6" s="91">
        <v>5</v>
      </c>
      <c r="C6" s="92">
        <v>38775</v>
      </c>
    </row>
    <row r="7" spans="1:7" x14ac:dyDescent="0.3">
      <c r="A7" s="90">
        <v>44713</v>
      </c>
      <c r="B7" s="91">
        <v>6</v>
      </c>
      <c r="C7" s="92">
        <v>36834</v>
      </c>
    </row>
    <row r="8" spans="1:7" x14ac:dyDescent="0.3">
      <c r="A8" s="90">
        <v>44743</v>
      </c>
      <c r="B8" s="91">
        <v>7</v>
      </c>
      <c r="C8" s="92">
        <v>31995</v>
      </c>
    </row>
    <row r="9" spans="1:7" x14ac:dyDescent="0.3">
      <c r="A9" s="90">
        <v>44774</v>
      </c>
      <c r="B9" s="91">
        <v>8</v>
      </c>
      <c r="C9" s="92">
        <v>36935</v>
      </c>
    </row>
    <row r="10" spans="1:7" x14ac:dyDescent="0.3">
      <c r="A10" s="90">
        <v>44805</v>
      </c>
      <c r="B10" s="91">
        <v>9</v>
      </c>
      <c r="C10" s="92">
        <v>38021</v>
      </c>
    </row>
    <row r="11" spans="1:7" x14ac:dyDescent="0.3">
      <c r="A11" s="90">
        <v>44835</v>
      </c>
      <c r="B11" s="91">
        <v>10</v>
      </c>
      <c r="C11" s="92">
        <v>38566</v>
      </c>
    </row>
    <row r="12" spans="1:7" x14ac:dyDescent="0.3">
      <c r="A12" s="90">
        <v>44866</v>
      </c>
      <c r="B12" s="91">
        <v>11</v>
      </c>
      <c r="C12" s="92">
        <v>38775</v>
      </c>
    </row>
    <row r="13" spans="1:7" x14ac:dyDescent="0.3">
      <c r="A13" s="90">
        <v>44896</v>
      </c>
      <c r="B13" s="91">
        <v>12</v>
      </c>
      <c r="C13" s="92">
        <v>38756</v>
      </c>
    </row>
    <row r="14" spans="1:7" x14ac:dyDescent="0.3">
      <c r="A14" s="90">
        <v>44927</v>
      </c>
      <c r="B14" s="91">
        <v>13</v>
      </c>
      <c r="C14" s="92">
        <v>36012</v>
      </c>
      <c r="G14" s="93"/>
    </row>
    <row r="15" spans="1:7" x14ac:dyDescent="0.3">
      <c r="A15" s="90">
        <v>44958</v>
      </c>
      <c r="B15" s="91">
        <v>14</v>
      </c>
      <c r="C15" s="92">
        <v>37345</v>
      </c>
    </row>
    <row r="16" spans="1:7" x14ac:dyDescent="0.3">
      <c r="A16" s="90">
        <v>44986</v>
      </c>
      <c r="B16" s="91">
        <v>15</v>
      </c>
      <c r="C16" s="92">
        <v>39552</v>
      </c>
    </row>
    <row r="17" spans="1:5" x14ac:dyDescent="0.3">
      <c r="A17" s="90">
        <v>45017</v>
      </c>
      <c r="B17" s="91">
        <v>16</v>
      </c>
      <c r="C17" s="92">
        <v>40207</v>
      </c>
    </row>
    <row r="18" spans="1:5" x14ac:dyDescent="0.3">
      <c r="A18" s="90">
        <v>45047</v>
      </c>
      <c r="B18" s="91">
        <v>17</v>
      </c>
      <c r="C18" s="92">
        <v>40113</v>
      </c>
    </row>
    <row r="19" spans="1:5" x14ac:dyDescent="0.3">
      <c r="A19" s="90">
        <v>45078</v>
      </c>
      <c r="B19" s="91">
        <v>18</v>
      </c>
      <c r="C19" s="92">
        <v>39765</v>
      </c>
    </row>
    <row r="20" spans="1:5" x14ac:dyDescent="0.3">
      <c r="A20" s="90">
        <v>45108</v>
      </c>
      <c r="B20" s="91">
        <v>19</v>
      </c>
      <c r="C20" s="92">
        <v>30599</v>
      </c>
    </row>
    <row r="21" spans="1:5" x14ac:dyDescent="0.3">
      <c r="A21" s="90">
        <v>45139</v>
      </c>
      <c r="B21" s="91">
        <v>20</v>
      </c>
      <c r="C21" s="92">
        <v>40215</v>
      </c>
    </row>
    <row r="22" spans="1:5" x14ac:dyDescent="0.3">
      <c r="A22" s="90">
        <v>45170</v>
      </c>
      <c r="B22" s="91">
        <v>21</v>
      </c>
      <c r="C22" s="92">
        <v>41750</v>
      </c>
    </row>
    <row r="23" spans="1:5" x14ac:dyDescent="0.3">
      <c r="A23" s="90">
        <v>45200</v>
      </c>
      <c r="B23" s="91">
        <v>22</v>
      </c>
      <c r="C23" s="92">
        <v>42154</v>
      </c>
    </row>
    <row r="24" spans="1:5" x14ac:dyDescent="0.3">
      <c r="A24" s="90">
        <v>45231</v>
      </c>
      <c r="B24" s="91">
        <v>23</v>
      </c>
      <c r="C24" s="92">
        <v>40205</v>
      </c>
    </row>
    <row r="25" spans="1:5" x14ac:dyDescent="0.3">
      <c r="A25" s="90">
        <v>45261</v>
      </c>
      <c r="B25" s="91">
        <v>24</v>
      </c>
      <c r="C25" s="92">
        <v>40450</v>
      </c>
    </row>
    <row r="26" spans="1:5" x14ac:dyDescent="0.3">
      <c r="A26" s="90">
        <v>45292</v>
      </c>
      <c r="B26" s="91">
        <v>25</v>
      </c>
      <c r="C26" s="93">
        <v>41599</v>
      </c>
      <c r="E26" s="93"/>
    </row>
    <row r="27" spans="1:5" x14ac:dyDescent="0.3">
      <c r="A27" s="90">
        <v>45323</v>
      </c>
      <c r="B27" s="91">
        <v>26</v>
      </c>
      <c r="C27" s="93">
        <v>42702</v>
      </c>
    </row>
    <row r="28" spans="1:5" x14ac:dyDescent="0.3">
      <c r="A28" s="90">
        <v>45352</v>
      </c>
      <c r="B28" s="91">
        <v>27</v>
      </c>
      <c r="C28" s="93">
        <v>42998</v>
      </c>
    </row>
    <row r="29" spans="1:5" x14ac:dyDescent="0.3">
      <c r="A29" s="90">
        <v>45383</v>
      </c>
      <c r="B29" s="91">
        <v>28</v>
      </c>
      <c r="C29" s="93">
        <v>40012</v>
      </c>
    </row>
    <row r="30" spans="1:5" x14ac:dyDescent="0.3">
      <c r="A30" s="90">
        <v>45413</v>
      </c>
      <c r="B30" s="91">
        <v>29</v>
      </c>
      <c r="C30" s="93">
        <v>44175</v>
      </c>
    </row>
    <row r="31" spans="1:5" x14ac:dyDescent="0.3">
      <c r="A31" s="90">
        <v>45444</v>
      </c>
      <c r="B31" s="91">
        <v>30</v>
      </c>
      <c r="C31" s="93">
        <v>44998</v>
      </c>
    </row>
    <row r="32" spans="1:5" x14ac:dyDescent="0.3">
      <c r="A32" s="90">
        <v>45474</v>
      </c>
      <c r="B32" s="91">
        <v>31</v>
      </c>
      <c r="C32" s="93">
        <v>44765</v>
      </c>
    </row>
    <row r="33" spans="1:4" x14ac:dyDescent="0.3">
      <c r="A33" s="90">
        <v>45505</v>
      </c>
      <c r="B33" s="91">
        <v>32</v>
      </c>
      <c r="C33" s="93">
        <v>41248</v>
      </c>
    </row>
    <row r="34" spans="1:4" x14ac:dyDescent="0.3">
      <c r="A34" s="90">
        <v>45536</v>
      </c>
      <c r="B34" s="91">
        <v>33</v>
      </c>
      <c r="C34" s="93">
        <v>45060</v>
      </c>
    </row>
    <row r="35" spans="1:4" x14ac:dyDescent="0.3">
      <c r="A35" s="90">
        <v>45566</v>
      </c>
      <c r="B35" s="91">
        <v>34</v>
      </c>
      <c r="C35" s="93">
        <v>45621</v>
      </c>
    </row>
    <row r="36" spans="1:4" x14ac:dyDescent="0.3">
      <c r="A36" s="90">
        <v>45597</v>
      </c>
      <c r="B36" s="91">
        <v>35</v>
      </c>
      <c r="C36" s="93">
        <v>45987</v>
      </c>
    </row>
    <row r="37" spans="1:4" x14ac:dyDescent="0.3">
      <c r="A37" s="90">
        <v>45627</v>
      </c>
      <c r="B37" s="91">
        <v>36</v>
      </c>
      <c r="C37" s="93">
        <v>49958</v>
      </c>
    </row>
    <row r="38" spans="1:4" x14ac:dyDescent="0.3">
      <c r="A38" s="90">
        <v>45658</v>
      </c>
      <c r="B38" s="91">
        <v>37</v>
      </c>
      <c r="C38" s="93">
        <v>48155</v>
      </c>
      <c r="D38" s="92"/>
    </row>
    <row r="39" spans="1:4" x14ac:dyDescent="0.3">
      <c r="A39" s="90">
        <v>45689</v>
      </c>
      <c r="B39" s="91">
        <v>38</v>
      </c>
      <c r="C39" s="93">
        <v>48014</v>
      </c>
    </row>
    <row r="40" spans="1:4" x14ac:dyDescent="0.3">
      <c r="A40" s="90">
        <v>45717</v>
      </c>
      <c r="B40" s="91">
        <v>39</v>
      </c>
      <c r="C40" s="93">
        <v>49109</v>
      </c>
    </row>
    <row r="41" spans="1:4" x14ac:dyDescent="0.3">
      <c r="A41" s="90">
        <v>45748</v>
      </c>
      <c r="B41" s="91">
        <v>40</v>
      </c>
      <c r="C41" s="93">
        <v>49121</v>
      </c>
    </row>
    <row r="42" spans="1:4" x14ac:dyDescent="0.3">
      <c r="A42" s="90">
        <v>45778</v>
      </c>
      <c r="B42" s="91">
        <v>41</v>
      </c>
      <c r="C42" s="93">
        <v>49342</v>
      </c>
    </row>
    <row r="43" spans="1:4" x14ac:dyDescent="0.3">
      <c r="A43" s="90">
        <v>45809</v>
      </c>
      <c r="B43" s="91">
        <v>42</v>
      </c>
      <c r="C43" s="93">
        <v>45695</v>
      </c>
    </row>
    <row r="44" spans="1:4" x14ac:dyDescent="0.3">
      <c r="A44" s="90">
        <v>45839</v>
      </c>
      <c r="B44" s="91">
        <v>43</v>
      </c>
      <c r="C44" s="93">
        <v>44992</v>
      </c>
    </row>
    <row r="45" spans="1:4" x14ac:dyDescent="0.3">
      <c r="A45" s="90">
        <v>45870</v>
      </c>
      <c r="B45" s="91">
        <v>44</v>
      </c>
      <c r="C45" s="93">
        <v>47622</v>
      </c>
    </row>
    <row r="46" spans="1:4" x14ac:dyDescent="0.3">
      <c r="A46" s="90">
        <v>45901</v>
      </c>
      <c r="B46" s="91">
        <v>45</v>
      </c>
      <c r="C46" s="93">
        <v>48252</v>
      </c>
    </row>
    <row r="47" spans="1:4" x14ac:dyDescent="0.3">
      <c r="A47" s="90">
        <v>45931</v>
      </c>
      <c r="B47" s="91">
        <v>46</v>
      </c>
      <c r="C47" s="93">
        <v>49013</v>
      </c>
    </row>
    <row r="48" spans="1:4" x14ac:dyDescent="0.3">
      <c r="A48" s="90">
        <v>45962</v>
      </c>
      <c r="B48" s="91">
        <v>47</v>
      </c>
      <c r="C48" s="93">
        <v>49211</v>
      </c>
    </row>
    <row r="49" spans="1:4" x14ac:dyDescent="0.3">
      <c r="A49" s="90">
        <v>45992</v>
      </c>
      <c r="B49" s="91">
        <v>48</v>
      </c>
      <c r="C49" s="93">
        <v>50001</v>
      </c>
    </row>
    <row r="50" spans="1:4" x14ac:dyDescent="0.3">
      <c r="A50" s="90">
        <v>46023</v>
      </c>
      <c r="B50" s="91">
        <v>49</v>
      </c>
      <c r="C50" s="93">
        <v>50225</v>
      </c>
    </row>
    <row r="51" spans="1:4" x14ac:dyDescent="0.3">
      <c r="A51" s="90">
        <v>46054</v>
      </c>
      <c r="B51" s="91">
        <v>50</v>
      </c>
      <c r="C51" s="93">
        <v>50100</v>
      </c>
    </row>
    <row r="52" spans="1:4" x14ac:dyDescent="0.3">
      <c r="A52" s="90">
        <v>46082</v>
      </c>
      <c r="B52" s="91">
        <v>51</v>
      </c>
      <c r="C52" s="93">
        <v>51225</v>
      </c>
    </row>
    <row r="53" spans="1:4" x14ac:dyDescent="0.3">
      <c r="A53" s="90">
        <v>46113</v>
      </c>
      <c r="B53" s="91">
        <v>52</v>
      </c>
      <c r="C53" s="93">
        <v>50026</v>
      </c>
    </row>
    <row r="54" spans="1:4" x14ac:dyDescent="0.3">
      <c r="A54" s="90">
        <v>46143</v>
      </c>
      <c r="B54" s="91">
        <v>53</v>
      </c>
      <c r="C54" s="93">
        <v>51245</v>
      </c>
    </row>
    <row r="55" spans="1:4" x14ac:dyDescent="0.3">
      <c r="A55" s="90">
        <v>46174</v>
      </c>
      <c r="B55" s="91">
        <v>54</v>
      </c>
      <c r="C55" s="93">
        <v>50875</v>
      </c>
    </row>
    <row r="56" spans="1:4" x14ac:dyDescent="0.3">
      <c r="A56" s="90">
        <v>46204</v>
      </c>
      <c r="B56" s="91">
        <v>55</v>
      </c>
      <c r="C56" s="93">
        <v>49765</v>
      </c>
    </row>
    <row r="57" spans="1:4" x14ac:dyDescent="0.3">
      <c r="A57" s="90">
        <v>46235</v>
      </c>
      <c r="B57" s="91">
        <v>56</v>
      </c>
      <c r="C57" s="93">
        <v>51232</v>
      </c>
    </row>
    <row r="58" spans="1:4" x14ac:dyDescent="0.3">
      <c r="A58" s="90">
        <v>46266</v>
      </c>
      <c r="B58" s="91">
        <v>57</v>
      </c>
      <c r="C58" s="93">
        <v>53012</v>
      </c>
    </row>
    <row r="59" spans="1:4" x14ac:dyDescent="0.3">
      <c r="A59" s="90">
        <v>46296</v>
      </c>
      <c r="B59" s="91">
        <v>58</v>
      </c>
      <c r="C59" s="93">
        <v>53187</v>
      </c>
    </row>
    <row r="60" spans="1:4" x14ac:dyDescent="0.3">
      <c r="A60" s="90">
        <v>46327</v>
      </c>
      <c r="B60" s="91">
        <v>59</v>
      </c>
      <c r="C60" s="93">
        <v>54675</v>
      </c>
    </row>
    <row r="61" spans="1:4" x14ac:dyDescent="0.3">
      <c r="A61" s="90">
        <v>46357</v>
      </c>
      <c r="B61" s="91">
        <v>60</v>
      </c>
      <c r="C61" s="93">
        <v>53412</v>
      </c>
    </row>
    <row r="62" spans="1:4" x14ac:dyDescent="0.3">
      <c r="C62" s="93"/>
      <c r="D62" s="93"/>
    </row>
  </sheetData>
  <dataValidations count="1">
    <dataValidation allowBlank="1" error="pavI8MeUFtEyxX2I4tkyac7d335f-10c9-4af0-89b5-d8c42e550196" sqref="A1:G62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showGridLines="0" workbookViewId="0">
      <selection activeCell="C18" sqref="C18"/>
    </sheetView>
  </sheetViews>
  <sheetFormatPr defaultRowHeight="16.5" x14ac:dyDescent="0.3"/>
  <cols>
    <col min="1" max="1" width="9.75" customWidth="1"/>
    <col min="2" max="2" width="20.75" customWidth="1"/>
    <col min="3" max="3" width="21.25" customWidth="1"/>
    <col min="4" max="4" width="19.25" customWidth="1"/>
    <col min="5" max="5" width="13.5" customWidth="1"/>
    <col min="6" max="6" width="14.25" customWidth="1"/>
    <col min="7" max="7" width="8" customWidth="1"/>
    <col min="8" max="8" width="15.25" customWidth="1"/>
    <col min="9" max="9" width="11.75" bestFit="1" customWidth="1"/>
  </cols>
  <sheetData>
    <row r="1" spans="1:7" ht="30" customHeight="1" thickBot="1" x14ac:dyDescent="0.35">
      <c r="A1" s="4"/>
      <c r="B1" s="79" t="s">
        <v>42</v>
      </c>
      <c r="C1" s="79"/>
      <c r="D1" s="79"/>
      <c r="E1" s="79"/>
      <c r="F1" s="79"/>
      <c r="G1" s="79"/>
    </row>
    <row r="2" spans="1:7" ht="17.25" customHeight="1" thickTop="1" x14ac:dyDescent="0.3">
      <c r="A2" s="38"/>
      <c r="B2" t="s">
        <v>69</v>
      </c>
      <c r="C2" s="2"/>
      <c r="D2" s="11"/>
      <c r="E2" s="2"/>
      <c r="F2" s="2"/>
      <c r="G2" s="2"/>
    </row>
    <row r="3" spans="1:7" ht="12.75" customHeight="1" x14ac:dyDescent="0.3">
      <c r="A3" s="1"/>
      <c r="B3" s="1"/>
      <c r="C3" s="12"/>
      <c r="D3" s="12"/>
      <c r="E3" s="1"/>
    </row>
    <row r="4" spans="1:7" ht="17.25" thickBot="1" x14ac:dyDescent="0.35">
      <c r="A4" s="1"/>
      <c r="B4" s="52" t="s">
        <v>65</v>
      </c>
      <c r="C4" s="52"/>
      <c r="D4" s="52"/>
      <c r="E4" s="23"/>
    </row>
    <row r="5" spans="1:7" ht="17.25" thickBot="1" x14ac:dyDescent="0.35">
      <c r="A5" s="1"/>
      <c r="B5" s="40"/>
      <c r="C5" s="40" t="s">
        <v>20</v>
      </c>
      <c r="D5" s="40" t="s">
        <v>21</v>
      </c>
    </row>
    <row r="6" spans="1:7" x14ac:dyDescent="0.3">
      <c r="A6" s="1"/>
      <c r="B6" s="60" t="s">
        <v>22</v>
      </c>
      <c r="C6" s="68">
        <v>-165000</v>
      </c>
      <c r="D6" s="68">
        <v>-165000</v>
      </c>
    </row>
    <row r="7" spans="1:7" x14ac:dyDescent="0.3">
      <c r="A7" s="1"/>
      <c r="B7" s="60" t="s">
        <v>12</v>
      </c>
      <c r="C7" s="72">
        <v>25000</v>
      </c>
      <c r="D7" s="72">
        <f>D6+C7</f>
        <v>-140000</v>
      </c>
    </row>
    <row r="8" spans="1:7" x14ac:dyDescent="0.3">
      <c r="A8" s="1"/>
      <c r="B8" s="60" t="s">
        <v>13</v>
      </c>
      <c r="C8" s="72">
        <v>32500</v>
      </c>
      <c r="D8" s="72">
        <f t="shared" ref="D8:D12" si="0">D7+C8</f>
        <v>-107500</v>
      </c>
    </row>
    <row r="9" spans="1:7" x14ac:dyDescent="0.3">
      <c r="A9" s="1"/>
      <c r="B9" s="60" t="s">
        <v>27</v>
      </c>
      <c r="C9" s="72">
        <v>35500</v>
      </c>
      <c r="D9" s="72">
        <f t="shared" si="0"/>
        <v>-72000</v>
      </c>
    </row>
    <row r="10" spans="1:7" x14ac:dyDescent="0.3">
      <c r="A10" s="1"/>
      <c r="B10" s="60" t="s">
        <v>15</v>
      </c>
      <c r="C10" s="72">
        <v>40500</v>
      </c>
      <c r="D10" s="72">
        <f t="shared" si="0"/>
        <v>-31500</v>
      </c>
    </row>
    <row r="11" spans="1:7" x14ac:dyDescent="0.3">
      <c r="A11" s="1"/>
      <c r="B11" s="60" t="s">
        <v>16</v>
      </c>
      <c r="C11" s="72">
        <v>41500</v>
      </c>
      <c r="D11" s="72">
        <f t="shared" si="0"/>
        <v>10000</v>
      </c>
    </row>
    <row r="12" spans="1:7" x14ac:dyDescent="0.3">
      <c r="A12" s="1"/>
      <c r="B12" s="60" t="s">
        <v>28</v>
      </c>
      <c r="C12" s="72">
        <v>40000</v>
      </c>
      <c r="D12" s="72">
        <f t="shared" si="0"/>
        <v>50000</v>
      </c>
    </row>
    <row r="13" spans="1:7" ht="17.25" thickBot="1" x14ac:dyDescent="0.35">
      <c r="C13" s="93"/>
    </row>
    <row r="14" spans="1:7" x14ac:dyDescent="0.3">
      <c r="B14" s="73" t="s">
        <v>58</v>
      </c>
      <c r="C14" s="74">
        <v>7.2999999999999995E-2</v>
      </c>
    </row>
    <row r="15" spans="1:7" x14ac:dyDescent="0.3">
      <c r="B15" s="60" t="s">
        <v>59</v>
      </c>
      <c r="C15" s="68">
        <f>NPV(C14,C7:C12)</f>
        <v>166204.02998130122</v>
      </c>
      <c r="E15" s="28"/>
    </row>
    <row r="16" spans="1:7" x14ac:dyDescent="0.3">
      <c r="B16" s="60" t="s">
        <v>60</v>
      </c>
      <c r="C16" s="68">
        <f>C15+C6</f>
        <v>1204.0299813012243</v>
      </c>
      <c r="E16" s="28"/>
    </row>
    <row r="17" spans="2:5" x14ac:dyDescent="0.3">
      <c r="B17" s="60" t="s">
        <v>61</v>
      </c>
      <c r="C17" s="43">
        <f>IRR(C6:C12)</f>
        <v>7.5196719547149904E-2</v>
      </c>
      <c r="E17" s="28"/>
    </row>
    <row r="18" spans="2:5" x14ac:dyDescent="0.3">
      <c r="E18" s="28"/>
    </row>
    <row r="20" spans="2:5" x14ac:dyDescent="0.3">
      <c r="E20" s="23"/>
    </row>
    <row r="21" spans="2:5" x14ac:dyDescent="0.3">
      <c r="E21" s="32"/>
    </row>
  </sheetData>
  <dataValidations count="1">
    <dataValidation allowBlank="1" error="pavI8MeUFtEyxX2I4tkyac7d335f-10c9-4af0-89b5-d8c42e550196" sqref="A1:G21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{ac7d335f-10c9-4af0-89b5-d8c42e550196}</UserID>
  <AssignmentID>{ac7d335f-10c9-4af0-89b5-d8c42e550196}</AssignmentID>
</GradingEngineProps>
</file>

<file path=customXml/itemProps1.xml><?xml version="1.0" encoding="utf-8"?>
<ds:datastoreItem xmlns:ds="http://schemas.openxmlformats.org/officeDocument/2006/customXml" ds:itemID="{2AA361B9-F3F9-40D2-AC67-E5C59D6BEC2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Loan Payments</vt:lpstr>
      <vt:lpstr>Depreciation</vt:lpstr>
      <vt:lpstr>Earnings Projections</vt:lpstr>
      <vt:lpstr>Monthly Revenue Projections</vt:lpstr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Steven</cp:lastModifiedBy>
  <dcterms:created xsi:type="dcterms:W3CDTF">2013-04-09T17:45:45Z</dcterms:created>
  <dcterms:modified xsi:type="dcterms:W3CDTF">2022-07-14T19:50:00Z</dcterms:modified>
</cp:coreProperties>
</file>