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9060" tabRatio="872"/>
  </bookViews>
  <sheets>
    <sheet name=" Ruko 2 Lantai Kombinasi" sheetId="9" r:id="rId1"/>
    <sheet name="Volume overall (GR02)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0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0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0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AD3">#N/A</definedName>
    <definedName name="_abs100" localSheetId="0">#REF!</definedName>
    <definedName name="_abs100">#REF!</definedName>
    <definedName name="_ADD1">#N/A</definedName>
    <definedName name="_ADD2">#N/A</definedName>
    <definedName name="_ADD3">#N/A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lt1">[0]!_alt1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0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0">#REF!</definedName>
    <definedName name="_cas80">#REF!</definedName>
    <definedName name="_CCF2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LP2">#REF!</definedName>
    <definedName name="_ctb4">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0">#REF!</definedName>
    <definedName name="_daf1">#REF!</definedName>
    <definedName name="_DAF10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0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0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gvp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BC25">#REF!</definedName>
    <definedName name="_KBC35">#REF!</definedName>
    <definedName name="_kco7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C012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l2828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10">#REF!</definedName>
    <definedName name="_Q_11">#REF!</definedName>
    <definedName name="_Q_2" localSheetId="0">#REF!</definedName>
    <definedName name="_Q_2">#REF!</definedName>
    <definedName name="_Q_32">#REF!</definedName>
    <definedName name="_Q_5">#REF!</definedName>
    <definedName name="_Q_9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15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400">#REF!</definedName>
    <definedName name="_rk5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0">#REF!</definedName>
    <definedName name="_S">#REF!</definedName>
    <definedName name="_S_1" localSheetId="0">#REF!</definedName>
    <definedName name="_S_1">#REF!</definedName>
    <definedName name="_S_10">"$#REF!.$S$1"</definedName>
    <definedName name="_S_2" localSheetId="0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0">#REF!</definedName>
    <definedName name="_sfv150">#REF!</definedName>
    <definedName name="_SK1000">#REF!</definedName>
    <definedName name="_SKK1000">#REF!</definedName>
    <definedName name="_SM175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SUM1">#REF!</definedName>
    <definedName name="_SUM2">#REF!</definedName>
    <definedName name="_SUM3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0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0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10">#REF!</definedName>
    <definedName name="A_11">#REF!</definedName>
    <definedName name="A_2" localSheetId="0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0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0">#REF!</definedName>
    <definedName name="ADX">#REF!</definedName>
    <definedName name="AERIAL100">#REF!</definedName>
    <definedName name="AGAL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0">#REF!</definedName>
    <definedName name="B">#REF!</definedName>
    <definedName name="B_1" localSheetId="0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0">#REF!</definedName>
    <definedName name="BAHAN">#REF!</definedName>
    <definedName name="baja">#REF!</definedName>
    <definedName name="balok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0">#REF!</definedName>
    <definedName name="BAX">#REF!</definedName>
    <definedName name="BBX" localSheetId="0">#REF!</definedName>
    <definedName name="BBX">#REF!</definedName>
    <definedName name="bc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6">#REF!</definedName>
    <definedName name="BESI8">#REF!</definedName>
    <definedName name="besibton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0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0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0">#REF!</definedName>
    <definedName name="C_1">#REF!</definedName>
    <definedName name="C_2" localSheetId="0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0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0">#REF!</definedName>
    <definedName name="D">#REF!</definedName>
    <definedName name="D_1" localSheetId="0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0">#REF!</definedName>
    <definedName name="daa">#REF!</definedName>
    <definedName name="daadd">#REF!</definedName>
    <definedName name="Daf.4" localSheetId="0">#REF!</definedName>
    <definedName name="Daf.4">#REF!</definedName>
    <definedName name="DAF_10">#REF!</definedName>
    <definedName name="DAF_4">#REF!</definedName>
    <definedName name="DAFTARPERSONIL">#REF!</definedName>
    <definedName name="dak" localSheetId="0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0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0">#REF!</definedName>
    <definedName name="DBX">#REF!</definedName>
    <definedName name="dc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0">#REF!</definedName>
    <definedName name="DDX">#REF!</definedName>
    <definedName name="dede">#REF!</definedName>
    <definedName name="def">#N/A</definedName>
    <definedName name="DETASIR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0">#REF!</definedName>
    <definedName name="df">#REF!</definedName>
    <definedName name="DFD">#REF!</definedName>
    <definedName name="DFDF" localSheetId="0">#REF!</definedName>
    <definedName name="DFDF">#REF!</definedName>
    <definedName name="dfg">#REF!</definedName>
    <definedName name="dfhh">#REF!</definedName>
    <definedName name="dg">#REF!</definedName>
    <definedName name="dgk" localSheetId="0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0">#REF!</definedName>
    <definedName name="dka">#REF!</definedName>
    <definedName name="dkk" localSheetId="0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0">#REF!</definedName>
    <definedName name="ee">#REF!</definedName>
    <definedName name="E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">#REF!</definedName>
    <definedName name="elek" localSheetId="0">#REF!</definedName>
    <definedName name="elek">#REF!</definedName>
    <definedName name="ELEKTRD">#REF!</definedName>
    <definedName name="ELEKTRIKAL">#REF!</definedName>
    <definedName name="Elektronik">#REF!</definedName>
    <definedName name="ELX" localSheetId="0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0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0">#REF!</definedName>
    <definedName name="Excel_BuiltIn_Print_Area">#REF!</definedName>
    <definedName name="Excel_BuiltIn_Print_Area_0">"$#REF!.$B$2:$K$149"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0">#REF!</definedName>
    <definedName name="Excel_BuiltIn_Print_Area_10_1">#REF!</definedName>
    <definedName name="Excel_BuiltIn_Print_Area_11">#REF!</definedName>
    <definedName name="Excel_BuiltIn_Print_Area_11_1" localSheetId="0">#REF!</definedName>
    <definedName name="Excel_BuiltIn_Print_Area_11_1">#REF!</definedName>
    <definedName name="Excel_BuiltIn_Print_Area_12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">#REF!</definedName>
    <definedName name="Excel_BuiltIn_Print_Titles_10_1" localSheetId="0">#REF!</definedName>
    <definedName name="Excel_BuiltIn_Print_Titles_10_1">#REF!</definedName>
    <definedName name="Excel_BuiltIn_Print_Titles_1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">#REF!</definedName>
    <definedName name="Excel_BuiltIn_Print_Titles_3_1" localSheetId="0">#REF!</definedName>
    <definedName name="Excel_BuiltIn_Print_Titles_3_1">#REF!</definedName>
    <definedName name="Excel_BuiltIn_Print_Titles_4">#REF!</definedName>
    <definedName name="Excel_BuiltIn_Print_Titles_4_1" localSheetId="0">#REF!</definedName>
    <definedName name="Excel_BuiltIn_Print_Titles_4_1">#REF!</definedName>
    <definedName name="Excel_BuiltIn_Print_Titles_5">#REF!</definedName>
    <definedName name="Excel_BuiltIn_Print_Titles_5_1" localSheetId="0">#REF!</definedName>
    <definedName name="Excel_BuiltIn_Print_Titles_5_1">#REF!</definedName>
    <definedName name="Excel_BuiltIn_Print_Titles_6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">#REF!</definedName>
    <definedName name="Excel_BuiltIn_Print_Titles_9_1" localSheetId="0">#REF!</definedName>
    <definedName name="Excel_BuiltIn_Print_Titles_9_1">#REF!</definedName>
    <definedName name="EXCLUDE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0">#REF!</definedName>
    <definedName name="faki">#REF!</definedName>
    <definedName name="faktd" localSheetId="0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0">#REF!</definedName>
    <definedName name="fam">#REF!</definedName>
    <definedName name="famcp" localSheetId="0">#REF!</definedName>
    <definedName name="famcp">#REF!</definedName>
    <definedName name="Fan">#REF!</definedName>
    <definedName name="Fantec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B">#REF!</definedName>
    <definedName name="FCU">#REF!</definedName>
    <definedName name="fdgz" localSheetId="0">#REF!</definedName>
    <definedName name="fdgz">#REF!</definedName>
    <definedName name="fdTX1A">#REF!</definedName>
    <definedName name="fe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E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D">#REF!</definedName>
    <definedName name="fhr">#REF!</definedName>
    <definedName name="FHX" localSheetId="0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0">#REF!</definedName>
    <definedName name="FIRST_FLOOR">#REF!</definedName>
    <definedName name="FIT">#REF!</definedName>
    <definedName name="FITFS">#REF!</definedName>
    <definedName name="FITT">#REF!</definedName>
    <definedName name="FJX" localSheetId="0">#REF!</definedName>
    <definedName name="FJX">#REF!</definedName>
    <definedName name="fkx" localSheetId="0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0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0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B">#REF!</definedName>
    <definedName name="FSDATA">#REF!</definedName>
    <definedName name="FST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0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">#REF!</definedName>
    <definedName name="GRAND_PALEMBANG_HOTEL___PALEMBANG" localSheetId="0">#REF!</definedName>
    <definedName name="GRAND_PALEMBANG_HOTEL___PALEMBANG">#REF!</definedName>
    <definedName name="granit">#REF!</definedName>
    <definedName name="GRANIT_LT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0">#REF!</definedName>
    <definedName name="GROUND_FLOOR">#REF!</definedName>
    <definedName name="grouting">#REF!</definedName>
    <definedName name="grstrpfc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0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0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0">#REF!</definedName>
    <definedName name="ihb">#REF!</definedName>
    <definedName name="ihbl" localSheetId="0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END">#REF!</definedName>
    <definedName name="jhs">#REF!</definedName>
    <definedName name="jihjhkj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0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0">#REF!</definedName>
    <definedName name="kcl">#REF!</definedName>
    <definedName name="kcs3w">#REF!</definedName>
    <definedName name="kcstw">#REF!</definedName>
    <definedName name="kd" localSheetId="0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0">#REF!</definedName>
    <definedName name="kkm">#REF!</definedName>
    <definedName name="kknym">#REF!</definedName>
    <definedName name="kknymhy" localSheetId="0">#REF!</definedName>
    <definedName name="kknymhy">#REF!</definedName>
    <definedName name="KKR">#REF!</definedName>
    <definedName name="kkt">#REF!</definedName>
    <definedName name="kkts" localSheetId="0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0">#REF!</definedName>
    <definedName name="km">#REF!</definedName>
    <definedName name="kmcs">#REF!</definedName>
    <definedName name="kmm" localSheetId="0">#REF!</definedName>
    <definedName name="kmm">#REF!</definedName>
    <definedName name="kmts">#REF!</definedName>
    <definedName name="Knek" localSheetId="0">#REF!</definedName>
    <definedName name="Knek">#REF!</definedName>
    <definedName name="KNTRK2">#REF!</definedName>
    <definedName name="KNTRL">#REF!</definedName>
    <definedName name="KODE" localSheetId="0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i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0">[7]BQ!#REF!</definedName>
    <definedName name="krypton">[7]BQ!#REF!</definedName>
    <definedName name="KSAN">#REF!</definedName>
    <definedName name="KSINK_S">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0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0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0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0">#REF!</definedName>
    <definedName name="LANTAI_P3">#REF!</definedName>
    <definedName name="lantkrj">#REF!</definedName>
    <definedName name="LAPISI" localSheetId="0">#REF!</definedName>
    <definedName name="LAPISI">#REF!</definedName>
    <definedName name="LDPL9">#REF!</definedName>
    <definedName name="LE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0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0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0">#REF!</definedName>
    <definedName name="ltkerja">#REF!</definedName>
    <definedName name="luas">#REF!</definedName>
    <definedName name="Luas_Bangunan" localSheetId="0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0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0">#REF!</definedName>
    <definedName name="MARKUP">#REF!</definedName>
    <definedName name="Markup_Pek">#REF!</definedName>
    <definedName name="Markup_Upah">#REF!</definedName>
    <definedName name="marmer">#REF!</definedName>
    <definedName name="mat" localSheetId="0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0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0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0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0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0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0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_TR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0">#REF!</definedName>
    <definedName name="papan">#REF!</definedName>
    <definedName name="part">#REF!</definedName>
    <definedName name="PARTISI">#REF!</definedName>
    <definedName name="pas">[0]!pas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RC_M4">#REF!</definedName>
    <definedName name="PBRC_M5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0">#REF!</definedName>
    <definedName name="PDnKc">#REF!</definedName>
    <definedName name="PDnKcJt" localSheetId="0">#REF!</definedName>
    <definedName name="PDnKcJt">#REF!</definedName>
    <definedName name="PDRP">#REF!</definedName>
    <definedName name="PDS" localSheetId="0">#REF!</definedName>
    <definedName name="PDS">#REF!</definedName>
    <definedName name="PE">#REF!</definedName>
    <definedName name="PECF">#REF!</definedName>
    <definedName name="PECL">#REF!</definedName>
    <definedName name="PEK" localSheetId="0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0">#REF!</definedName>
    <definedName name="pf">#REF!</definedName>
    <definedName name="PF_S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L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lkl">#REF!</definedName>
    <definedName name="PKmpS" localSheetId="0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0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0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0">#REF!</definedName>
    <definedName name="PLKerja">#REF!</definedName>
    <definedName name="Plmtb">'[6]Bahan '!$F$60</definedName>
    <definedName name="PLP">#REF!</definedName>
    <definedName name="plum" localSheetId="0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0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0">#REF!</definedName>
    <definedName name="Ppadat">#REF!</definedName>
    <definedName name="pph" localSheetId="0">#REF!</definedName>
    <definedName name="pph">#REF!</definedName>
    <definedName name="PPI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PRP">#REF!</definedName>
    <definedName name="PPUE">#REF!</definedName>
    <definedName name="Pralon">#REF!</definedName>
    <definedName name="PRangP" localSheetId="0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0">' Ruko 2 Lantai Kombinasi'!$B$2:$H$166</definedName>
    <definedName name="_xlnm.Print_Area" localSheetId="1">'Volume overall (GR02)'!$B$2:$I$195</definedName>
    <definedName name="_xlnm.Print_Area">#REF!</definedName>
    <definedName name="Print_Area_MI" localSheetId="0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0">' Ruko 2 Lantai Kombinasi'!$6:$6</definedName>
    <definedName name="_xlnm.Print_Titles" localSheetId="1">'Volume overall (GR02)'!$6:$8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0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mp">#REF!</definedName>
    <definedName name="PUP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0">#REF!</definedName>
    <definedName name="RAP">#REF!</definedName>
    <definedName name="raq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DU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0">#REF!</definedName>
    <definedName name="RFQ">#REF!</definedName>
    <definedName name="RFSL">#REF!</definedName>
    <definedName name="RINSU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0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0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0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0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0">#REF!</definedName>
    <definedName name="ss">#REF!</definedName>
    <definedName name="SSE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0">#REF!</definedName>
    <definedName name="STD4_11">#REF!</definedName>
    <definedName name="stepnos">#REF!</definedName>
    <definedName name="stepnos_kerampolis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0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0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0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0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0">#REF!</definedName>
    <definedName name="tlidf250p">#REF!</definedName>
    <definedName name="tl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L">#REF!</definedName>
    <definedName name="tpm" localSheetId="0">#REF!</definedName>
    <definedName name="tpm">#REF!</definedName>
    <definedName name="TPP">#REF!</definedName>
    <definedName name="tr" localSheetId="0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0">#REF!</definedName>
    <definedName name="TRIX">#REF!</definedName>
    <definedName name="TRL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0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0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0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0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0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0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0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0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0">#REF!</definedName>
    <definedName name="Z">#REF!</definedName>
    <definedName name="Z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9" l="1"/>
  <c r="H70" i="9"/>
  <c r="H64" i="9"/>
  <c r="H56" i="9"/>
  <c r="H43" i="9"/>
  <c r="H54" i="9"/>
  <c r="H57" i="9"/>
  <c r="H58" i="9"/>
  <c r="H59" i="9"/>
  <c r="H60" i="9"/>
  <c r="H61" i="9"/>
  <c r="H62" i="9"/>
  <c r="H65" i="9"/>
  <c r="H66" i="9"/>
  <c r="H67" i="9"/>
  <c r="H68" i="9"/>
  <c r="H71" i="9"/>
  <c r="H72" i="9"/>
  <c r="H73" i="9"/>
  <c r="H74" i="9"/>
  <c r="H75" i="9"/>
  <c r="H76" i="9"/>
  <c r="H79" i="9"/>
  <c r="H80" i="9"/>
  <c r="H85" i="9"/>
  <c r="H86" i="9"/>
  <c r="H84" i="9" s="1"/>
  <c r="H87" i="9"/>
  <c r="H88" i="9"/>
  <c r="H89" i="9"/>
  <c r="H90" i="9"/>
  <c r="H53" i="9"/>
  <c r="H48" i="9"/>
  <c r="H49" i="9"/>
  <c r="H50" i="9"/>
  <c r="H51" i="9"/>
  <c r="H47" i="9"/>
  <c r="H28" i="9"/>
  <c r="H24" i="9"/>
  <c r="H16" i="9"/>
  <c r="H8" i="9"/>
  <c r="H97" i="9"/>
  <c r="H113" i="9"/>
  <c r="H104" i="9"/>
  <c r="H127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9" i="9"/>
  <c r="H147" i="9" s="1"/>
  <c r="H150" i="9"/>
  <c r="H151" i="9"/>
  <c r="H152" i="9"/>
  <c r="H153" i="9"/>
  <c r="H154" i="9"/>
  <c r="H155" i="9"/>
  <c r="H156" i="9"/>
  <c r="H157" i="9"/>
  <c r="H158" i="9"/>
  <c r="H159" i="9"/>
  <c r="H148" i="9"/>
  <c r="H108" i="9" l="1"/>
  <c r="F183" i="4" l="1"/>
  <c r="F182" i="4"/>
  <c r="F178" i="4"/>
  <c r="H171" i="4"/>
  <c r="H172" i="4"/>
  <c r="H141" i="4"/>
  <c r="H143" i="4"/>
  <c r="H128" i="4"/>
  <c r="H129" i="4"/>
  <c r="H130" i="4"/>
  <c r="H133" i="4"/>
  <c r="H118" i="4"/>
  <c r="H121" i="4"/>
  <c r="H122" i="4"/>
  <c r="H126" i="4"/>
  <c r="H99" i="4"/>
  <c r="H101" i="4"/>
  <c r="H104" i="4"/>
  <c r="H105" i="4"/>
  <c r="H109" i="4"/>
  <c r="H111" i="4"/>
  <c r="H112" i="4"/>
  <c r="H113" i="4"/>
  <c r="H83" i="4"/>
  <c r="H84" i="4"/>
  <c r="H87" i="4"/>
  <c r="H88" i="4"/>
  <c r="H89" i="4"/>
  <c r="H75" i="4"/>
  <c r="H76" i="4"/>
  <c r="H63" i="4"/>
  <c r="H57" i="4"/>
  <c r="H58" i="4"/>
  <c r="H59" i="4"/>
  <c r="H60" i="4"/>
  <c r="H66" i="4"/>
  <c r="H67" i="4"/>
  <c r="H68" i="4"/>
  <c r="H56" i="4"/>
  <c r="H45" i="4"/>
  <c r="H51" i="4"/>
  <c r="H54" i="4"/>
  <c r="H55" i="4"/>
  <c r="H42" i="4"/>
  <c r="H43" i="4"/>
  <c r="H25" i="4"/>
  <c r="H26" i="4"/>
  <c r="H28" i="4"/>
  <c r="H29" i="4"/>
  <c r="H15" i="4"/>
  <c r="H17" i="4"/>
  <c r="H18" i="4"/>
  <c r="H35" i="4" l="1"/>
  <c r="H34" i="9"/>
  <c r="F184" i="4" l="1"/>
  <c r="G184" i="4" s="1"/>
  <c r="I141" i="4"/>
  <c r="I192" i="4" l="1"/>
  <c r="F89" i="4" l="1"/>
  <c r="F180" i="4" l="1"/>
  <c r="F40" i="4"/>
  <c r="F39" i="4"/>
  <c r="F38" i="4"/>
  <c r="F37" i="4"/>
  <c r="G105" i="4" l="1"/>
  <c r="I105" i="4" s="1"/>
  <c r="G103" i="4"/>
  <c r="G108" i="4" l="1"/>
  <c r="G109" i="4" l="1"/>
  <c r="I109" i="4" s="1"/>
  <c r="I134" i="4" l="1"/>
  <c r="I135" i="4"/>
  <c r="I136" i="4"/>
  <c r="I137" i="4"/>
  <c r="I143" i="4"/>
  <c r="F181" i="4" l="1"/>
  <c r="F177" i="4"/>
  <c r="F176" i="4"/>
  <c r="F174" i="4"/>
  <c r="F173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0" i="4"/>
  <c r="F149" i="4"/>
  <c r="F148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98" i="4"/>
  <c r="F97" i="4"/>
  <c r="F96" i="4"/>
  <c r="F95" i="4"/>
  <c r="F94" i="4"/>
  <c r="F88" i="4"/>
  <c r="F87" i="4"/>
  <c r="F86" i="4"/>
  <c r="F85" i="4"/>
  <c r="F82" i="4"/>
  <c r="F81" i="4"/>
  <c r="F78" i="4"/>
  <c r="F74" i="4"/>
  <c r="F73" i="4"/>
  <c r="F72" i="4"/>
  <c r="F71" i="4"/>
  <c r="F44" i="4"/>
  <c r="F36" i="4"/>
  <c r="F35" i="4"/>
  <c r="F24" i="4"/>
  <c r="F22" i="4"/>
  <c r="F16" i="4"/>
  <c r="F14" i="4"/>
  <c r="G14" i="4" s="1"/>
  <c r="F13" i="4"/>
  <c r="G13" i="4" s="1"/>
  <c r="F12" i="4"/>
  <c r="G12" i="4" s="1"/>
  <c r="F11" i="4"/>
  <c r="G11" i="4" s="1"/>
  <c r="G81" i="4" l="1"/>
  <c r="G82" i="4"/>
  <c r="G181" i="4" l="1"/>
  <c r="G113" i="4"/>
  <c r="G112" i="4"/>
  <c r="G111" i="4"/>
  <c r="G107" i="4"/>
  <c r="G106" i="4"/>
  <c r="G104" i="4"/>
  <c r="G102" i="4"/>
  <c r="G101" i="4" l="1"/>
  <c r="G100" i="4"/>
  <c r="G182" i="4"/>
  <c r="G110" i="4"/>
  <c r="I101" i="4"/>
  <c r="G180" i="4"/>
  <c r="F23" i="4" l="1"/>
  <c r="F21" i="4"/>
  <c r="F31" i="4"/>
  <c r="F175" i="4"/>
  <c r="H128" i="9"/>
  <c r="F147" i="4"/>
  <c r="H105" i="9"/>
  <c r="H101" i="9"/>
  <c r="F124" i="4"/>
  <c r="F80" i="4"/>
  <c r="F77" i="4"/>
  <c r="E62" i="9"/>
  <c r="F62" i="4"/>
  <c r="F53" i="4"/>
  <c r="H52" i="9"/>
  <c r="F48" i="4"/>
  <c r="H46" i="9"/>
  <c r="H44" i="9"/>
  <c r="F32" i="4"/>
  <c r="H26" i="9"/>
  <c r="F46" i="4" l="1"/>
  <c r="F30" i="4"/>
  <c r="F52" i="4"/>
  <c r="F27" i="4"/>
  <c r="F49" i="4"/>
  <c r="F34" i="4"/>
  <c r="F47" i="4"/>
  <c r="F50" i="4"/>
  <c r="F61" i="4"/>
  <c r="F179" i="4"/>
  <c r="F19" i="4"/>
  <c r="F33" i="4"/>
  <c r="F65" i="4"/>
  <c r="F79" i="4"/>
  <c r="G39" i="4"/>
  <c r="G40" i="4"/>
  <c r="F64" i="4" l="1"/>
  <c r="F20" i="4"/>
  <c r="G150" i="4" l="1"/>
  <c r="G149" i="4"/>
  <c r="G49" i="4" l="1"/>
  <c r="G50" i="4"/>
  <c r="G24" i="4" l="1"/>
  <c r="G21" i="4" l="1"/>
  <c r="G27" i="4"/>
  <c r="G32" i="4"/>
  <c r="G20" i="4" l="1"/>
  <c r="G31" i="4"/>
  <c r="G170" i="4" l="1"/>
  <c r="G164" i="4"/>
  <c r="G159" i="4"/>
  <c r="G158" i="4"/>
  <c r="G169" i="4" l="1"/>
  <c r="G127" i="4" l="1"/>
  <c r="G16" i="4"/>
  <c r="G183" i="4" l="1"/>
  <c r="G124" i="4" l="1"/>
  <c r="G123" i="4"/>
  <c r="G80" i="4"/>
  <c r="G79" i="4"/>
  <c r="G78" i="4"/>
  <c r="G77" i="4"/>
  <c r="G35" i="4" l="1"/>
  <c r="G22" i="4"/>
  <c r="G114" i="4"/>
  <c r="G89" i="4"/>
  <c r="G88" i="4"/>
  <c r="G178" i="4"/>
  <c r="G174" i="4"/>
  <c r="G168" i="4"/>
  <c r="G167" i="4"/>
  <c r="G166" i="4"/>
  <c r="G163" i="4"/>
  <c r="G162" i="4"/>
  <c r="G161" i="4"/>
  <c r="G157" i="4"/>
  <c r="G156" i="4"/>
  <c r="G155" i="4"/>
  <c r="G148" i="4"/>
  <c r="G144" i="4"/>
  <c r="G140" i="4"/>
  <c r="G138" i="4"/>
  <c r="G133" i="4"/>
  <c r="G132" i="4"/>
  <c r="G120" i="4"/>
  <c r="G119" i="4"/>
  <c r="G117" i="4"/>
  <c r="G98" i="4"/>
  <c r="G97" i="4"/>
  <c r="G96" i="4"/>
  <c r="G95" i="4"/>
  <c r="G94" i="4"/>
  <c r="G87" i="4"/>
  <c r="G86" i="4"/>
  <c r="G85" i="4"/>
  <c r="G44" i="4"/>
  <c r="G33" i="4"/>
  <c r="G131" i="4" l="1"/>
  <c r="G139" i="4"/>
  <c r="G154" i="4"/>
  <c r="G160" i="4"/>
  <c r="G165" i="4"/>
  <c r="G173" i="4"/>
  <c r="I35" i="4"/>
  <c r="L35" i="4" s="1"/>
  <c r="I104" i="4"/>
  <c r="I111" i="4"/>
  <c r="I113" i="4"/>
  <c r="I112" i="4"/>
  <c r="G23" i="4"/>
  <c r="G38" i="4" l="1"/>
  <c r="G36" i="4"/>
  <c r="G34" i="4" l="1"/>
  <c r="G19" i="4" l="1"/>
  <c r="G30" i="4" l="1"/>
  <c r="G37" i="4" l="1"/>
  <c r="I89" i="4" l="1"/>
  <c r="G67" i="4" l="1"/>
  <c r="G176" i="4"/>
  <c r="G54" i="4"/>
  <c r="G56" i="4"/>
  <c r="G68" i="4"/>
  <c r="G57" i="4"/>
  <c r="G179" i="4" l="1"/>
  <c r="G145" i="4"/>
  <c r="G126" i="4"/>
  <c r="G175" i="4"/>
  <c r="G147" i="4"/>
  <c r="G142" i="4"/>
  <c r="G146" i="4"/>
  <c r="G61" i="4"/>
  <c r="G48" i="4"/>
  <c r="I126" i="4" l="1"/>
  <c r="G73" i="4"/>
  <c r="G71" i="4"/>
  <c r="G64" i="4"/>
  <c r="G72" i="4"/>
  <c r="G74" i="4"/>
  <c r="G65" i="4" l="1"/>
  <c r="G125" i="4"/>
  <c r="G62" i="4"/>
  <c r="G47" i="4" l="1"/>
  <c r="G52" i="4"/>
  <c r="G53" i="4"/>
  <c r="G46" i="4"/>
  <c r="G177" i="4" l="1"/>
  <c r="I54" i="4" l="1"/>
  <c r="I56" i="4"/>
  <c r="I57" i="4" l="1"/>
  <c r="I68" i="4" l="1"/>
  <c r="I67" i="4"/>
  <c r="H173" i="4" l="1"/>
  <c r="I173" i="4" s="1"/>
  <c r="H174" i="4"/>
  <c r="I174" i="4" s="1"/>
  <c r="L174" i="4" s="1"/>
  <c r="H131" i="4"/>
  <c r="I131" i="4" s="1"/>
  <c r="H114" i="4"/>
  <c r="I114" i="4" s="1"/>
  <c r="H106" i="9"/>
  <c r="H148" i="4"/>
  <c r="I148" i="4" s="1"/>
  <c r="H123" i="9"/>
  <c r="H142" i="4"/>
  <c r="I142" i="4" s="1"/>
  <c r="H117" i="9"/>
  <c r="H178" i="4"/>
  <c r="I178" i="4" s="1"/>
  <c r="L178" i="4" s="1"/>
  <c r="H27" i="4"/>
  <c r="I27" i="4" s="1"/>
  <c r="I28" i="4" s="1"/>
  <c r="H25" i="9"/>
  <c r="H149" i="4"/>
  <c r="I149" i="4" s="1"/>
  <c r="H124" i="9"/>
  <c r="H179" i="4"/>
  <c r="I179" i="4" s="1"/>
  <c r="L179" i="4" s="1"/>
  <c r="H175" i="4"/>
  <c r="I175" i="4" s="1"/>
  <c r="L175" i="4" s="1"/>
  <c r="H12" i="4"/>
  <c r="I12" i="4" s="1"/>
  <c r="H10" i="9"/>
  <c r="H160" i="4"/>
  <c r="I160" i="4" s="1"/>
  <c r="H181" i="4"/>
  <c r="I181" i="4" s="1"/>
  <c r="L181" i="4" s="1"/>
  <c r="H71" i="4"/>
  <c r="I71" i="4" s="1"/>
  <c r="H13" i="4"/>
  <c r="I13" i="4" s="1"/>
  <c r="H11" i="9"/>
  <c r="H165" i="4"/>
  <c r="I165" i="4" s="1"/>
  <c r="H14" i="4"/>
  <c r="I14" i="4" s="1"/>
  <c r="H12" i="9"/>
  <c r="H166" i="4"/>
  <c r="I166" i="4" s="1"/>
  <c r="H72" i="4"/>
  <c r="I72" i="4" s="1"/>
  <c r="H163" i="4"/>
  <c r="I163" i="4" s="1"/>
  <c r="H184" i="4"/>
  <c r="I184" i="4" s="1"/>
  <c r="L184" i="4" s="1"/>
  <c r="H132" i="4"/>
  <c r="I132" i="4" s="1"/>
  <c r="H107" i="9"/>
  <c r="H169" i="4"/>
  <c r="I169" i="4" s="1"/>
  <c r="H74" i="4"/>
  <c r="I74" i="4" s="1"/>
  <c r="H19" i="4"/>
  <c r="I19" i="4" s="1"/>
  <c r="H17" i="9"/>
  <c r="H139" i="4"/>
  <c r="I139" i="4" s="1"/>
  <c r="H114" i="9"/>
  <c r="H168" i="4"/>
  <c r="I168" i="4" s="1"/>
  <c r="H176" i="4"/>
  <c r="I176" i="4" s="1"/>
  <c r="L176" i="4" s="1"/>
  <c r="H138" i="4"/>
  <c r="I138" i="4" s="1"/>
  <c r="H140" i="4"/>
  <c r="I140" i="4" s="1"/>
  <c r="H115" i="9"/>
  <c r="H161" i="4"/>
  <c r="I161" i="4" s="1"/>
  <c r="H182" i="4"/>
  <c r="I182" i="4" s="1"/>
  <c r="L182" i="4" s="1"/>
  <c r="H162" i="4"/>
  <c r="I162" i="4" s="1"/>
  <c r="H20" i="4"/>
  <c r="I20" i="4" s="1"/>
  <c r="H18" i="9"/>
  <c r="H150" i="4"/>
  <c r="I150" i="4" s="1"/>
  <c r="H125" i="9"/>
  <c r="H180" i="4"/>
  <c r="I180" i="4" s="1"/>
  <c r="L180" i="4" s="1"/>
  <c r="H73" i="4"/>
  <c r="I73" i="4" s="1"/>
  <c r="H164" i="4"/>
  <c r="I164" i="4" s="1"/>
  <c r="H85" i="4" l="1"/>
  <c r="I85" i="4" s="1"/>
  <c r="I90" i="4" s="1"/>
  <c r="H86" i="4"/>
  <c r="H94" i="4"/>
  <c r="I94" i="4" s="1"/>
  <c r="H98" i="4"/>
  <c r="I98" i="4" s="1"/>
  <c r="H177" i="4"/>
  <c r="I177" i="4" s="1"/>
  <c r="L177" i="4" s="1"/>
  <c r="H170" i="4"/>
  <c r="I170" i="4" s="1"/>
  <c r="H97" i="4"/>
  <c r="I97" i="4" s="1"/>
  <c r="H16" i="4"/>
  <c r="I16" i="4" s="1"/>
  <c r="H14" i="9"/>
  <c r="H120" i="4"/>
  <c r="I120" i="4" s="1"/>
  <c r="H103" i="4"/>
  <c r="I103" i="4" s="1"/>
  <c r="H95" i="9"/>
  <c r="H119" i="4"/>
  <c r="I119" i="4" s="1"/>
  <c r="H102" i="4"/>
  <c r="I102" i="4" s="1"/>
  <c r="H94" i="9"/>
  <c r="H106" i="4"/>
  <c r="I106" i="4" s="1"/>
  <c r="H123" i="4"/>
  <c r="I123" i="4" s="1"/>
  <c r="H98" i="9"/>
  <c r="H167" i="4"/>
  <c r="I167" i="4" s="1"/>
  <c r="H95" i="4"/>
  <c r="I95" i="4" s="1"/>
  <c r="H96" i="4"/>
  <c r="I96" i="4" s="1"/>
  <c r="H117" i="4"/>
  <c r="I117" i="4" s="1"/>
  <c r="H100" i="4"/>
  <c r="I100" i="4" s="1"/>
  <c r="H92" i="9"/>
  <c r="H21" i="4"/>
  <c r="I21" i="4" s="1"/>
  <c r="H19" i="9"/>
  <c r="H107" i="4"/>
  <c r="I107" i="4" s="1"/>
  <c r="H124" i="4"/>
  <c r="I124" i="4" s="1"/>
  <c r="H99" i="9"/>
  <c r="I75" i="4"/>
  <c r="L173" i="4"/>
  <c r="K28" i="4" l="1"/>
  <c r="K75" i="4"/>
  <c r="K90" i="4"/>
  <c r="H82" i="4"/>
  <c r="I82" i="4" s="1"/>
  <c r="H110" i="4"/>
  <c r="I110" i="4" s="1"/>
  <c r="H127" i="4"/>
  <c r="I127" i="4" s="1"/>
  <c r="H102" i="9"/>
  <c r="H81" i="4"/>
  <c r="I81" i="4" s="1"/>
  <c r="H11" i="4"/>
  <c r="I11" i="4" s="1"/>
  <c r="I17" i="4" s="1"/>
  <c r="H9" i="9"/>
  <c r="H80" i="4"/>
  <c r="I80" i="4" s="1"/>
  <c r="H48" i="4"/>
  <c r="I48" i="4" s="1"/>
  <c r="H20" i="9"/>
  <c r="H22" i="4"/>
  <c r="I22" i="4" s="1"/>
  <c r="H125" i="4"/>
  <c r="I125" i="4" s="1"/>
  <c r="H108" i="4"/>
  <c r="I108" i="4" s="1"/>
  <c r="H100" i="9"/>
  <c r="I121" i="4" l="1"/>
  <c r="K121" i="4"/>
  <c r="I128" i="4"/>
  <c r="H78" i="4"/>
  <c r="I78" i="4" s="1"/>
  <c r="H22" i="9"/>
  <c r="H24" i="4"/>
  <c r="I24" i="4" s="1"/>
  <c r="H23" i="4"/>
  <c r="I23" i="4" s="1"/>
  <c r="H21" i="9"/>
  <c r="H155" i="4"/>
  <c r="I155" i="4" s="1"/>
  <c r="H144" i="4"/>
  <c r="I144" i="4" s="1"/>
  <c r="H119" i="9"/>
  <c r="H79" i="4"/>
  <c r="I79" i="4" s="1"/>
  <c r="H159" i="4"/>
  <c r="I159" i="4" s="1"/>
  <c r="H44" i="4"/>
  <c r="I44" i="4" s="1"/>
  <c r="H45" i="9"/>
  <c r="H145" i="4"/>
  <c r="I145" i="4" s="1"/>
  <c r="H120" i="9"/>
  <c r="H154" i="4"/>
  <c r="I154" i="4" s="1"/>
  <c r="H129" i="9"/>
  <c r="K17" i="4" l="1"/>
  <c r="K128" i="4"/>
  <c r="I25" i="4"/>
  <c r="H46" i="4"/>
  <c r="I46" i="4" s="1"/>
  <c r="H146" i="4"/>
  <c r="I146" i="4" s="1"/>
  <c r="H121" i="9"/>
  <c r="H156" i="4"/>
  <c r="I156" i="4" s="1"/>
  <c r="H50" i="4"/>
  <c r="I50" i="4" s="1"/>
  <c r="H147" i="4"/>
  <c r="I147" i="4" s="1"/>
  <c r="H122" i="9"/>
  <c r="K25" i="4" l="1"/>
  <c r="I151" i="4"/>
  <c r="H157" i="4"/>
  <c r="I157" i="4" s="1"/>
  <c r="H52" i="4"/>
  <c r="I52" i="4" s="1"/>
  <c r="H47" i="4"/>
  <c r="I47" i="4" s="1"/>
  <c r="H158" i="4"/>
  <c r="I158" i="4" s="1"/>
  <c r="K151" i="4" l="1"/>
  <c r="I171" i="4"/>
  <c r="H62" i="4"/>
  <c r="I62" i="4" s="1"/>
  <c r="H49" i="4"/>
  <c r="I49" i="4" s="1"/>
  <c r="H61" i="4"/>
  <c r="I61" i="4" s="1"/>
  <c r="H53" i="4"/>
  <c r="I53" i="4" s="1"/>
  <c r="K171" i="4" l="1"/>
  <c r="I58" i="4"/>
  <c r="H64" i="4"/>
  <c r="I64" i="4" s="1"/>
  <c r="H65" i="4"/>
  <c r="I65" i="4" s="1"/>
  <c r="I69" i="4" l="1"/>
  <c r="K58" i="4"/>
  <c r="H30" i="4"/>
  <c r="I30" i="4" s="1"/>
  <c r="H29" i="9"/>
  <c r="K69" i="4" l="1"/>
  <c r="L30" i="4"/>
  <c r="H31" i="4" l="1"/>
  <c r="I31" i="4" s="1"/>
  <c r="H30" i="9"/>
  <c r="L31" i="4" l="1"/>
  <c r="H31" i="9" l="1"/>
  <c r="H32" i="4"/>
  <c r="I32" i="4" s="1"/>
  <c r="H39" i="9" l="1"/>
  <c r="H39" i="4"/>
  <c r="I39" i="4" s="1"/>
  <c r="L39" i="4" s="1"/>
  <c r="H32" i="9"/>
  <c r="H33" i="4"/>
  <c r="I33" i="4" s="1"/>
  <c r="L33" i="4" s="1"/>
  <c r="L32" i="4"/>
  <c r="H33" i="9" l="1"/>
  <c r="H34" i="4"/>
  <c r="I34" i="4" s="1"/>
  <c r="H37" i="9" l="1"/>
  <c r="L34" i="4"/>
  <c r="H40" i="9"/>
  <c r="H40" i="4"/>
  <c r="I40" i="4" s="1"/>
  <c r="L40" i="4" s="1"/>
  <c r="H38" i="4" l="1"/>
  <c r="I38" i="4" s="1"/>
  <c r="L38" i="4" s="1"/>
  <c r="H38" i="9"/>
  <c r="H36" i="9" l="1"/>
  <c r="H35" i="9"/>
  <c r="H36" i="4"/>
  <c r="I36" i="4" s="1"/>
  <c r="H37" i="4" l="1"/>
  <c r="I37" i="4" s="1"/>
  <c r="L37" i="4" s="1"/>
  <c r="H77" i="4"/>
  <c r="I77" i="4" s="1"/>
  <c r="I83" i="4" s="1"/>
  <c r="L36" i="4"/>
  <c r="I41" i="4" l="1"/>
  <c r="K41" i="4"/>
  <c r="H183" i="4"/>
  <c r="I183" i="4" s="1"/>
  <c r="H161" i="9" l="1"/>
  <c r="K83" i="4"/>
  <c r="L183" i="4"/>
  <c r="I185" i="4"/>
  <c r="I186" i="4" s="1"/>
  <c r="I187" i="4" s="1"/>
  <c r="I189" i="4" s="1"/>
  <c r="K185" i="4" l="1"/>
  <c r="K186" i="4"/>
  <c r="I190" i="4"/>
  <c r="I191" i="4" s="1"/>
  <c r="I193" i="4"/>
  <c r="H162" i="9" l="1"/>
  <c r="H163" i="9" s="1"/>
  <c r="H164" i="9" l="1"/>
  <c r="H165" i="9" s="1"/>
</calcChain>
</file>

<file path=xl/sharedStrings.xml><?xml version="1.0" encoding="utf-8"?>
<sst xmlns="http://schemas.openxmlformats.org/spreadsheetml/2006/main" count="823" uniqueCount="287">
  <si>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</si>
  <si>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</si>
  <si>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</si>
  <si>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</si>
  <si>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</si>
  <si>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</si>
  <si>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</si>
  <si>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</si>
  <si>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</si>
  <si>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</si>
  <si>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</si>
  <si>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</si>
  <si>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</si>
  <si>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</si>
  <si>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</si>
  <si>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</si>
  <si>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</si>
  <si>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</si>
  <si>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</si>
  <si>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</si>
  <si>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</si>
  <si>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</si>
  <si>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</si>
  <si>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</si>
  <si>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</si>
  <si>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</si>
  <si>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</si>
  <si>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</si>
  <si>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</si>
  <si>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</si>
  <si>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</si>
  <si>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</si>
  <si>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</si>
  <si>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</si>
  <si>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</si>
  <si>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</si>
  <si>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</si>
  <si>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</si>
  <si>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</si>
  <si>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</si>
  <si>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</si>
  <si>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</si>
  <si>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</si>
  <si>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</si>
  <si>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</si>
  <si>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</si>
  <si>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</si>
  <si>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</si>
  <si>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</si>
  <si>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</si>
  <si>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</si>
  <si>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</si>
  <si>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</si>
  <si>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</si>
  <si>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</si>
  <si>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</si>
  <si>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</si>
  <si>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</si>
  <si>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</si>
  <si>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</si>
  <si>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</si>
  <si>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</si>
  <si>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</si>
  <si>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</si>
  <si>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</si>
  <si>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</si>
  <si>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</si>
  <si>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</si>
  <si>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</si>
  <si>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</si>
  <si>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</si>
  <si>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</si>
  <si>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</si>
  <si>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</si>
  <si>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</si>
  <si>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</si>
  <si>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</si>
  <si>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</si>
  <si>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</si>
  <si>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</si>
  <si>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</si>
  <si>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</si>
  <si>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</si>
  <si>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</si>
  <si>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</si>
  <si>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</si>
  <si>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</si>
  <si>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</si>
  <si>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</si>
  <si>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</si>
  <si>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</si>
  <si>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</si>
  <si>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Ring Balok dan Balok Latai</t>
  </si>
  <si>
    <t>Kolom Struktur Lt. 1, Lt.2 dan Lt.3</t>
  </si>
  <si>
    <t>Kolom Praktis Lt. 1, Lt.2 dan Lt.3</t>
  </si>
  <si>
    <t>Tangga Lt.1 dan Lt.2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</si>
  <si>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</si>
  <si>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</si>
  <si>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</si>
  <si>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</si>
  <si>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</si>
  <si>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</si>
  <si>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</si>
  <si>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</si>
  <si>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</si>
  <si>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</si>
  <si>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</si>
  <si>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</si>
  <si>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</si>
  <si>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</si>
  <si>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</si>
  <si>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</si>
  <si>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</si>
  <si>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</si>
  <si>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</si>
  <si>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</si>
  <si>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</si>
  <si>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</si>
  <si>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</si>
  <si>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</si>
  <si>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</si>
  <si>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</si>
  <si>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</si>
  <si>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</si>
  <si>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</si>
  <si>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</si>
  <si>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</si>
  <si>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</si>
  <si>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Railling Tangga + Balkon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</si>
  <si>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</si>
  <si>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</si>
  <si>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</si>
  <si>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</si>
  <si>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</si>
  <si>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</si>
  <si>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</si>
  <si>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>J3a</t>
  </si>
  <si>
    <t>J3b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</si>
  <si>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</si>
  <si>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</si>
  <si>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</si>
  <si>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</si>
  <si>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</si>
  <si>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</si>
  <si>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</si>
  <si>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</si>
  <si>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</si>
  <si>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</si>
  <si>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</si>
  <si>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</si>
  <si>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</si>
  <si>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</si>
  <si>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</si>
  <si>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</si>
  <si>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</si>
  <si>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Tanah &amp; Banugnan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</si>
  <si>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</si>
  <si>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</si>
  <si>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</si>
  <si>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</si>
  <si>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</si>
  <si>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</si>
  <si>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</si>
  <si>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</si>
  <si>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Keramik 25x25 tipe Spark Sand ex. Milan Habitat, Perekat Keramik Ex. MU 450</t>
  </si>
  <si>
    <t>Keramik 25x50 tipe Arena Cosmo ex. Milan Habitat, Perekat Keramik Ex. MU 403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</si>
  <si>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</si>
  <si>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</si>
  <si>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</si>
  <si>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</si>
  <si>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</si>
  <si>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</si>
  <si>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</si>
  <si>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</si>
  <si>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</si>
  <si>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</si>
  <si>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</si>
  <si>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</si>
  <si>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</si>
  <si>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</si>
  <si>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</si>
  <si>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</si>
  <si>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F20020C0-0GADYC000, TP0020 C Lavatory Faucet D/M Cr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</si>
  <si>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</si>
  <si>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</si>
  <si>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</si>
  <si>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</si>
  <si>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</si>
  <si>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</si>
  <si>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</si>
  <si>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</si>
  <si>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</si>
  <si>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</si>
  <si>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</si>
  <si>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</si>
  <si>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</si>
  <si>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</si>
  <si>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</si>
  <si>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</si>
  <si>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</si>
  <si>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</si>
  <si>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</si>
  <si>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</si>
  <si>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</si>
  <si>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</si>
  <si>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</si>
  <si>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</si>
  <si>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</si>
  <si>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</si>
  <si>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</si>
  <si>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</si>
  <si>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</si>
  <si>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</si>
  <si>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</si>
  <si>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</si>
  <si>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</si>
  <si>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</si>
  <si>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</si>
  <si>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</si>
  <si>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</si>
  <si>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</si>
  <si>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</si>
  <si>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</si>
  <si>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</si>
  <si>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</si>
  <si>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</si>
  <si>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</si>
  <si>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</si>
  <si>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</si>
  <si>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</si>
  <si>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</si>
  <si>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</si>
  <si>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</si>
  <si>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</si>
  <si>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</si>
  <si>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</si>
  <si>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</si>
  <si>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</si>
  <si>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</si>
  <si>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Keramik 10x50 tipe Spark Sand ex. Milan Habitat, Perekat Keramik Ex. MU 450</t>
  </si>
  <si>
    <t>Taman Kering</t>
  </si>
  <si>
    <t>Acian Dinding Belakang</t>
  </si>
  <si>
    <t>Bak Meter Pump</t>
  </si>
  <si>
    <t>Uk. 30x60 cm + tutup plat bordes 1.2mm</t>
  </si>
  <si>
    <t>Uk. 30x60 cm + tutup plat bordes 1.2mm + engsel</t>
  </si>
  <si>
    <t>RUKO 2 LANTAI KOMBINASI</t>
  </si>
  <si>
    <t>BANGUNAN RUKO CLUSTER LAGOON RESIDENCE FR03</t>
  </si>
  <si>
    <t>PEMBULATAN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</si>
  <si>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</si>
  <si>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</si>
  <si>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</si>
  <si>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</si>
  <si>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</si>
  <si>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</si>
  <si>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</si>
  <si>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</si>
  <si>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</si>
  <si>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</si>
  <si>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</si>
  <si>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</si>
  <si>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</si>
  <si>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2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</si>
  <si>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</si>
  <si>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</si>
  <si>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</si>
  <si>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</si>
  <si>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</si>
  <si>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Ex. Trinitas Omni Prima / PT. Mytruss Pilar Indonesia</t>
  </si>
  <si>
    <t>Spandek Sarana Deck ex. PT. Nugraha Purnama / Jaya Deck</t>
  </si>
  <si>
    <t>BANGUNAN RUKO CLUSTER LAGOON RESIDENCE GR02</t>
  </si>
  <si>
    <t>Keramik dAtlanta Sand 50x50 G557363 ex. Roman, Perekat Keramik Ex. MU 450</t>
  </si>
  <si>
    <t>Keramik d'Artemiz Beige 25x25 263105P ex. Roman, Perekat Keramik Ex. MU 450</t>
  </si>
  <si>
    <t>Keramik 10x50 dAtlanta Sand 50x50 G557363 ex. Roman, Perekat Keramik Ex. MU 450</t>
  </si>
  <si>
    <t>Keramik d'Artemiz Beige 25x50 W52310 ex. Roman, Perekat Keramik Ex. MU 450</t>
  </si>
  <si>
    <t>AZ-100, t=0,75 TCT</t>
  </si>
  <si>
    <t>Spandek AZ150,tebal 0,45mm + Insulasi PE Form tebal 5mm</t>
  </si>
  <si>
    <t>FFAST201-0Y0500BD0, Amm A 7007 C Pilar Tap</t>
  </si>
  <si>
    <t>Anak Tangga Teras</t>
  </si>
  <si>
    <t>Pas. Bata + Plester +Keramik dAtlanta Sand 50x50 G557363 ex. Roman, Perekat Keramik Ex. MU 450</t>
  </si>
  <si>
    <t>Pcs</t>
  </si>
  <si>
    <t>Balok Lt.1</t>
  </si>
  <si>
    <t>Kolom Struktur Lt. 1, Lt.2</t>
  </si>
  <si>
    <t>Kolom Praktis Lt. 1, Lt.2</t>
  </si>
  <si>
    <t xml:space="preserve">Tangga Lt.1 </t>
  </si>
  <si>
    <t>Pelat lantai 1,2 dan dak</t>
  </si>
  <si>
    <t>PCS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</si>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</sst>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  <font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12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3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0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14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1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15" applyFont="0" applyFill="0" applyBorder="0" applyAlignment="0"/>
    <xf numFmtId="179" fontId="36" fillId="0" borderId="0">
      <alignment horizontal="left"/>
    </xf>
    <xf numFmtId="0" fontId="11" fillId="0" borderId="16" applyNumberFormat="0" applyAlignment="0" applyProtection="0">
      <alignment horizontal="left" vertical="center"/>
    </xf>
    <xf numFmtId="0" fontId="11" fillId="0" borderId="17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18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14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0" fontId="41" fillId="0" borderId="15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0" fontId="41" fillId="0" borderId="15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19" applyNumberFormat="0" applyBorder="0"/>
    <xf numFmtId="200" fontId="3" fillId="0" borderId="0" applyFont="0" applyFill="0" applyBorder="0" applyAlignment="0" applyProtection="0"/>
    <xf numFmtId="39" fontId="46" fillId="7" borderId="14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17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14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0" applyNumberFormat="0" applyFill="0" applyProtection="0">
      <alignment horizontal="center"/>
    </xf>
    <xf numFmtId="184" fontId="36" fillId="0" borderId="0"/>
    <xf numFmtId="0" fontId="40" fillId="0" borderId="21"/>
    <xf numFmtId="0" fontId="40" fillId="0" borderId="14"/>
    <xf numFmtId="0" fontId="3" fillId="2" borderId="17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9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 applyAlignment="1">
      <alignment vertical="center" wrapText="1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164" fontId="11" fillId="0" borderId="4" xfId="1" applyFont="1" applyFill="1" applyBorder="1"/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22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22" xfId="2" applyNumberFormat="1" applyFont="1" applyFill="1" applyBorder="1" applyAlignment="1">
      <alignment horizontal="center" vertical="center"/>
    </xf>
    <xf numFmtId="0" fontId="12" fillId="0" borderId="25" xfId="2" applyFont="1" applyFill="1" applyBorder="1" applyAlignment="1">
      <alignment horizontal="left" vertical="center"/>
    </xf>
    <xf numFmtId="0" fontId="12" fillId="0" borderId="23" xfId="2" applyFont="1" applyFill="1" applyBorder="1" applyAlignment="1">
      <alignment horizontal="left" vertical="center"/>
    </xf>
    <xf numFmtId="0" fontId="11" fillId="0" borderId="30" xfId="2" applyFont="1" applyFill="1" applyBorder="1" applyAlignment="1">
      <alignment horizontal="center"/>
    </xf>
    <xf numFmtId="164" fontId="11" fillId="0" borderId="32" xfId="1" applyFont="1" applyFill="1" applyBorder="1" applyAlignment="1">
      <alignment horizontal="center" vertical="center"/>
    </xf>
    <xf numFmtId="0" fontId="7" fillId="0" borderId="33" xfId="2" applyFont="1" applyFill="1" applyBorder="1" applyAlignment="1">
      <alignment horizontal="center" vertical="center"/>
    </xf>
    <xf numFmtId="0" fontId="7" fillId="0" borderId="34" xfId="2" applyFont="1" applyFill="1" applyBorder="1" applyAlignment="1">
      <alignment vertical="center"/>
    </xf>
    <xf numFmtId="0" fontId="7" fillId="0" borderId="34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horizontal="center" vertical="center"/>
    </xf>
    <xf numFmtId="0" fontId="11" fillId="0" borderId="36" xfId="2" applyFont="1" applyFill="1" applyBorder="1" applyAlignment="1">
      <alignment horizontal="center" vertical="center"/>
    </xf>
    <xf numFmtId="0" fontId="11" fillId="0" borderId="22" xfId="2" applyFont="1" applyFill="1" applyBorder="1" applyAlignment="1">
      <alignment horizontal="left" vertical="center"/>
    </xf>
    <xf numFmtId="0" fontId="7" fillId="0" borderId="36" xfId="2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vertical="center"/>
    </xf>
    <xf numFmtId="164" fontId="7" fillId="0" borderId="22" xfId="1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 vertical="center"/>
    </xf>
    <xf numFmtId="0" fontId="7" fillId="0" borderId="36" xfId="2" applyFont="1" applyFill="1" applyBorder="1" applyAlignment="1">
      <alignment horizontal="center"/>
    </xf>
    <xf numFmtId="0" fontId="7" fillId="0" borderId="22" xfId="2" applyFont="1" applyFill="1" applyBorder="1"/>
    <xf numFmtId="0" fontId="11" fillId="0" borderId="36" xfId="2" applyFont="1" applyFill="1" applyBorder="1" applyAlignment="1">
      <alignment horizontal="center"/>
    </xf>
    <xf numFmtId="0" fontId="11" fillId="0" borderId="22" xfId="2" applyFont="1" applyFill="1" applyBorder="1" applyAlignment="1">
      <alignment vertical="center"/>
    </xf>
    <xf numFmtId="166" fontId="7" fillId="0" borderId="22" xfId="1" applyNumberFormat="1" applyFont="1" applyFill="1" applyBorder="1"/>
    <xf numFmtId="0" fontId="11" fillId="0" borderId="22" xfId="2" applyFont="1" applyFill="1" applyBorder="1"/>
    <xf numFmtId="0" fontId="7" fillId="0" borderId="22" xfId="38" applyFont="1" applyFill="1" applyBorder="1" applyAlignment="1">
      <alignment vertical="center"/>
    </xf>
    <xf numFmtId="166" fontId="7" fillId="0" borderId="22" xfId="1" applyNumberFormat="1" applyFont="1" applyFill="1" applyBorder="1" applyAlignment="1">
      <alignment vertical="center" wrapText="1"/>
    </xf>
    <xf numFmtId="0" fontId="7" fillId="0" borderId="22" xfId="38" applyFont="1" applyFill="1" applyBorder="1" applyAlignment="1">
      <alignment horizontal="center" vertical="center"/>
    </xf>
    <xf numFmtId="0" fontId="7" fillId="0" borderId="22" xfId="2" applyFont="1" applyFill="1" applyBorder="1" applyAlignment="1">
      <alignment wrapText="1"/>
    </xf>
    <xf numFmtId="0" fontId="7" fillId="0" borderId="36" xfId="38" applyFont="1" applyFill="1" applyBorder="1" applyAlignment="1">
      <alignment horizontal="center" vertical="center"/>
    </xf>
    <xf numFmtId="0" fontId="7" fillId="0" borderId="22" xfId="0" applyFont="1" applyFill="1" applyBorder="1"/>
    <xf numFmtId="0" fontId="11" fillId="0" borderId="36" xfId="0" applyFont="1" applyFill="1" applyBorder="1" applyAlignment="1">
      <alignment horizontal="center"/>
    </xf>
    <xf numFmtId="0" fontId="11" fillId="0" borderId="22" xfId="0" applyFont="1" applyFill="1" applyBorder="1"/>
    <xf numFmtId="0" fontId="7" fillId="0" borderId="36" xfId="0" applyFont="1" applyFill="1" applyBorder="1" applyAlignment="1">
      <alignment horizontal="center"/>
    </xf>
    <xf numFmtId="0" fontId="7" fillId="0" borderId="36" xfId="2" applyFont="1" applyFill="1" applyBorder="1" applyAlignment="1">
      <alignment horizontal="center" vertical="center" wrapText="1"/>
    </xf>
    <xf numFmtId="0" fontId="7" fillId="0" borderId="22" xfId="2" applyFont="1" applyFill="1" applyBorder="1" applyAlignment="1">
      <alignment vertical="center" wrapText="1"/>
    </xf>
    <xf numFmtId="0" fontId="7" fillId="0" borderId="22" xfId="2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7" fillId="0" borderId="36" xfId="2" quotePrefix="1" applyFont="1" applyFill="1" applyBorder="1" applyAlignment="1">
      <alignment horizontal="center"/>
    </xf>
    <xf numFmtId="0" fontId="8" fillId="0" borderId="22" xfId="38" applyFont="1" applyFill="1" applyBorder="1" applyAlignment="1">
      <alignment vertical="center" wrapText="1"/>
    </xf>
    <xf numFmtId="0" fontId="8" fillId="0" borderId="22" xfId="38" applyFont="1" applyFill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19" xfId="2" applyFont="1" applyBorder="1"/>
    <xf numFmtId="0" fontId="8" fillId="0" borderId="19" xfId="2" applyFont="1" applyBorder="1"/>
    <xf numFmtId="0" fontId="8" fillId="0" borderId="19" xfId="2" applyFont="1" applyBorder="1" applyAlignment="1">
      <alignment vertical="center"/>
    </xf>
    <xf numFmtId="0" fontId="8" fillId="0" borderId="19" xfId="0" applyFont="1" applyBorder="1"/>
    <xf numFmtId="164" fontId="8" fillId="0" borderId="26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24" xfId="1" applyFont="1" applyBorder="1"/>
    <xf numFmtId="0" fontId="8" fillId="0" borderId="0" xfId="0" applyFont="1" applyBorder="1" applyAlignment="1">
      <alignment horizontal="center" vertical="center"/>
    </xf>
    <xf numFmtId="0" fontId="8" fillId="0" borderId="23" xfId="2" applyFont="1" applyBorder="1"/>
    <xf numFmtId="164" fontId="11" fillId="0" borderId="28" xfId="1" applyFont="1" applyBorder="1" applyAlignment="1">
      <alignment horizontal="center"/>
    </xf>
    <xf numFmtId="164" fontId="8" fillId="0" borderId="35" xfId="1" applyFont="1" applyBorder="1"/>
    <xf numFmtId="164" fontId="7" fillId="0" borderId="35" xfId="1" applyFont="1" applyBorder="1"/>
    <xf numFmtId="0" fontId="7" fillId="0" borderId="5" xfId="0" applyFont="1" applyBorder="1"/>
    <xf numFmtId="164" fontId="7" fillId="0" borderId="35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22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37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39" xfId="0" applyFont="1" applyBorder="1"/>
    <xf numFmtId="0" fontId="7" fillId="0" borderId="7" xfId="0" applyFont="1" applyBorder="1"/>
    <xf numFmtId="0" fontId="7" fillId="0" borderId="7" xfId="0" applyFont="1" applyBorder="1" applyAlignment="1">
      <alignment vertical="center"/>
    </xf>
    <xf numFmtId="0" fontId="11" fillId="0" borderId="7" xfId="0" applyFont="1" applyBorder="1"/>
    <xf numFmtId="169" fontId="11" fillId="0" borderId="40" xfId="37" applyNumberFormat="1" applyFont="1" applyBorder="1"/>
    <xf numFmtId="169" fontId="7" fillId="0" borderId="24" xfId="37" applyNumberFormat="1" applyFont="1" applyBorder="1"/>
    <xf numFmtId="169" fontId="7" fillId="0" borderId="40" xfId="37" applyNumberFormat="1" applyFont="1" applyBorder="1"/>
    <xf numFmtId="164" fontId="11" fillId="0" borderId="40" xfId="1" applyFont="1" applyBorder="1"/>
    <xf numFmtId="0" fontId="7" fillId="0" borderId="41" xfId="0" applyFont="1" applyBorder="1"/>
    <xf numFmtId="0" fontId="7" fillId="0" borderId="42" xfId="0" applyFont="1" applyBorder="1"/>
    <xf numFmtId="0" fontId="7" fillId="0" borderId="42" xfId="0" applyFont="1" applyBorder="1" applyAlignment="1">
      <alignment vertical="center"/>
    </xf>
    <xf numFmtId="0" fontId="11" fillId="0" borderId="42" xfId="0" applyFont="1" applyBorder="1"/>
    <xf numFmtId="164" fontId="11" fillId="0" borderId="43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22" xfId="38" applyNumberFormat="1" applyFont="1" applyFill="1" applyBorder="1" applyAlignment="1">
      <alignment horizontal="center" vertical="center"/>
    </xf>
    <xf numFmtId="166" fontId="7" fillId="0" borderId="22" xfId="1" applyNumberFormat="1" applyFont="1" applyFill="1" applyBorder="1" applyAlignment="1">
      <alignment vertical="center"/>
    </xf>
    <xf numFmtId="164" fontId="7" fillId="0" borderId="44" xfId="1" applyFont="1" applyFill="1" applyBorder="1" applyAlignment="1">
      <alignment horizontal="center" vertical="center"/>
    </xf>
    <xf numFmtId="2" fontId="7" fillId="0" borderId="22" xfId="2" applyNumberFormat="1" applyFont="1" applyFill="1" applyBorder="1" applyAlignment="1">
      <alignment horizontal="center" vertical="center" wrapText="1"/>
    </xf>
    <xf numFmtId="0" fontId="7" fillId="0" borderId="46" xfId="2" applyFont="1" applyFill="1" applyBorder="1" applyAlignment="1">
      <alignment horizontal="center" vertical="center" wrapText="1"/>
    </xf>
    <xf numFmtId="164" fontId="11" fillId="0" borderId="5" xfId="1" applyFont="1" applyFill="1" applyBorder="1"/>
    <xf numFmtId="169" fontId="11" fillId="0" borderId="4" xfId="1" applyNumberFormat="1" applyFont="1" applyFill="1" applyBorder="1"/>
    <xf numFmtId="164" fontId="11" fillId="0" borderId="35" xfId="1" applyFont="1" applyBorder="1"/>
    <xf numFmtId="43" fontId="14" fillId="0" borderId="0" xfId="37" applyFont="1"/>
    <xf numFmtId="43" fontId="14" fillId="0" borderId="0" xfId="0" applyNumberFormat="1" applyFont="1"/>
    <xf numFmtId="164" fontId="11" fillId="0" borderId="38" xfId="1" applyFont="1" applyBorder="1"/>
    <xf numFmtId="164" fontId="14" fillId="0" borderId="0" xfId="0" applyNumberFormat="1" applyFont="1"/>
    <xf numFmtId="2" fontId="7" fillId="13" borderId="5" xfId="2" applyNumberFormat="1" applyFont="1" applyFill="1" applyBorder="1" applyAlignment="1">
      <alignment horizontal="center" vertical="center"/>
    </xf>
    <xf numFmtId="43" fontId="14" fillId="0" borderId="0" xfId="37" applyFont="1" applyFill="1"/>
    <xf numFmtId="0" fontId="11" fillId="0" borderId="0" xfId="2" applyFont="1" applyFill="1" applyAlignment="1">
      <alignment horizontal="center"/>
    </xf>
    <xf numFmtId="0" fontId="11" fillId="0" borderId="27" xfId="2" applyFont="1" applyFill="1" applyBorder="1" applyAlignment="1">
      <alignment horizontal="center" vertical="center" wrapText="1"/>
    </xf>
    <xf numFmtId="0" fontId="11" fillId="0" borderId="29" xfId="2" applyFont="1" applyFill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164" fontId="7" fillId="0" borderId="5" xfId="1" applyFont="1" applyFill="1" applyBorder="1" applyAlignment="1">
      <alignment horizontal="center" vertical="center"/>
    </xf>
    <xf numFmtId="164" fontId="7" fillId="0" borderId="47" xfId="1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vertical="center" wrapText="1"/>
    </xf>
    <xf numFmtId="2" fontId="7" fillId="13" borderId="4" xfId="2" applyNumberFormat="1" applyFont="1" applyFill="1" applyBorder="1" applyAlignment="1">
      <alignment horizontal="center" vertical="center"/>
    </xf>
    <xf numFmtId="164" fontId="7" fillId="13" borderId="22" xfId="1" applyFont="1" applyFill="1" applyBorder="1"/>
    <xf numFmtId="164" fontId="7" fillId="13" borderId="4" xfId="1" applyFont="1" applyFill="1" applyBorder="1"/>
    <xf numFmtId="0" fontId="7" fillId="13" borderId="4" xfId="2" quotePrefix="1" applyFont="1" applyFill="1" applyBorder="1" applyAlignment="1">
      <alignment horizontal="center" vertical="center"/>
    </xf>
    <xf numFmtId="2" fontId="7" fillId="13" borderId="4" xfId="38" applyNumberFormat="1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wrapText="1"/>
    </xf>
    <xf numFmtId="0" fontId="4" fillId="13" borderId="4" xfId="38" applyFont="1" applyFill="1" applyBorder="1" applyAlignment="1">
      <alignment wrapText="1"/>
    </xf>
    <xf numFmtId="166" fontId="7" fillId="13" borderId="4" xfId="1" applyNumberFormat="1" applyFont="1" applyFill="1" applyBorder="1" applyAlignment="1">
      <alignment vertical="center" wrapText="1"/>
    </xf>
    <xf numFmtId="0" fontId="7" fillId="13" borderId="4" xfId="2" applyFont="1" applyFill="1" applyBorder="1" applyAlignment="1">
      <alignment horizontal="center" vertical="center" wrapText="1"/>
    </xf>
    <xf numFmtId="2" fontId="7" fillId="13" borderId="4" xfId="2" applyNumberFormat="1" applyFont="1" applyFill="1" applyBorder="1" applyAlignment="1">
      <alignment horizontal="center" vertical="center" wrapText="1"/>
    </xf>
    <xf numFmtId="164" fontId="7" fillId="13" borderId="22" xfId="1" applyFont="1" applyFill="1" applyBorder="1" applyAlignment="1">
      <alignment vertical="center" wrapText="1"/>
    </xf>
    <xf numFmtId="166" fontId="7" fillId="13" borderId="22" xfId="1" applyNumberFormat="1" applyFont="1" applyFill="1" applyBorder="1" applyAlignment="1">
      <alignment vertical="center" wrapText="1"/>
    </xf>
    <xf numFmtId="2" fontId="7" fillId="13" borderId="22" xfId="38" applyNumberFormat="1" applyFont="1" applyFill="1" applyBorder="1" applyAlignment="1">
      <alignment horizontal="center" vertical="center"/>
    </xf>
    <xf numFmtId="164" fontId="11" fillId="13" borderId="22" xfId="1" applyFont="1" applyFill="1" applyBorder="1" applyAlignment="1">
      <alignment vertical="center" wrapText="1"/>
    </xf>
    <xf numFmtId="166" fontId="7" fillId="13" borderId="22" xfId="1" applyNumberFormat="1" applyFont="1" applyFill="1" applyBorder="1"/>
    <xf numFmtId="164" fontId="11" fillId="13" borderId="22" xfId="1" applyFont="1" applyFill="1" applyBorder="1"/>
    <xf numFmtId="164" fontId="7" fillId="13" borderId="22" xfId="1" applyFont="1" applyFill="1" applyBorder="1" applyAlignment="1">
      <alignment vertical="center"/>
    </xf>
    <xf numFmtId="164" fontId="64" fillId="13" borderId="22" xfId="1" applyFont="1" applyFill="1" applyBorder="1" applyAlignment="1">
      <alignment vertical="center"/>
    </xf>
    <xf numFmtId="166" fontId="8" fillId="13" borderId="4" xfId="19" applyNumberFormat="1" applyFont="1" applyFill="1" applyBorder="1" applyAlignment="1">
      <alignment vertical="center" wrapText="1"/>
    </xf>
    <xf numFmtId="0" fontId="8" fillId="13" borderId="4" xfId="38" applyFont="1" applyFill="1" applyBorder="1" applyAlignment="1">
      <alignment vertical="center" wrapText="1"/>
    </xf>
    <xf numFmtId="164" fontId="64" fillId="13" borderId="22" xfId="1" applyFont="1" applyFill="1" applyBorder="1"/>
    <xf numFmtId="0" fontId="7" fillId="13" borderId="4" xfId="38" applyFont="1" applyFill="1" applyBorder="1" applyAlignment="1">
      <alignment vertical="center" wrapText="1"/>
    </xf>
    <xf numFmtId="0" fontId="7" fillId="13" borderId="45" xfId="2" applyFont="1" applyFill="1" applyBorder="1" applyAlignment="1">
      <alignment horizontal="center" vertical="center" wrapText="1"/>
    </xf>
    <xf numFmtId="0" fontId="7" fillId="13" borderId="22" xfId="2" applyFont="1" applyFill="1" applyBorder="1" applyAlignment="1">
      <alignment vertical="center" wrapText="1"/>
    </xf>
    <xf numFmtId="0" fontId="7" fillId="13" borderId="22" xfId="2" applyFont="1" applyFill="1" applyBorder="1" applyAlignment="1">
      <alignment horizontal="center" vertical="center" wrapText="1"/>
    </xf>
    <xf numFmtId="2" fontId="7" fillId="13" borderId="22" xfId="2" applyNumberFormat="1" applyFont="1" applyFill="1" applyBorder="1" applyAlignment="1">
      <alignment horizontal="center" vertical="center" wrapText="1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5"/>
  <sheetViews>
    <sheetView tabSelected="1" view="pageBreakPreview" zoomScale="86" zoomScaleNormal="85" zoomScaleSheetLayoutView="86" workbookViewId="0">
      <selection activeCell="K1" sqref="K1"/>
    </sheetView>
  </sheetViews>
  <sheetFormatPr defaultRowHeight="15.75"/>
  <cols>
    <col min="1" max="1" width="5" style="113" customWidth="1"/>
    <col min="2" max="2" width="9.140625" style="135"/>
    <col min="3" max="3" width="51" style="143" bestFit="1" customWidth="1"/>
    <col min="4" max="4" width="90.140625" style="144" hidden="1" customWidth="1"/>
    <col min="5" max="5" width="9.140625" style="135" customWidth="1"/>
    <col min="6" max="6" width="12" style="135" bestFit="1" customWidth="1"/>
    <col min="7" max="7" width="19.42578125" style="29" customWidth="1"/>
    <col min="8" max="8" width="22" style="29" customWidth="1"/>
    <col min="9" max="16384" width="9.140625" style="113"/>
  </cols>
  <sheetData>
    <row r="2" spans="2:8">
      <c r="B2" s="18" t="s">
        <v>0</v>
      </c>
      <c r="C2" s="136"/>
      <c r="D2" s="137"/>
      <c r="E2" s="138"/>
      <c r="G2" s="35"/>
      <c r="H2" s="35"/>
    </row>
    <row r="3" spans="2:8">
      <c r="B3" s="18" t="s">
        <v>246</v>
      </c>
      <c r="C3" s="136"/>
      <c r="D3" s="137"/>
      <c r="E3" s="138"/>
      <c r="G3" s="35"/>
      <c r="H3" s="139"/>
    </row>
    <row r="4" spans="2:8">
      <c r="B4" s="18" t="s">
        <v>1</v>
      </c>
      <c r="C4" s="136"/>
      <c r="D4" s="137"/>
      <c r="E4" s="159" t="s">
        <v>245</v>
      </c>
      <c r="F4" s="159"/>
      <c r="G4" s="159"/>
      <c r="H4" s="159"/>
    </row>
    <row r="5" spans="2:8">
      <c r="B5" s="140"/>
      <c r="C5" s="141"/>
      <c r="D5" s="137"/>
      <c r="E5" s="43"/>
      <c r="F5" s="44"/>
      <c r="G5" s="30"/>
      <c r="H5" s="30"/>
    </row>
    <row r="6" spans="2:8" ht="32.25" thickBot="1">
      <c r="B6" s="11" t="s">
        <v>2</v>
      </c>
      <c r="C6" s="11" t="s">
        <v>3</v>
      </c>
      <c r="D6" s="45" t="s">
        <v>152</v>
      </c>
      <c r="E6" s="8" t="s">
        <v>4</v>
      </c>
      <c r="F6" s="8" t="s">
        <v>153</v>
      </c>
      <c r="G6" s="12" t="s">
        <v>5</v>
      </c>
      <c r="H6" s="13" t="s">
        <v>150</v>
      </c>
    </row>
    <row r="7" spans="2:8" ht="16.5" thickTop="1">
      <c r="B7" s="2"/>
      <c r="C7" s="37"/>
      <c r="D7" s="37"/>
      <c r="E7" s="2"/>
      <c r="F7" s="1"/>
      <c r="G7" s="31"/>
      <c r="H7" s="31"/>
    </row>
    <row r="8" spans="2:8">
      <c r="B8" s="9" t="s">
        <v>6</v>
      </c>
      <c r="C8" s="38" t="s">
        <v>7</v>
      </c>
      <c r="D8" s="46"/>
      <c r="E8" s="1"/>
      <c r="F8" s="1"/>
      <c r="G8" s="24"/>
      <c r="H8" s="32">
        <f>SUM(H9:H14)</f>
        <v>6671597.9550000001</v>
      </c>
    </row>
    <row r="9" spans="2:8">
      <c r="B9" s="171">
        <v>1</v>
      </c>
      <c r="C9" s="172" t="s">
        <v>8</v>
      </c>
      <c r="D9" s="172"/>
      <c r="E9" s="171" t="s">
        <v>9</v>
      </c>
      <c r="F9" s="173">
        <v>43</v>
      </c>
      <c r="G9" s="175">
        <v>24022.185000000001</v>
      </c>
      <c r="H9" s="175">
        <f>F9*G9</f>
        <v>1032953.9550000001</v>
      </c>
    </row>
    <row r="10" spans="2:8">
      <c r="B10" s="171">
        <v>2</v>
      </c>
      <c r="C10" s="172" t="s">
        <v>10</v>
      </c>
      <c r="D10" s="172"/>
      <c r="E10" s="171" t="s">
        <v>11</v>
      </c>
      <c r="F10" s="173">
        <v>1</v>
      </c>
      <c r="G10" s="174">
        <v>1842500</v>
      </c>
      <c r="H10" s="175">
        <f t="shared" ref="H10:H12" si="0">F10*G10</f>
        <v>1842500</v>
      </c>
    </row>
    <row r="11" spans="2:8">
      <c r="B11" s="171">
        <v>3</v>
      </c>
      <c r="C11" s="172" t="s">
        <v>12</v>
      </c>
      <c r="D11" s="172"/>
      <c r="E11" s="171" t="s">
        <v>11</v>
      </c>
      <c r="F11" s="173">
        <v>1</v>
      </c>
      <c r="G11" s="174">
        <v>1856250</v>
      </c>
      <c r="H11" s="175">
        <f t="shared" si="0"/>
        <v>1856250</v>
      </c>
    </row>
    <row r="12" spans="2:8">
      <c r="B12" s="171">
        <v>4</v>
      </c>
      <c r="C12" s="172" t="s">
        <v>13</v>
      </c>
      <c r="D12" s="172"/>
      <c r="E12" s="171" t="s">
        <v>11</v>
      </c>
      <c r="F12" s="173">
        <v>1</v>
      </c>
      <c r="G12" s="174">
        <v>742500</v>
      </c>
      <c r="H12" s="175">
        <f t="shared" si="0"/>
        <v>742500</v>
      </c>
    </row>
    <row r="13" spans="2:8">
      <c r="B13" s="1">
        <v>5</v>
      </c>
      <c r="C13" s="21" t="s">
        <v>87</v>
      </c>
      <c r="D13" s="21"/>
      <c r="E13" s="1"/>
      <c r="F13" s="19"/>
      <c r="G13" s="20"/>
      <c r="H13" s="20">
        <v>0</v>
      </c>
    </row>
    <row r="14" spans="2:8">
      <c r="B14" s="176" t="s">
        <v>14</v>
      </c>
      <c r="C14" s="172" t="s">
        <v>155</v>
      </c>
      <c r="D14" s="172" t="s">
        <v>156</v>
      </c>
      <c r="E14" s="171" t="s">
        <v>15</v>
      </c>
      <c r="F14" s="173">
        <v>117.68</v>
      </c>
      <c r="G14" s="175">
        <v>10175</v>
      </c>
      <c r="H14" s="175">
        <f t="shared" ref="H14:H26" si="1">F14*G14</f>
        <v>1197394</v>
      </c>
    </row>
    <row r="15" spans="2:8">
      <c r="B15" s="1"/>
      <c r="C15" s="40"/>
      <c r="D15" s="21"/>
      <c r="E15" s="1"/>
      <c r="F15" s="19"/>
      <c r="G15" s="20"/>
      <c r="H15" s="26">
        <v>0</v>
      </c>
    </row>
    <row r="16" spans="2:8">
      <c r="B16" s="9" t="s">
        <v>16</v>
      </c>
      <c r="C16" s="39" t="s">
        <v>17</v>
      </c>
      <c r="D16" s="21"/>
      <c r="E16" s="1"/>
      <c r="F16" s="19"/>
      <c r="G16" s="20"/>
      <c r="H16" s="26">
        <f>SUM(H17:H22)</f>
        <v>2093345.7560517858</v>
      </c>
    </row>
    <row r="17" spans="2:8">
      <c r="B17" s="171">
        <v>1</v>
      </c>
      <c r="C17" s="172" t="s">
        <v>18</v>
      </c>
      <c r="D17" s="172"/>
      <c r="E17" s="171" t="s">
        <v>19</v>
      </c>
      <c r="F17" s="177">
        <v>8.9632000000000005</v>
      </c>
      <c r="G17" s="175">
        <v>55000</v>
      </c>
      <c r="H17" s="175">
        <f t="shared" si="1"/>
        <v>492976</v>
      </c>
    </row>
    <row r="18" spans="2:8">
      <c r="B18" s="171">
        <v>2</v>
      </c>
      <c r="C18" s="178" t="s">
        <v>20</v>
      </c>
      <c r="D18" s="172"/>
      <c r="E18" s="171" t="s">
        <v>19</v>
      </c>
      <c r="F18" s="173">
        <v>4.2142999999999979</v>
      </c>
      <c r="G18" s="175">
        <v>66000</v>
      </c>
      <c r="H18" s="175">
        <f t="shared" si="1"/>
        <v>278143.79999999987</v>
      </c>
    </row>
    <row r="19" spans="2:8">
      <c r="B19" s="171">
        <v>3</v>
      </c>
      <c r="C19" s="179" t="s">
        <v>228</v>
      </c>
      <c r="D19" s="172"/>
      <c r="E19" s="171" t="s">
        <v>19</v>
      </c>
      <c r="F19" s="177">
        <v>17.407139999999998</v>
      </c>
      <c r="G19" s="175">
        <v>55000</v>
      </c>
      <c r="H19" s="175">
        <f t="shared" si="1"/>
        <v>957392.7</v>
      </c>
    </row>
    <row r="20" spans="2:8">
      <c r="B20" s="1">
        <v>4</v>
      </c>
      <c r="C20" s="40" t="s">
        <v>21</v>
      </c>
      <c r="D20" s="21"/>
      <c r="E20" s="1" t="s">
        <v>19</v>
      </c>
      <c r="F20" s="19">
        <v>0</v>
      </c>
      <c r="G20" s="20">
        <v>281373.125</v>
      </c>
      <c r="H20" s="20">
        <f t="shared" si="1"/>
        <v>0</v>
      </c>
    </row>
    <row r="21" spans="2:8">
      <c r="B21" s="171">
        <v>5</v>
      </c>
      <c r="C21" s="178" t="s">
        <v>88</v>
      </c>
      <c r="D21" s="180" t="s">
        <v>205</v>
      </c>
      <c r="E21" s="171" t="s">
        <v>19</v>
      </c>
      <c r="F21" s="177">
        <v>0.53642500000000015</v>
      </c>
      <c r="G21" s="175">
        <v>680119.78571428603</v>
      </c>
      <c r="H21" s="175">
        <f>F21*G21</f>
        <v>364833.25605178601</v>
      </c>
    </row>
    <row r="22" spans="2:8">
      <c r="B22" s="1">
        <v>6</v>
      </c>
      <c r="C22" s="40" t="s">
        <v>89</v>
      </c>
      <c r="D22" s="21"/>
      <c r="E22" s="1" t="s">
        <v>19</v>
      </c>
      <c r="F22" s="19">
        <v>0</v>
      </c>
      <c r="G22" s="20">
        <v>281373.125</v>
      </c>
      <c r="H22" s="20">
        <f>F22*G22</f>
        <v>0</v>
      </c>
    </row>
    <row r="23" spans="2:8">
      <c r="B23" s="1"/>
      <c r="C23" s="40"/>
      <c r="D23" s="21"/>
      <c r="E23" s="1"/>
      <c r="F23" s="19"/>
      <c r="G23" s="20"/>
      <c r="H23" s="26">
        <v>0</v>
      </c>
    </row>
    <row r="24" spans="2:8">
      <c r="B24" s="9" t="s">
        <v>22</v>
      </c>
      <c r="C24" s="42" t="s">
        <v>23</v>
      </c>
      <c r="D24" s="21"/>
      <c r="E24" s="1"/>
      <c r="F24" s="19"/>
      <c r="G24" s="20"/>
      <c r="H24" s="26">
        <f>SUM(H25:H26)</f>
        <v>352000</v>
      </c>
    </row>
    <row r="25" spans="2:8">
      <c r="B25" s="171">
        <v>1</v>
      </c>
      <c r="C25" s="178" t="s">
        <v>90</v>
      </c>
      <c r="D25" s="172"/>
      <c r="E25" s="171" t="s">
        <v>72</v>
      </c>
      <c r="F25" s="177">
        <v>8</v>
      </c>
      <c r="G25" s="175">
        <v>44000</v>
      </c>
      <c r="H25" s="175">
        <f t="shared" si="1"/>
        <v>352000</v>
      </c>
    </row>
    <row r="26" spans="2:8">
      <c r="B26" s="1">
        <v>2</v>
      </c>
      <c r="C26" s="40" t="s">
        <v>24</v>
      </c>
      <c r="D26" s="22" t="s">
        <v>158</v>
      </c>
      <c r="E26" s="1" t="s">
        <v>19</v>
      </c>
      <c r="F26" s="19">
        <v>0</v>
      </c>
      <c r="G26" s="20">
        <v>0</v>
      </c>
      <c r="H26" s="20">
        <f t="shared" si="1"/>
        <v>0</v>
      </c>
    </row>
    <row r="27" spans="2:8">
      <c r="B27" s="1"/>
      <c r="C27" s="40"/>
      <c r="D27" s="21"/>
      <c r="E27" s="1"/>
      <c r="F27" s="19"/>
      <c r="G27" s="20"/>
      <c r="H27" s="26">
        <v>0</v>
      </c>
    </row>
    <row r="28" spans="2:8">
      <c r="B28" s="9" t="s">
        <v>25</v>
      </c>
      <c r="C28" s="42" t="s">
        <v>26</v>
      </c>
      <c r="D28" s="21"/>
      <c r="E28" s="1"/>
      <c r="F28" s="19"/>
      <c r="G28" s="20"/>
      <c r="H28" s="26">
        <f>SUM(H29:H40)</f>
        <v>107220546.84031364</v>
      </c>
    </row>
    <row r="29" spans="2:8">
      <c r="B29" s="171">
        <v>1</v>
      </c>
      <c r="C29" s="178" t="s">
        <v>27</v>
      </c>
      <c r="D29" s="180" t="s">
        <v>159</v>
      </c>
      <c r="E29" s="171" t="s">
        <v>19</v>
      </c>
      <c r="F29" s="177">
        <v>3.5089000000000001</v>
      </c>
      <c r="G29" s="175">
        <v>3667568.0524394801</v>
      </c>
      <c r="H29" s="175">
        <f>F29*G29</f>
        <v>12869129.539204892</v>
      </c>
    </row>
    <row r="30" spans="2:8">
      <c r="B30" s="171">
        <v>2</v>
      </c>
      <c r="C30" s="178" t="s">
        <v>91</v>
      </c>
      <c r="D30" s="180" t="s">
        <v>159</v>
      </c>
      <c r="E30" s="171" t="s">
        <v>19</v>
      </c>
      <c r="F30" s="177">
        <v>1.24</v>
      </c>
      <c r="G30" s="175">
        <v>2644654.9400601177</v>
      </c>
      <c r="H30" s="175">
        <f t="shared" ref="H30:H40" si="2">F30*G30</f>
        <v>3279372.1256745458</v>
      </c>
    </row>
    <row r="31" spans="2:8">
      <c r="B31" s="171">
        <v>3</v>
      </c>
      <c r="C31" s="178" t="s">
        <v>148</v>
      </c>
      <c r="D31" s="180" t="s">
        <v>159</v>
      </c>
      <c r="E31" s="171" t="s">
        <v>19</v>
      </c>
      <c r="F31" s="177">
        <v>3.693171</v>
      </c>
      <c r="G31" s="175">
        <v>4169403.8067927901</v>
      </c>
      <c r="H31" s="175">
        <f t="shared" si="2"/>
        <v>15398321.226536736</v>
      </c>
    </row>
    <row r="32" spans="2:8">
      <c r="B32" s="171">
        <v>4</v>
      </c>
      <c r="C32" s="178" t="s">
        <v>157</v>
      </c>
      <c r="D32" s="180" t="s">
        <v>159</v>
      </c>
      <c r="E32" s="171" t="s">
        <v>19</v>
      </c>
      <c r="F32" s="177">
        <v>2.3545132857142899</v>
      </c>
      <c r="G32" s="175">
        <v>4169403.8067927901</v>
      </c>
      <c r="H32" s="175">
        <f t="shared" si="2"/>
        <v>9816916.6566013601</v>
      </c>
    </row>
    <row r="33" spans="2:8">
      <c r="B33" s="171">
        <v>5</v>
      </c>
      <c r="C33" s="178" t="s">
        <v>93</v>
      </c>
      <c r="D33" s="180" t="s">
        <v>159</v>
      </c>
      <c r="E33" s="171" t="s">
        <v>19</v>
      </c>
      <c r="F33" s="177">
        <v>3.1909999999999998</v>
      </c>
      <c r="G33" s="175">
        <v>4874291.020737322</v>
      </c>
      <c r="H33" s="175">
        <f t="shared" si="2"/>
        <v>15553862.647172794</v>
      </c>
    </row>
    <row r="34" spans="2:8">
      <c r="B34" s="1">
        <v>6</v>
      </c>
      <c r="C34" s="40" t="s">
        <v>94</v>
      </c>
      <c r="D34" s="22" t="s">
        <v>160</v>
      </c>
      <c r="E34" s="1" t="s">
        <v>19</v>
      </c>
      <c r="F34" s="19">
        <v>0</v>
      </c>
      <c r="G34" s="20">
        <v>4316562.4509277912</v>
      </c>
      <c r="H34" s="20">
        <f t="shared" si="2"/>
        <v>0</v>
      </c>
    </row>
    <row r="35" spans="2:8">
      <c r="B35" s="171">
        <v>7</v>
      </c>
      <c r="C35" s="178" t="s">
        <v>95</v>
      </c>
      <c r="D35" s="180" t="s">
        <v>159</v>
      </c>
      <c r="E35" s="171" t="s">
        <v>19</v>
      </c>
      <c r="F35" s="173">
        <v>1.1747780000000001</v>
      </c>
      <c r="G35" s="175">
        <v>3583454.0951257101</v>
      </c>
      <c r="H35" s="175">
        <f t="shared" si="2"/>
        <v>4209763.034963592</v>
      </c>
    </row>
    <row r="36" spans="2:8">
      <c r="B36" s="171">
        <v>8</v>
      </c>
      <c r="C36" s="178" t="s">
        <v>237</v>
      </c>
      <c r="D36" s="180" t="s">
        <v>236</v>
      </c>
      <c r="E36" s="171" t="s">
        <v>19</v>
      </c>
      <c r="F36" s="173">
        <v>4.6419040000000003</v>
      </c>
      <c r="G36" s="175">
        <v>1860046.9010179599</v>
      </c>
      <c r="H36" s="175">
        <f t="shared" si="2"/>
        <v>8634159.1500228737</v>
      </c>
    </row>
    <row r="37" spans="2:8">
      <c r="B37" s="171">
        <v>9</v>
      </c>
      <c r="C37" s="178" t="s">
        <v>235</v>
      </c>
      <c r="D37" s="180" t="s">
        <v>159</v>
      </c>
      <c r="E37" s="171" t="s">
        <v>19</v>
      </c>
      <c r="F37" s="173">
        <v>7.2264840000000001</v>
      </c>
      <c r="G37" s="175">
        <v>3707903.78780556</v>
      </c>
      <c r="H37" s="175">
        <f t="shared" si="2"/>
        <v>26795107.396116275</v>
      </c>
    </row>
    <row r="38" spans="2:8">
      <c r="B38" s="171">
        <v>10</v>
      </c>
      <c r="C38" s="178" t="s">
        <v>96</v>
      </c>
      <c r="D38" s="180" t="s">
        <v>161</v>
      </c>
      <c r="E38" s="171" t="s">
        <v>19</v>
      </c>
      <c r="F38" s="173">
        <v>2.13903</v>
      </c>
      <c r="G38" s="175">
        <v>4053672.0036999998</v>
      </c>
      <c r="H38" s="175">
        <f t="shared" si="2"/>
        <v>8670926.0260744113</v>
      </c>
    </row>
    <row r="39" spans="2:8" ht="30.75">
      <c r="B39" s="171">
        <v>11</v>
      </c>
      <c r="C39" s="178" t="s">
        <v>230</v>
      </c>
      <c r="D39" s="180"/>
      <c r="E39" s="171" t="s">
        <v>19</v>
      </c>
      <c r="F39" s="173">
        <v>0.38250000000000001</v>
      </c>
      <c r="G39" s="175">
        <v>4169403.8067927901</v>
      </c>
      <c r="H39" s="175">
        <f t="shared" si="2"/>
        <v>1594796.9560982422</v>
      </c>
    </row>
    <row r="40" spans="2:8">
      <c r="B40" s="171">
        <v>12</v>
      </c>
      <c r="C40" s="178" t="s">
        <v>234</v>
      </c>
      <c r="D40" s="180"/>
      <c r="E40" s="171" t="s">
        <v>19</v>
      </c>
      <c r="F40" s="177">
        <v>8.1692307692307703E-2</v>
      </c>
      <c r="G40" s="175">
        <v>4874291.0207373202</v>
      </c>
      <c r="H40" s="175">
        <f t="shared" si="2"/>
        <v>398192.08184792573</v>
      </c>
    </row>
    <row r="41" spans="2:8">
      <c r="B41" s="1"/>
      <c r="C41" s="40"/>
      <c r="D41" s="22"/>
      <c r="E41" s="1"/>
      <c r="F41" s="19"/>
      <c r="G41" s="20"/>
      <c r="H41" s="20"/>
    </row>
    <row r="42" spans="2:8">
      <c r="B42" s="1"/>
      <c r="C42" s="40"/>
      <c r="D42" s="21"/>
      <c r="E42" s="1"/>
      <c r="F42" s="19"/>
      <c r="G42" s="20"/>
      <c r="H42" s="26">
        <v>0</v>
      </c>
    </row>
    <row r="43" spans="2:8">
      <c r="B43" s="9" t="s">
        <v>28</v>
      </c>
      <c r="C43" s="42" t="s">
        <v>29</v>
      </c>
      <c r="D43" s="21"/>
      <c r="E43" s="1"/>
      <c r="F43" s="19"/>
      <c r="G43" s="20"/>
      <c r="H43" s="26">
        <f>SUM(H45:H54)</f>
        <v>22175655.697979528</v>
      </c>
    </row>
    <row r="44" spans="2:8">
      <c r="B44" s="9"/>
      <c r="C44" s="42" t="s">
        <v>97</v>
      </c>
      <c r="D44" s="21"/>
      <c r="E44" s="1"/>
      <c r="F44" s="19"/>
      <c r="G44" s="20"/>
      <c r="H44" s="20">
        <f t="shared" ref="H44:H76" si="3">F44*G44</f>
        <v>0</v>
      </c>
    </row>
    <row r="45" spans="2:8">
      <c r="B45" s="171">
        <v>1</v>
      </c>
      <c r="C45" s="178" t="s">
        <v>98</v>
      </c>
      <c r="D45" s="180" t="s">
        <v>162</v>
      </c>
      <c r="E45" s="171" t="s">
        <v>15</v>
      </c>
      <c r="F45" s="173">
        <v>4.5</v>
      </c>
      <c r="G45" s="175">
        <v>174715.15586070463</v>
      </c>
      <c r="H45" s="175">
        <f t="shared" si="3"/>
        <v>786218.20137317083</v>
      </c>
    </row>
    <row r="46" spans="2:8">
      <c r="B46" s="1">
        <v>2</v>
      </c>
      <c r="C46" s="40" t="s">
        <v>99</v>
      </c>
      <c r="D46" s="22"/>
      <c r="E46" s="1"/>
      <c r="F46" s="19"/>
      <c r="G46" s="20"/>
      <c r="H46" s="20">
        <f t="shared" si="3"/>
        <v>0</v>
      </c>
    </row>
    <row r="47" spans="2:8">
      <c r="B47" s="171">
        <v>3</v>
      </c>
      <c r="C47" s="178" t="s">
        <v>100</v>
      </c>
      <c r="D47" s="180" t="s">
        <v>163</v>
      </c>
      <c r="E47" s="171" t="s">
        <v>15</v>
      </c>
      <c r="F47" s="173">
        <v>54.985378867000001</v>
      </c>
      <c r="G47" s="175">
        <v>165240.63836070499</v>
      </c>
      <c r="H47" s="175">
        <f>F47*G47</f>
        <v>9085819.1044882983</v>
      </c>
    </row>
    <row r="48" spans="2:8">
      <c r="B48" s="171">
        <v>4</v>
      </c>
      <c r="C48" s="178" t="s">
        <v>101</v>
      </c>
      <c r="D48" s="180" t="s">
        <v>164</v>
      </c>
      <c r="E48" s="171" t="s">
        <v>15</v>
      </c>
      <c r="F48" s="173">
        <v>2.7731172659999999</v>
      </c>
      <c r="G48" s="175">
        <v>147378.66836070464</v>
      </c>
      <c r="H48" s="175">
        <f t="shared" ref="H48:H51" si="4">F48*G48</f>
        <v>408698.32987115794</v>
      </c>
    </row>
    <row r="49" spans="2:8">
      <c r="B49" s="171">
        <v>5</v>
      </c>
      <c r="C49" s="178" t="s">
        <v>102</v>
      </c>
      <c r="D49" s="180" t="s">
        <v>163</v>
      </c>
      <c r="E49" s="171" t="s">
        <v>15</v>
      </c>
      <c r="F49" s="173">
        <v>9.5839976869000019</v>
      </c>
      <c r="G49" s="175">
        <v>181142.4543116249</v>
      </c>
      <c r="H49" s="175">
        <f t="shared" si="4"/>
        <v>1736068.8631220022</v>
      </c>
    </row>
    <row r="50" spans="2:8">
      <c r="B50" s="171">
        <v>6</v>
      </c>
      <c r="C50" s="178" t="s">
        <v>238</v>
      </c>
      <c r="D50" s="180" t="s">
        <v>239</v>
      </c>
      <c r="E50" s="171" t="s">
        <v>9</v>
      </c>
      <c r="F50" s="173">
        <v>7.7</v>
      </c>
      <c r="G50" s="175">
        <v>30686.769275884166</v>
      </c>
      <c r="H50" s="175">
        <f t="shared" si="4"/>
        <v>236288.12342430808</v>
      </c>
    </row>
    <row r="51" spans="2:8">
      <c r="B51" s="171">
        <v>7</v>
      </c>
      <c r="C51" s="178" t="s">
        <v>240</v>
      </c>
      <c r="D51" s="180" t="s">
        <v>162</v>
      </c>
      <c r="E51" s="171" t="s">
        <v>15</v>
      </c>
      <c r="F51" s="173">
        <v>2.5499999999999998</v>
      </c>
      <c r="G51" s="175">
        <v>174715.15586070463</v>
      </c>
      <c r="H51" s="175">
        <f t="shared" si="4"/>
        <v>445523.64744479681</v>
      </c>
    </row>
    <row r="52" spans="2:8">
      <c r="B52" s="9"/>
      <c r="C52" s="42" t="s">
        <v>103</v>
      </c>
      <c r="D52" s="22"/>
      <c r="E52" s="1"/>
      <c r="F52" s="19"/>
      <c r="G52" s="20"/>
      <c r="H52" s="20">
        <f t="shared" si="3"/>
        <v>0</v>
      </c>
    </row>
    <row r="53" spans="2:8">
      <c r="B53" s="171">
        <v>1</v>
      </c>
      <c r="C53" s="178" t="s">
        <v>100</v>
      </c>
      <c r="D53" s="180" t="s">
        <v>163</v>
      </c>
      <c r="E53" s="171" t="s">
        <v>15</v>
      </c>
      <c r="F53" s="173">
        <v>54.879509729900001</v>
      </c>
      <c r="G53" s="175">
        <v>165240.63836070464</v>
      </c>
      <c r="H53" s="175">
        <f>F53*G53</f>
        <v>9068325.220691178</v>
      </c>
    </row>
    <row r="54" spans="2:8">
      <c r="B54" s="171">
        <v>2</v>
      </c>
      <c r="C54" s="178" t="s">
        <v>101</v>
      </c>
      <c r="D54" s="180" t="s">
        <v>164</v>
      </c>
      <c r="E54" s="171" t="s">
        <v>15</v>
      </c>
      <c r="F54" s="173">
        <v>2.7732250000000001</v>
      </c>
      <c r="G54" s="175">
        <v>147378.66836070499</v>
      </c>
      <c r="H54" s="175">
        <f>F54*G54</f>
        <v>408714.20756461611</v>
      </c>
    </row>
    <row r="55" spans="2:8">
      <c r="B55" s="1"/>
      <c r="C55" s="40"/>
      <c r="D55" s="47"/>
      <c r="E55" s="1"/>
      <c r="F55" s="19"/>
      <c r="G55" s="20"/>
      <c r="H55" s="26">
        <v>0</v>
      </c>
    </row>
    <row r="56" spans="2:8">
      <c r="B56" s="9" t="s">
        <v>30</v>
      </c>
      <c r="C56" s="42" t="s">
        <v>31</v>
      </c>
      <c r="D56" s="22"/>
      <c r="E56" s="1"/>
      <c r="F56" s="19"/>
      <c r="G56" s="20"/>
      <c r="H56" s="26">
        <f>SUM(H58:H62)</f>
        <v>5566271.0833849274</v>
      </c>
    </row>
    <row r="57" spans="2:8">
      <c r="B57" s="9"/>
      <c r="C57" s="42" t="s">
        <v>97</v>
      </c>
      <c r="D57" s="22"/>
      <c r="E57" s="1"/>
      <c r="F57" s="19"/>
      <c r="G57" s="20"/>
      <c r="H57" s="20">
        <f t="shared" si="3"/>
        <v>0</v>
      </c>
    </row>
    <row r="58" spans="2:8">
      <c r="B58" s="171">
        <v>1</v>
      </c>
      <c r="C58" s="178" t="s">
        <v>101</v>
      </c>
      <c r="D58" s="180" t="s">
        <v>165</v>
      </c>
      <c r="E58" s="171" t="s">
        <v>15</v>
      </c>
      <c r="F58" s="173">
        <v>11.8163622412</v>
      </c>
      <c r="G58" s="175">
        <v>158696.93336070463</v>
      </c>
      <c r="H58" s="175">
        <f t="shared" si="3"/>
        <v>1875220.4511576628</v>
      </c>
    </row>
    <row r="59" spans="2:8">
      <c r="B59" s="171">
        <v>2</v>
      </c>
      <c r="C59" s="178" t="s">
        <v>104</v>
      </c>
      <c r="D59" s="180" t="s">
        <v>166</v>
      </c>
      <c r="E59" s="171" t="s">
        <v>206</v>
      </c>
      <c r="F59" s="173">
        <v>32.455124400000003</v>
      </c>
      <c r="G59" s="175">
        <v>26285.855690636283</v>
      </c>
      <c r="H59" s="175">
        <f t="shared" si="3"/>
        <v>853110.71640004858</v>
      </c>
    </row>
    <row r="60" spans="2:8">
      <c r="B60" s="9"/>
      <c r="C60" s="42" t="s">
        <v>103</v>
      </c>
      <c r="D60" s="22"/>
      <c r="E60" s="1"/>
      <c r="F60" s="19"/>
      <c r="G60" s="20"/>
      <c r="H60" s="20">
        <f t="shared" si="3"/>
        <v>0</v>
      </c>
    </row>
    <row r="61" spans="2:8">
      <c r="B61" s="171">
        <v>1</v>
      </c>
      <c r="C61" s="178" t="s">
        <v>101</v>
      </c>
      <c r="D61" s="180" t="s">
        <v>165</v>
      </c>
      <c r="E61" s="171" t="s">
        <v>15</v>
      </c>
      <c r="F61" s="173">
        <v>11.8163622412</v>
      </c>
      <c r="G61" s="175">
        <v>158696.93336070463</v>
      </c>
      <c r="H61" s="175">
        <f t="shared" si="3"/>
        <v>1875220.4511576628</v>
      </c>
    </row>
    <row r="62" spans="2:8">
      <c r="B62" s="171">
        <v>2</v>
      </c>
      <c r="C62" s="178" t="s">
        <v>104</v>
      </c>
      <c r="D62" s="180" t="s">
        <v>166</v>
      </c>
      <c r="E62" s="171" t="str">
        <f>E59</f>
        <v>m1</v>
      </c>
      <c r="F62" s="173">
        <v>36.625</v>
      </c>
      <c r="G62" s="175">
        <v>26285.855690636283</v>
      </c>
      <c r="H62" s="175">
        <f t="shared" si="3"/>
        <v>962719.46466955391</v>
      </c>
    </row>
    <row r="63" spans="2:8">
      <c r="B63" s="1"/>
      <c r="C63" s="40"/>
      <c r="D63" s="22"/>
      <c r="E63" s="1"/>
      <c r="F63" s="19"/>
      <c r="G63" s="20"/>
      <c r="H63" s="26">
        <v>0</v>
      </c>
    </row>
    <row r="64" spans="2:8">
      <c r="B64" s="9" t="s">
        <v>32</v>
      </c>
      <c r="C64" s="42" t="s">
        <v>33</v>
      </c>
      <c r="D64" s="22"/>
      <c r="E64" s="1"/>
      <c r="F64" s="19"/>
      <c r="G64" s="20"/>
      <c r="H64" s="26">
        <f>SUM(H65:H68)</f>
        <v>18593958.017823648</v>
      </c>
    </row>
    <row r="65" spans="2:8">
      <c r="B65" s="181">
        <v>1</v>
      </c>
      <c r="C65" s="172" t="s">
        <v>34</v>
      </c>
      <c r="D65" s="172" t="s">
        <v>262</v>
      </c>
      <c r="E65" s="181" t="s">
        <v>15</v>
      </c>
      <c r="F65" s="182">
        <v>99.438039730499995</v>
      </c>
      <c r="G65" s="175">
        <v>69300</v>
      </c>
      <c r="H65" s="175">
        <f t="shared" si="3"/>
        <v>6891056.1533236494</v>
      </c>
    </row>
    <row r="66" spans="2:8">
      <c r="B66" s="171">
        <v>2</v>
      </c>
      <c r="C66" s="178" t="s">
        <v>105</v>
      </c>
      <c r="D66" s="172" t="s">
        <v>263</v>
      </c>
      <c r="E66" s="171" t="s">
        <v>9</v>
      </c>
      <c r="F66" s="173">
        <v>116.36</v>
      </c>
      <c r="G66" s="174">
        <v>23100.000000000004</v>
      </c>
      <c r="H66" s="175">
        <f t="shared" si="3"/>
        <v>2687916.0000000005</v>
      </c>
    </row>
    <row r="67" spans="2:8">
      <c r="B67" s="181">
        <v>3</v>
      </c>
      <c r="C67" s="172" t="s">
        <v>35</v>
      </c>
      <c r="D67" s="172" t="s">
        <v>264</v>
      </c>
      <c r="E67" s="181" t="s">
        <v>15</v>
      </c>
      <c r="F67" s="182">
        <v>15.239649999999999</v>
      </c>
      <c r="G67" s="174">
        <v>96250.000000000015</v>
      </c>
      <c r="H67" s="175">
        <f t="shared" si="3"/>
        <v>1466816.3125000002</v>
      </c>
    </row>
    <row r="68" spans="2:8">
      <c r="B68" s="171">
        <v>4</v>
      </c>
      <c r="C68" s="178" t="s">
        <v>36</v>
      </c>
      <c r="D68" s="172" t="s">
        <v>167</v>
      </c>
      <c r="E68" s="171" t="s">
        <v>15</v>
      </c>
      <c r="F68" s="173">
        <v>85.774653999999984</v>
      </c>
      <c r="G68" s="174">
        <v>88000</v>
      </c>
      <c r="H68" s="175">
        <f t="shared" si="3"/>
        <v>7548169.5519999983</v>
      </c>
    </row>
    <row r="69" spans="2:8">
      <c r="B69" s="1"/>
      <c r="C69" s="40"/>
      <c r="D69" s="21"/>
      <c r="E69" s="1"/>
      <c r="F69" s="19"/>
      <c r="G69" s="20"/>
      <c r="H69" s="26">
        <v>0</v>
      </c>
    </row>
    <row r="70" spans="2:8">
      <c r="B70" s="9" t="s">
        <v>37</v>
      </c>
      <c r="C70" s="42" t="s">
        <v>38</v>
      </c>
      <c r="D70" s="21"/>
      <c r="E70" s="1"/>
      <c r="F70" s="19"/>
      <c r="G70" s="20"/>
      <c r="H70" s="26">
        <f>SUM(H71:H76)</f>
        <v>54942530.982103065</v>
      </c>
    </row>
    <row r="71" spans="2:8" ht="30">
      <c r="B71" s="171">
        <v>1</v>
      </c>
      <c r="C71" s="172" t="s">
        <v>39</v>
      </c>
      <c r="D71" s="172" t="s">
        <v>171</v>
      </c>
      <c r="E71" s="171" t="s">
        <v>15</v>
      </c>
      <c r="F71" s="173">
        <v>189.82639999999998</v>
      </c>
      <c r="G71" s="175">
        <v>124025.77797467388</v>
      </c>
      <c r="H71" s="175">
        <f t="shared" si="3"/>
        <v>23543366.940131631</v>
      </c>
    </row>
    <row r="72" spans="2:8">
      <c r="B72" s="171">
        <v>2</v>
      </c>
      <c r="C72" s="178" t="s">
        <v>106</v>
      </c>
      <c r="D72" s="172" t="s">
        <v>168</v>
      </c>
      <c r="E72" s="171" t="s">
        <v>15</v>
      </c>
      <c r="F72" s="173">
        <v>19.71</v>
      </c>
      <c r="G72" s="175">
        <v>72552.734375</v>
      </c>
      <c r="H72" s="175">
        <f t="shared" si="3"/>
        <v>1430014.39453125</v>
      </c>
    </row>
    <row r="73" spans="2:8">
      <c r="B73" s="171">
        <v>3</v>
      </c>
      <c r="C73" s="178" t="s">
        <v>40</v>
      </c>
      <c r="D73" s="172" t="s">
        <v>169</v>
      </c>
      <c r="E73" s="171" t="s">
        <v>15</v>
      </c>
      <c r="F73" s="173">
        <v>376.04644999999999</v>
      </c>
      <c r="G73" s="175">
        <v>56943.104166666679</v>
      </c>
      <c r="H73" s="175">
        <f t="shared" si="3"/>
        <v>21413252.173855212</v>
      </c>
    </row>
    <row r="74" spans="2:8">
      <c r="B74" s="171">
        <v>4</v>
      </c>
      <c r="C74" s="178" t="s">
        <v>41</v>
      </c>
      <c r="D74" s="172" t="s">
        <v>170</v>
      </c>
      <c r="E74" s="171" t="s">
        <v>15</v>
      </c>
      <c r="F74" s="173">
        <v>345.42019999999997</v>
      </c>
      <c r="G74" s="175">
        <v>13199.861375642382</v>
      </c>
      <c r="H74" s="175">
        <f t="shared" si="3"/>
        <v>4559498.7563466663</v>
      </c>
    </row>
    <row r="75" spans="2:8">
      <c r="B75" s="171">
        <v>5</v>
      </c>
      <c r="C75" s="178" t="s">
        <v>231</v>
      </c>
      <c r="D75" s="172"/>
      <c r="E75" s="171" t="s">
        <v>15</v>
      </c>
      <c r="F75" s="173">
        <v>41.145000000000003</v>
      </c>
      <c r="G75" s="175">
        <v>70436.437500000015</v>
      </c>
      <c r="H75" s="175">
        <f t="shared" si="3"/>
        <v>2898107.2209375007</v>
      </c>
    </row>
    <row r="76" spans="2:8">
      <c r="B76" s="171">
        <v>6</v>
      </c>
      <c r="C76" s="178" t="s">
        <v>232</v>
      </c>
      <c r="D76" s="172"/>
      <c r="E76" s="171" t="s">
        <v>15</v>
      </c>
      <c r="F76" s="173">
        <v>41.145000000000003</v>
      </c>
      <c r="G76" s="175">
        <v>26693.194708975716</v>
      </c>
      <c r="H76" s="175">
        <f t="shared" si="3"/>
        <v>1098291.4963008058</v>
      </c>
    </row>
    <row r="77" spans="2:8">
      <c r="B77" s="1"/>
      <c r="C77" s="40"/>
      <c r="D77" s="21"/>
      <c r="E77" s="1"/>
      <c r="F77" s="19"/>
      <c r="G77" s="27"/>
      <c r="H77" s="26">
        <v>0</v>
      </c>
    </row>
    <row r="78" spans="2:8">
      <c r="B78" s="9" t="s">
        <v>42</v>
      </c>
      <c r="C78" s="42" t="s">
        <v>43</v>
      </c>
      <c r="D78" s="21"/>
      <c r="E78" s="1"/>
      <c r="F78" s="19"/>
      <c r="G78" s="20"/>
      <c r="H78" s="26">
        <f>SUM(H79:H82)</f>
        <v>16221700.000000002</v>
      </c>
    </row>
    <row r="79" spans="2:8">
      <c r="B79" s="171">
        <v>1</v>
      </c>
      <c r="C79" s="178" t="s">
        <v>107</v>
      </c>
      <c r="D79" s="184" t="s">
        <v>267</v>
      </c>
      <c r="E79" s="171" t="s">
        <v>15</v>
      </c>
      <c r="F79" s="185">
        <v>54</v>
      </c>
      <c r="G79" s="186">
        <v>113300</v>
      </c>
      <c r="H79" s="175">
        <f>F79*G79</f>
        <v>6118200</v>
      </c>
    </row>
    <row r="80" spans="2:8">
      <c r="B80" s="171">
        <v>2</v>
      </c>
      <c r="C80" s="172" t="s">
        <v>108</v>
      </c>
      <c r="D80" s="187" t="s">
        <v>268</v>
      </c>
      <c r="E80" s="171" t="s">
        <v>15</v>
      </c>
      <c r="F80" s="185">
        <v>55</v>
      </c>
      <c r="G80" s="188">
        <v>183700.00000000003</v>
      </c>
      <c r="H80" s="175">
        <f>F80*G80</f>
        <v>10103500.000000002</v>
      </c>
    </row>
    <row r="81" spans="2:8">
      <c r="B81" s="1">
        <v>3</v>
      </c>
      <c r="C81" s="40" t="s">
        <v>143</v>
      </c>
      <c r="D81" s="21"/>
      <c r="E81" s="1" t="s">
        <v>9</v>
      </c>
      <c r="F81" s="145">
        <v>25</v>
      </c>
      <c r="G81" s="49" t="s">
        <v>286</v>
      </c>
      <c r="H81" s="20">
        <v>0</v>
      </c>
    </row>
    <row r="82" spans="2:8">
      <c r="B82" s="1">
        <v>4</v>
      </c>
      <c r="C82" s="40" t="s">
        <v>109</v>
      </c>
      <c r="D82" s="21"/>
      <c r="E82" s="1" t="s">
        <v>9</v>
      </c>
      <c r="F82" s="145">
        <v>5</v>
      </c>
      <c r="G82" s="49" t="s">
        <v>286</v>
      </c>
      <c r="H82" s="20">
        <v>0</v>
      </c>
    </row>
    <row r="83" spans="2:8">
      <c r="B83" s="1"/>
      <c r="C83" s="40"/>
      <c r="D83" s="21"/>
      <c r="E83" s="1"/>
      <c r="F83" s="19"/>
      <c r="G83" s="20"/>
      <c r="H83" s="26">
        <v>0</v>
      </c>
    </row>
    <row r="84" spans="2:8">
      <c r="B84" s="9" t="s">
        <v>45</v>
      </c>
      <c r="C84" s="42" t="s">
        <v>46</v>
      </c>
      <c r="D84" s="21"/>
      <c r="E84" s="1"/>
      <c r="F84" s="19"/>
      <c r="G84" s="20"/>
      <c r="H84" s="26">
        <f>SUM(H86:H95)</f>
        <v>38258244.200000003</v>
      </c>
    </row>
    <row r="85" spans="2:8">
      <c r="B85" s="9">
        <v>1</v>
      </c>
      <c r="C85" s="42" t="s">
        <v>110</v>
      </c>
      <c r="D85" s="21"/>
      <c r="E85" s="1"/>
      <c r="F85" s="19"/>
      <c r="G85" s="20"/>
      <c r="H85" s="20">
        <f t="shared" ref="H85:H149" si="5">F85*G85</f>
        <v>0</v>
      </c>
    </row>
    <row r="86" spans="2:8" ht="30">
      <c r="B86" s="171"/>
      <c r="C86" s="172" t="s">
        <v>111</v>
      </c>
      <c r="D86" s="180" t="s">
        <v>256</v>
      </c>
      <c r="E86" s="171" t="s">
        <v>48</v>
      </c>
      <c r="F86" s="173">
        <v>1</v>
      </c>
      <c r="G86" s="188">
        <v>13394383.200000001</v>
      </c>
      <c r="H86" s="175">
        <f t="shared" si="5"/>
        <v>13394383.200000001</v>
      </c>
    </row>
    <row r="87" spans="2:8" ht="15" customHeight="1">
      <c r="B87" s="171"/>
      <c r="C87" s="178" t="s">
        <v>86</v>
      </c>
      <c r="D87" s="180" t="s">
        <v>257</v>
      </c>
      <c r="E87" s="171" t="s">
        <v>48</v>
      </c>
      <c r="F87" s="173">
        <v>2</v>
      </c>
      <c r="G87" s="188">
        <v>911240.00000000012</v>
      </c>
      <c r="H87" s="175">
        <f t="shared" si="5"/>
        <v>1822480.0000000002</v>
      </c>
    </row>
    <row r="88" spans="2:8" ht="30">
      <c r="B88" s="171"/>
      <c r="C88" s="172" t="s">
        <v>112</v>
      </c>
      <c r="D88" s="180" t="s">
        <v>258</v>
      </c>
      <c r="E88" s="171" t="s">
        <v>48</v>
      </c>
      <c r="F88" s="173">
        <v>1</v>
      </c>
      <c r="G88" s="188">
        <v>3080286.0000000005</v>
      </c>
      <c r="H88" s="175">
        <f t="shared" si="5"/>
        <v>3080286.0000000005</v>
      </c>
    </row>
    <row r="89" spans="2:8" ht="30">
      <c r="B89" s="171"/>
      <c r="C89" s="172" t="s">
        <v>113</v>
      </c>
      <c r="D89" s="180" t="s">
        <v>258</v>
      </c>
      <c r="E89" s="171" t="s">
        <v>48</v>
      </c>
      <c r="F89" s="173">
        <v>1</v>
      </c>
      <c r="G89" s="188">
        <v>6055995.0000000009</v>
      </c>
      <c r="H89" s="175">
        <f t="shared" si="5"/>
        <v>6055995.0000000009</v>
      </c>
    </row>
    <row r="90" spans="2:8" ht="30">
      <c r="B90" s="171"/>
      <c r="C90" s="172" t="s">
        <v>133</v>
      </c>
      <c r="D90" s="180" t="s">
        <v>258</v>
      </c>
      <c r="E90" s="171" t="s">
        <v>48</v>
      </c>
      <c r="F90" s="173">
        <v>1</v>
      </c>
      <c r="G90" s="188">
        <v>8415550</v>
      </c>
      <c r="H90" s="175">
        <f t="shared" si="5"/>
        <v>8415550</v>
      </c>
    </row>
    <row r="91" spans="2:8">
      <c r="B91" s="9">
        <v>2</v>
      </c>
      <c r="C91" s="42" t="s">
        <v>114</v>
      </c>
      <c r="D91" s="21"/>
      <c r="E91" s="1"/>
      <c r="F91" s="19"/>
      <c r="G91" s="49"/>
      <c r="H91" s="20"/>
    </row>
    <row r="92" spans="2:8">
      <c r="B92" s="171"/>
      <c r="C92" s="178" t="s">
        <v>86</v>
      </c>
      <c r="D92" s="180" t="s">
        <v>265</v>
      </c>
      <c r="E92" s="171" t="s">
        <v>48</v>
      </c>
      <c r="F92" s="173">
        <v>2</v>
      </c>
      <c r="G92" s="188">
        <v>2343000</v>
      </c>
      <c r="H92" s="175">
        <f t="shared" si="5"/>
        <v>4686000</v>
      </c>
    </row>
    <row r="93" spans="2:8">
      <c r="B93" s="9">
        <v>3</v>
      </c>
      <c r="C93" s="42" t="s">
        <v>49</v>
      </c>
      <c r="D93" s="21"/>
      <c r="E93" s="1"/>
      <c r="F93" s="19"/>
      <c r="G93" s="49"/>
      <c r="H93" s="20"/>
    </row>
    <row r="94" spans="2:8">
      <c r="B94" s="176" t="s">
        <v>14</v>
      </c>
      <c r="C94" s="178" t="s">
        <v>51</v>
      </c>
      <c r="D94" s="180" t="s">
        <v>196</v>
      </c>
      <c r="E94" s="171" t="s">
        <v>50</v>
      </c>
      <c r="F94" s="173">
        <v>2</v>
      </c>
      <c r="G94" s="188">
        <v>326700</v>
      </c>
      <c r="H94" s="175">
        <f t="shared" si="5"/>
        <v>653400</v>
      </c>
    </row>
    <row r="95" spans="2:8">
      <c r="B95" s="176" t="s">
        <v>14</v>
      </c>
      <c r="C95" s="178" t="s">
        <v>52</v>
      </c>
      <c r="D95" s="180" t="s">
        <v>197</v>
      </c>
      <c r="E95" s="171" t="s">
        <v>50</v>
      </c>
      <c r="F95" s="173">
        <v>6</v>
      </c>
      <c r="G95" s="188">
        <v>25025.000000000004</v>
      </c>
      <c r="H95" s="175">
        <f t="shared" si="5"/>
        <v>150150.00000000003</v>
      </c>
    </row>
    <row r="96" spans="2:8">
      <c r="B96" s="1"/>
      <c r="C96" s="40"/>
      <c r="D96" s="21"/>
      <c r="E96" s="1"/>
      <c r="F96" s="19"/>
      <c r="G96" s="49"/>
      <c r="H96" s="26">
        <v>0</v>
      </c>
    </row>
    <row r="97" spans="2:8">
      <c r="B97" s="9" t="s">
        <v>53</v>
      </c>
      <c r="C97" s="42" t="s">
        <v>54</v>
      </c>
      <c r="D97" s="21"/>
      <c r="E97" s="1"/>
      <c r="F97" s="19"/>
      <c r="G97" s="49"/>
      <c r="H97" s="26">
        <f>SUM(H98:H102)</f>
        <v>11406036.343573961</v>
      </c>
    </row>
    <row r="98" spans="2:8">
      <c r="B98" s="171">
        <v>1</v>
      </c>
      <c r="C98" s="178" t="s">
        <v>55</v>
      </c>
      <c r="D98" s="180" t="s">
        <v>194</v>
      </c>
      <c r="E98" s="171" t="s">
        <v>15</v>
      </c>
      <c r="F98" s="173">
        <v>204.219234</v>
      </c>
      <c r="G98" s="189">
        <v>16720</v>
      </c>
      <c r="H98" s="175">
        <f t="shared" si="5"/>
        <v>3414545.5924800001</v>
      </c>
    </row>
    <row r="99" spans="2:8">
      <c r="B99" s="171">
        <v>2</v>
      </c>
      <c r="C99" s="178" t="s">
        <v>56</v>
      </c>
      <c r="D99" s="180" t="s">
        <v>195</v>
      </c>
      <c r="E99" s="171" t="s">
        <v>15</v>
      </c>
      <c r="F99" s="173">
        <v>83.652420000000006</v>
      </c>
      <c r="G99" s="189">
        <v>38390</v>
      </c>
      <c r="H99" s="175">
        <f t="shared" si="5"/>
        <v>3211416.4038000004</v>
      </c>
    </row>
    <row r="100" spans="2:8">
      <c r="B100" s="171">
        <v>3</v>
      </c>
      <c r="C100" s="178" t="s">
        <v>57</v>
      </c>
      <c r="D100" s="180" t="s">
        <v>194</v>
      </c>
      <c r="E100" s="171" t="s">
        <v>15</v>
      </c>
      <c r="F100" s="173">
        <v>114.67768973049999</v>
      </c>
      <c r="G100" s="189">
        <v>16720</v>
      </c>
      <c r="H100" s="175">
        <f t="shared" si="5"/>
        <v>1917410.9722939599</v>
      </c>
    </row>
    <row r="101" spans="2:8">
      <c r="B101" s="1">
        <v>4</v>
      </c>
      <c r="C101" s="40" t="s">
        <v>115</v>
      </c>
      <c r="D101" s="21"/>
      <c r="E101" s="1" t="s">
        <v>9</v>
      </c>
      <c r="F101" s="19">
        <v>5</v>
      </c>
      <c r="G101" s="66">
        <v>0</v>
      </c>
      <c r="H101" s="20">
        <f t="shared" si="5"/>
        <v>0</v>
      </c>
    </row>
    <row r="102" spans="2:8">
      <c r="B102" s="171">
        <v>5</v>
      </c>
      <c r="C102" s="178" t="s">
        <v>233</v>
      </c>
      <c r="D102" s="180"/>
      <c r="E102" s="171" t="s">
        <v>15</v>
      </c>
      <c r="F102" s="173">
        <v>47.316749999999999</v>
      </c>
      <c r="G102" s="190">
        <v>60500</v>
      </c>
      <c r="H102" s="175">
        <f t="shared" si="5"/>
        <v>2862663.375</v>
      </c>
    </row>
    <row r="103" spans="2:8">
      <c r="B103" s="1"/>
      <c r="C103" s="40"/>
      <c r="D103" s="21"/>
      <c r="E103" s="1"/>
      <c r="F103" s="19"/>
      <c r="G103" s="34"/>
      <c r="H103" s="26">
        <v>0</v>
      </c>
    </row>
    <row r="104" spans="2:8">
      <c r="B104" s="9" t="s">
        <v>58</v>
      </c>
      <c r="C104" s="42" t="s">
        <v>59</v>
      </c>
      <c r="D104" s="21"/>
      <c r="E104" s="1"/>
      <c r="F104" s="19"/>
      <c r="G104" s="34"/>
      <c r="H104" s="26">
        <f>SUM(H106:H125)</f>
        <v>16315062.923116572</v>
      </c>
    </row>
    <row r="105" spans="2:8">
      <c r="B105" s="1">
        <v>1</v>
      </c>
      <c r="C105" s="40" t="s">
        <v>116</v>
      </c>
      <c r="D105" s="21" t="s">
        <v>180</v>
      </c>
      <c r="E105" s="1"/>
      <c r="F105" s="19"/>
      <c r="G105" s="34"/>
      <c r="H105" s="20">
        <f t="shared" si="5"/>
        <v>0</v>
      </c>
    </row>
    <row r="106" spans="2:8">
      <c r="B106" s="176" t="s">
        <v>14</v>
      </c>
      <c r="C106" s="178" t="s">
        <v>117</v>
      </c>
      <c r="D106" s="172" t="s">
        <v>181</v>
      </c>
      <c r="E106" s="171" t="s">
        <v>50</v>
      </c>
      <c r="F106" s="173">
        <v>2</v>
      </c>
      <c r="G106" s="188">
        <v>1644445.0000000002</v>
      </c>
      <c r="H106" s="175">
        <f t="shared" si="5"/>
        <v>3288890.0000000005</v>
      </c>
    </row>
    <row r="107" spans="2:8">
      <c r="B107" s="176" t="s">
        <v>14</v>
      </c>
      <c r="C107" s="178" t="s">
        <v>60</v>
      </c>
      <c r="D107" s="172" t="s">
        <v>182</v>
      </c>
      <c r="E107" s="171" t="s">
        <v>50</v>
      </c>
      <c r="F107" s="173">
        <v>2</v>
      </c>
      <c r="G107" s="188">
        <v>167062.5</v>
      </c>
      <c r="H107" s="175">
        <f t="shared" si="5"/>
        <v>334125</v>
      </c>
    </row>
    <row r="108" spans="2:8">
      <c r="B108" s="176" t="s">
        <v>14</v>
      </c>
      <c r="C108" s="178" t="s">
        <v>118</v>
      </c>
      <c r="D108" s="172" t="s">
        <v>183</v>
      </c>
      <c r="E108" s="171" t="s">
        <v>50</v>
      </c>
      <c r="F108" s="173">
        <v>2</v>
      </c>
      <c r="G108" s="188">
        <v>863115</v>
      </c>
      <c r="H108" s="175">
        <f t="shared" si="5"/>
        <v>1726230</v>
      </c>
    </row>
    <row r="109" spans="2:8">
      <c r="B109" s="33"/>
      <c r="C109" s="40"/>
      <c r="D109" s="21" t="s">
        <v>184</v>
      </c>
      <c r="E109" s="1"/>
      <c r="F109" s="19"/>
      <c r="G109" s="20"/>
      <c r="H109" s="20"/>
    </row>
    <row r="110" spans="2:8">
      <c r="B110" s="33"/>
      <c r="C110" s="40"/>
      <c r="D110" s="21" t="s">
        <v>185</v>
      </c>
      <c r="E110" s="1"/>
      <c r="F110" s="19"/>
      <c r="G110" s="20"/>
      <c r="H110" s="20"/>
    </row>
    <row r="111" spans="2:8">
      <c r="B111" s="33"/>
      <c r="C111" s="40"/>
      <c r="D111" s="21" t="s">
        <v>186</v>
      </c>
      <c r="E111" s="1"/>
      <c r="F111" s="19"/>
      <c r="G111" s="20"/>
      <c r="H111" s="20"/>
    </row>
    <row r="112" spans="2:8">
      <c r="B112" s="33"/>
      <c r="C112" s="40"/>
      <c r="D112" s="21" t="s">
        <v>187</v>
      </c>
      <c r="E112" s="1"/>
      <c r="F112" s="19"/>
      <c r="G112" s="20"/>
      <c r="H112" s="20"/>
    </row>
    <row r="113" spans="2:8">
      <c r="B113" s="176" t="s">
        <v>14</v>
      </c>
      <c r="C113" s="178" t="s">
        <v>119</v>
      </c>
      <c r="D113" s="172" t="s">
        <v>188</v>
      </c>
      <c r="E113" s="171" t="s">
        <v>50</v>
      </c>
      <c r="F113" s="173">
        <v>2</v>
      </c>
      <c r="G113" s="174">
        <v>118552.50000000001</v>
      </c>
      <c r="H113" s="175">
        <f>F113*G113</f>
        <v>237105.00000000003</v>
      </c>
    </row>
    <row r="114" spans="2:8">
      <c r="B114" s="176">
        <v>3</v>
      </c>
      <c r="C114" s="178" t="s">
        <v>61</v>
      </c>
      <c r="D114" s="172" t="s">
        <v>189</v>
      </c>
      <c r="E114" s="171" t="s">
        <v>50</v>
      </c>
      <c r="F114" s="173">
        <v>2</v>
      </c>
      <c r="G114" s="174">
        <v>185625.00000000003</v>
      </c>
      <c r="H114" s="175">
        <f t="shared" si="5"/>
        <v>371250.00000000006</v>
      </c>
    </row>
    <row r="115" spans="2:8">
      <c r="B115" s="176">
        <v>4</v>
      </c>
      <c r="C115" s="178" t="s">
        <v>62</v>
      </c>
      <c r="D115" s="172"/>
      <c r="E115" s="171" t="s">
        <v>50</v>
      </c>
      <c r="F115" s="173">
        <v>4</v>
      </c>
      <c r="G115" s="174">
        <v>192500.00000000003</v>
      </c>
      <c r="H115" s="175">
        <f t="shared" si="5"/>
        <v>770000.00000000012</v>
      </c>
    </row>
    <row r="116" spans="2:8">
      <c r="B116" s="1">
        <v>6</v>
      </c>
      <c r="C116" s="40" t="s">
        <v>63</v>
      </c>
      <c r="D116" s="21"/>
      <c r="E116" s="1"/>
      <c r="F116" s="19"/>
      <c r="G116" s="49"/>
      <c r="H116" s="20"/>
    </row>
    <row r="117" spans="2:8">
      <c r="B117" s="176" t="s">
        <v>14</v>
      </c>
      <c r="C117" s="178" t="s">
        <v>64</v>
      </c>
      <c r="D117" s="172" t="s">
        <v>190</v>
      </c>
      <c r="E117" s="171" t="s">
        <v>9</v>
      </c>
      <c r="F117" s="173">
        <v>33.973993199999995</v>
      </c>
      <c r="G117" s="174">
        <v>20350</v>
      </c>
      <c r="H117" s="175">
        <f t="shared" si="5"/>
        <v>691370.76161999989</v>
      </c>
    </row>
    <row r="118" spans="2:8">
      <c r="B118" s="33">
        <v>7</v>
      </c>
      <c r="C118" s="40" t="s">
        <v>65</v>
      </c>
      <c r="D118" s="21"/>
      <c r="E118" s="1"/>
      <c r="F118" s="19"/>
      <c r="G118" s="49"/>
      <c r="H118" s="20"/>
    </row>
    <row r="119" spans="2:8">
      <c r="B119" s="176" t="s">
        <v>14</v>
      </c>
      <c r="C119" s="178" t="s">
        <v>66</v>
      </c>
      <c r="D119" s="172" t="s">
        <v>191</v>
      </c>
      <c r="E119" s="171" t="s">
        <v>9</v>
      </c>
      <c r="F119" s="173">
        <v>1.3704800000000001</v>
      </c>
      <c r="G119" s="174">
        <v>45736.538124999999</v>
      </c>
      <c r="H119" s="175">
        <f t="shared" si="5"/>
        <v>62681.010769550005</v>
      </c>
    </row>
    <row r="120" spans="2:8">
      <c r="B120" s="176" t="s">
        <v>14</v>
      </c>
      <c r="C120" s="178" t="s">
        <v>120</v>
      </c>
      <c r="D120" s="172" t="s">
        <v>191</v>
      </c>
      <c r="E120" s="171" t="s">
        <v>9</v>
      </c>
      <c r="F120" s="173">
        <v>12.662528</v>
      </c>
      <c r="G120" s="174">
        <v>40770.752124999999</v>
      </c>
      <c r="H120" s="175">
        <f t="shared" si="5"/>
        <v>516260.79036387202</v>
      </c>
    </row>
    <row r="121" spans="2:8">
      <c r="B121" s="176" t="s">
        <v>14</v>
      </c>
      <c r="C121" s="178" t="s">
        <v>67</v>
      </c>
      <c r="D121" s="172" t="s">
        <v>191</v>
      </c>
      <c r="E121" s="171" t="s">
        <v>9</v>
      </c>
      <c r="F121" s="173">
        <v>64.19353439999999</v>
      </c>
      <c r="G121" s="174">
        <v>67743.438250000007</v>
      </c>
      <c r="H121" s="175">
        <f t="shared" si="5"/>
        <v>4348690.7336756503</v>
      </c>
    </row>
    <row r="122" spans="2:8">
      <c r="B122" s="176" t="s">
        <v>14</v>
      </c>
      <c r="C122" s="178" t="s">
        <v>68</v>
      </c>
      <c r="D122" s="172" t="s">
        <v>191</v>
      </c>
      <c r="E122" s="171" t="s">
        <v>9</v>
      </c>
      <c r="F122" s="173">
        <v>28.3</v>
      </c>
      <c r="G122" s="174">
        <v>93582.230624999997</v>
      </c>
      <c r="H122" s="175">
        <f t="shared" si="5"/>
        <v>2648377.1266875002</v>
      </c>
    </row>
    <row r="123" spans="2:8">
      <c r="B123" s="176" t="s">
        <v>14</v>
      </c>
      <c r="C123" s="178" t="s">
        <v>121</v>
      </c>
      <c r="D123" s="172" t="s">
        <v>192</v>
      </c>
      <c r="E123" s="171" t="s">
        <v>50</v>
      </c>
      <c r="F123" s="173">
        <v>1</v>
      </c>
      <c r="G123" s="174">
        <v>165082.5</v>
      </c>
      <c r="H123" s="175">
        <f t="shared" si="5"/>
        <v>165082.5</v>
      </c>
    </row>
    <row r="124" spans="2:8">
      <c r="B124" s="176" t="s">
        <v>14</v>
      </c>
      <c r="C124" s="178" t="s">
        <v>69</v>
      </c>
      <c r="D124" s="172" t="s">
        <v>193</v>
      </c>
      <c r="E124" s="171" t="s">
        <v>50</v>
      </c>
      <c r="F124" s="173">
        <v>3</v>
      </c>
      <c r="G124" s="174">
        <v>220000</v>
      </c>
      <c r="H124" s="175">
        <f t="shared" si="5"/>
        <v>660000</v>
      </c>
    </row>
    <row r="125" spans="2:8">
      <c r="B125" s="176" t="s">
        <v>14</v>
      </c>
      <c r="C125" s="178" t="s">
        <v>242</v>
      </c>
      <c r="D125" s="172" t="s">
        <v>244</v>
      </c>
      <c r="E125" s="171" t="s">
        <v>50</v>
      </c>
      <c r="F125" s="173">
        <v>1</v>
      </c>
      <c r="G125" s="174">
        <v>495000.00000000006</v>
      </c>
      <c r="H125" s="175">
        <f t="shared" si="5"/>
        <v>495000.00000000006</v>
      </c>
    </row>
    <row r="126" spans="2:8">
      <c r="B126" s="1"/>
      <c r="C126" s="40"/>
      <c r="D126" s="21"/>
      <c r="E126" s="1"/>
      <c r="F126" s="19"/>
      <c r="G126" s="20"/>
      <c r="H126" s="26">
        <v>0</v>
      </c>
    </row>
    <row r="127" spans="2:8">
      <c r="B127" s="9" t="s">
        <v>70</v>
      </c>
      <c r="C127" s="42" t="s">
        <v>71</v>
      </c>
      <c r="D127" s="21"/>
      <c r="E127" s="1"/>
      <c r="F127" s="19"/>
      <c r="G127" s="20"/>
      <c r="H127" s="26">
        <f>SUM(H129:H145)</f>
        <v>17871208.376999997</v>
      </c>
    </row>
    <row r="128" spans="2:8">
      <c r="B128" s="1"/>
      <c r="C128" s="40"/>
      <c r="D128" s="21"/>
      <c r="E128" s="1"/>
      <c r="F128" s="19"/>
      <c r="G128" s="20"/>
      <c r="H128" s="20">
        <f t="shared" si="5"/>
        <v>0</v>
      </c>
    </row>
    <row r="129" spans="1:8" ht="27.75" customHeight="1">
      <c r="B129" s="181">
        <v>1</v>
      </c>
      <c r="C129" s="192" t="s">
        <v>122</v>
      </c>
      <c r="D129" s="192" t="s">
        <v>215</v>
      </c>
      <c r="E129" s="181" t="s">
        <v>72</v>
      </c>
      <c r="F129" s="182">
        <v>27</v>
      </c>
      <c r="G129" s="175">
        <v>228755.758</v>
      </c>
      <c r="H129" s="175">
        <f t="shared" si="5"/>
        <v>6176405.466</v>
      </c>
    </row>
    <row r="130" spans="1:8" ht="28.5">
      <c r="B130" s="171">
        <v>2</v>
      </c>
      <c r="C130" s="192" t="s">
        <v>123</v>
      </c>
      <c r="D130" s="192" t="s">
        <v>216</v>
      </c>
      <c r="E130" s="181" t="s">
        <v>72</v>
      </c>
      <c r="F130" s="173">
        <v>2</v>
      </c>
      <c r="G130" s="175">
        <v>379483.25800000003</v>
      </c>
      <c r="H130" s="175">
        <f t="shared" si="5"/>
        <v>758966.51600000006</v>
      </c>
    </row>
    <row r="131" spans="1:8" ht="28.5">
      <c r="B131" s="181">
        <v>3</v>
      </c>
      <c r="C131" s="192" t="s">
        <v>73</v>
      </c>
      <c r="D131" s="192" t="s">
        <v>217</v>
      </c>
      <c r="E131" s="181" t="s">
        <v>72</v>
      </c>
      <c r="F131" s="173">
        <v>8</v>
      </c>
      <c r="G131" s="175">
        <v>218272.285</v>
      </c>
      <c r="H131" s="175">
        <f t="shared" si="5"/>
        <v>1746178.28</v>
      </c>
    </row>
    <row r="132" spans="1:8">
      <c r="B132" s="171">
        <v>4</v>
      </c>
      <c r="C132" s="192" t="s">
        <v>74</v>
      </c>
      <c r="D132" s="192" t="s">
        <v>218</v>
      </c>
      <c r="E132" s="181" t="s">
        <v>72</v>
      </c>
      <c r="F132" s="173">
        <v>1</v>
      </c>
      <c r="G132" s="175">
        <v>218272.285</v>
      </c>
      <c r="H132" s="175">
        <f t="shared" si="5"/>
        <v>218272.285</v>
      </c>
    </row>
    <row r="133" spans="1:8">
      <c r="B133" s="181">
        <v>5</v>
      </c>
      <c r="C133" s="192" t="s">
        <v>124</v>
      </c>
      <c r="D133" s="192" t="s">
        <v>219</v>
      </c>
      <c r="E133" s="181" t="s">
        <v>72</v>
      </c>
      <c r="F133" s="173">
        <v>2</v>
      </c>
      <c r="G133" s="175">
        <v>218272.285</v>
      </c>
      <c r="H133" s="175">
        <f t="shared" si="5"/>
        <v>436544.57</v>
      </c>
    </row>
    <row r="134" spans="1:8" ht="28.5">
      <c r="B134" s="171">
        <v>6</v>
      </c>
      <c r="C134" s="192" t="s">
        <v>220</v>
      </c>
      <c r="D134" s="192" t="s">
        <v>221</v>
      </c>
      <c r="E134" s="181" t="s">
        <v>72</v>
      </c>
      <c r="F134" s="173">
        <v>2</v>
      </c>
      <c r="G134" s="175">
        <v>231846.22999999998</v>
      </c>
      <c r="H134" s="175">
        <f t="shared" si="5"/>
        <v>463692.45999999996</v>
      </c>
    </row>
    <row r="135" spans="1:8">
      <c r="B135" s="181">
        <v>7</v>
      </c>
      <c r="C135" s="192" t="s">
        <v>75</v>
      </c>
      <c r="D135" s="192" t="s">
        <v>178</v>
      </c>
      <c r="E135" s="171" t="s">
        <v>50</v>
      </c>
      <c r="F135" s="173">
        <v>2</v>
      </c>
      <c r="G135" s="174">
        <v>13426.6</v>
      </c>
      <c r="H135" s="175">
        <f t="shared" si="5"/>
        <v>26853.200000000001</v>
      </c>
    </row>
    <row r="136" spans="1:8">
      <c r="B136" s="171">
        <v>8</v>
      </c>
      <c r="C136" s="192" t="s">
        <v>76</v>
      </c>
      <c r="D136" s="192" t="s">
        <v>178</v>
      </c>
      <c r="E136" s="171" t="s">
        <v>50</v>
      </c>
      <c r="F136" s="173">
        <v>4</v>
      </c>
      <c r="G136" s="174">
        <v>21905.4</v>
      </c>
      <c r="H136" s="175">
        <f t="shared" si="5"/>
        <v>87621.6</v>
      </c>
    </row>
    <row r="137" spans="1:8">
      <c r="B137" s="181">
        <v>9</v>
      </c>
      <c r="C137" s="192" t="s">
        <v>125</v>
      </c>
      <c r="D137" s="192" t="s">
        <v>178</v>
      </c>
      <c r="E137" s="171" t="s">
        <v>50</v>
      </c>
      <c r="F137" s="173">
        <v>2</v>
      </c>
      <c r="G137" s="174">
        <v>15193.2</v>
      </c>
      <c r="H137" s="175">
        <f t="shared" si="5"/>
        <v>30386.400000000001</v>
      </c>
    </row>
    <row r="138" spans="1:8">
      <c r="B138" s="171">
        <v>10</v>
      </c>
      <c r="C138" s="192" t="s">
        <v>77</v>
      </c>
      <c r="D138" s="192" t="s">
        <v>178</v>
      </c>
      <c r="E138" s="171" t="s">
        <v>50</v>
      </c>
      <c r="F138" s="173">
        <v>8</v>
      </c>
      <c r="G138" s="174">
        <v>20493</v>
      </c>
      <c r="H138" s="175">
        <f t="shared" si="5"/>
        <v>163944</v>
      </c>
    </row>
    <row r="139" spans="1:8">
      <c r="B139" s="181">
        <v>11</v>
      </c>
      <c r="C139" s="192" t="s">
        <v>222</v>
      </c>
      <c r="D139" s="192" t="s">
        <v>178</v>
      </c>
      <c r="E139" s="181" t="s">
        <v>72</v>
      </c>
      <c r="F139" s="173">
        <v>2</v>
      </c>
      <c r="G139" s="174">
        <v>40631.800000000003</v>
      </c>
      <c r="H139" s="175">
        <f t="shared" si="5"/>
        <v>81263.600000000006</v>
      </c>
    </row>
    <row r="140" spans="1:8">
      <c r="B140" s="171">
        <v>12</v>
      </c>
      <c r="C140" s="192" t="s">
        <v>126</v>
      </c>
      <c r="D140" s="192" t="s">
        <v>223</v>
      </c>
      <c r="E140" s="171" t="s">
        <v>78</v>
      </c>
      <c r="F140" s="173">
        <v>1</v>
      </c>
      <c r="G140" s="174">
        <v>110000.00000000001</v>
      </c>
      <c r="H140" s="175">
        <f t="shared" si="5"/>
        <v>110000.00000000001</v>
      </c>
    </row>
    <row r="141" spans="1:8" ht="28.5">
      <c r="B141" s="181">
        <v>13</v>
      </c>
      <c r="C141" s="192" t="s">
        <v>79</v>
      </c>
      <c r="D141" s="192" t="s">
        <v>224</v>
      </c>
      <c r="E141" s="171" t="s">
        <v>47</v>
      </c>
      <c r="F141" s="173">
        <v>2</v>
      </c>
      <c r="G141" s="174">
        <v>935000.00000000012</v>
      </c>
      <c r="H141" s="175">
        <f t="shared" si="5"/>
        <v>1870000.0000000002</v>
      </c>
    </row>
    <row r="142" spans="1:8">
      <c r="A142" s="116"/>
      <c r="B142" s="171">
        <v>14</v>
      </c>
      <c r="C142" s="192" t="s">
        <v>127</v>
      </c>
      <c r="D142" s="192" t="s">
        <v>225</v>
      </c>
      <c r="E142" s="171" t="s">
        <v>47</v>
      </c>
      <c r="F142" s="173">
        <v>2</v>
      </c>
      <c r="G142" s="174">
        <v>935000.00000000012</v>
      </c>
      <c r="H142" s="175">
        <f t="shared" si="5"/>
        <v>1870000.0000000002</v>
      </c>
    </row>
    <row r="143" spans="1:8">
      <c r="A143" s="116"/>
      <c r="B143" s="181">
        <v>15</v>
      </c>
      <c r="C143" s="192" t="s">
        <v>80</v>
      </c>
      <c r="D143" s="192" t="s">
        <v>179</v>
      </c>
      <c r="E143" s="171" t="s">
        <v>78</v>
      </c>
      <c r="F143" s="173">
        <v>1</v>
      </c>
      <c r="G143" s="174">
        <v>385000.00000000006</v>
      </c>
      <c r="H143" s="175">
        <f t="shared" si="5"/>
        <v>385000.00000000006</v>
      </c>
    </row>
    <row r="144" spans="1:8">
      <c r="A144" s="116"/>
      <c r="B144" s="171">
        <v>16</v>
      </c>
      <c r="C144" s="192" t="s">
        <v>203</v>
      </c>
      <c r="D144" s="192" t="s">
        <v>204</v>
      </c>
      <c r="E144" s="171" t="s">
        <v>72</v>
      </c>
      <c r="F144" s="173">
        <v>2</v>
      </c>
      <c r="G144" s="193">
        <v>1430000</v>
      </c>
      <c r="H144" s="175">
        <f t="shared" si="5"/>
        <v>2860000</v>
      </c>
    </row>
    <row r="145" spans="1:8">
      <c r="A145" s="116"/>
      <c r="B145" s="181">
        <v>17</v>
      </c>
      <c r="C145" s="194" t="s">
        <v>226</v>
      </c>
      <c r="D145" s="194"/>
      <c r="E145" s="181" t="s">
        <v>72</v>
      </c>
      <c r="F145" s="173">
        <v>2</v>
      </c>
      <c r="G145" s="174">
        <v>293040</v>
      </c>
      <c r="H145" s="175">
        <f t="shared" si="5"/>
        <v>586080</v>
      </c>
    </row>
    <row r="146" spans="1:8">
      <c r="A146" s="116"/>
      <c r="B146" s="1"/>
      <c r="C146" s="40"/>
      <c r="D146" s="21"/>
      <c r="E146" s="1"/>
      <c r="F146" s="19"/>
      <c r="G146" s="20"/>
      <c r="H146" s="26">
        <v>0</v>
      </c>
    </row>
    <row r="147" spans="1:8">
      <c r="A147" s="116"/>
      <c r="B147" s="9" t="s">
        <v>81</v>
      </c>
      <c r="C147" s="42" t="s">
        <v>82</v>
      </c>
      <c r="D147" s="21"/>
      <c r="E147" s="1"/>
      <c r="F147" s="19"/>
      <c r="G147" s="20"/>
      <c r="H147" s="26">
        <f>SUM(H148:H159)</f>
        <v>21547892.987444475</v>
      </c>
    </row>
    <row r="148" spans="1:8">
      <c r="A148" s="116"/>
      <c r="B148" s="171">
        <v>1</v>
      </c>
      <c r="C148" s="178" t="s">
        <v>83</v>
      </c>
      <c r="D148" s="172" t="s">
        <v>173</v>
      </c>
      <c r="E148" s="171" t="s">
        <v>47</v>
      </c>
      <c r="F148" s="173">
        <v>1</v>
      </c>
      <c r="G148" s="174">
        <v>2695000</v>
      </c>
      <c r="H148" s="175">
        <f>F148*G148</f>
        <v>2695000</v>
      </c>
    </row>
    <row r="149" spans="1:8">
      <c r="A149" s="116"/>
      <c r="B149" s="171">
        <v>2</v>
      </c>
      <c r="C149" s="178" t="s">
        <v>84</v>
      </c>
      <c r="D149" s="172" t="s">
        <v>174</v>
      </c>
      <c r="E149" s="171" t="s">
        <v>47</v>
      </c>
      <c r="F149" s="173">
        <v>1</v>
      </c>
      <c r="G149" s="174">
        <v>2264968.2468461883</v>
      </c>
      <c r="H149" s="175">
        <f t="shared" ref="H149:H159" si="6">F149*G149</f>
        <v>2264968.2468461883</v>
      </c>
    </row>
    <row r="150" spans="1:8">
      <c r="A150" s="116"/>
      <c r="B150" s="171">
        <v>3</v>
      </c>
      <c r="C150" s="178" t="s">
        <v>128</v>
      </c>
      <c r="D150" s="172" t="s">
        <v>175</v>
      </c>
      <c r="E150" s="171" t="s">
        <v>9</v>
      </c>
      <c r="F150" s="173">
        <v>14.7616101</v>
      </c>
      <c r="G150" s="174">
        <v>605000</v>
      </c>
      <c r="H150" s="175">
        <f t="shared" si="6"/>
        <v>8930774.1105000004</v>
      </c>
    </row>
    <row r="151" spans="1:8">
      <c r="A151" s="116"/>
      <c r="B151" s="171">
        <v>4</v>
      </c>
      <c r="C151" s="178" t="s">
        <v>44</v>
      </c>
      <c r="D151" s="191" t="s">
        <v>213</v>
      </c>
      <c r="E151" s="171" t="s">
        <v>15</v>
      </c>
      <c r="F151" s="173">
        <v>28.34</v>
      </c>
      <c r="G151" s="174">
        <v>88000</v>
      </c>
      <c r="H151" s="175">
        <f t="shared" si="6"/>
        <v>2493920</v>
      </c>
    </row>
    <row r="152" spans="1:8">
      <c r="A152" s="116"/>
      <c r="B152" s="171">
        <v>5</v>
      </c>
      <c r="C152" s="178" t="s">
        <v>142</v>
      </c>
      <c r="D152" s="191" t="s">
        <v>214</v>
      </c>
      <c r="E152" s="171" t="s">
        <v>15</v>
      </c>
      <c r="F152" s="173">
        <v>8.31</v>
      </c>
      <c r="G152" s="174">
        <v>88000</v>
      </c>
      <c r="H152" s="175">
        <f t="shared" si="6"/>
        <v>731280</v>
      </c>
    </row>
    <row r="153" spans="1:8">
      <c r="A153" s="3"/>
      <c r="B153" s="171">
        <v>6</v>
      </c>
      <c r="C153" s="172" t="s">
        <v>130</v>
      </c>
      <c r="D153" s="172" t="s">
        <v>176</v>
      </c>
      <c r="E153" s="181" t="s">
        <v>47</v>
      </c>
      <c r="F153" s="182">
        <v>2</v>
      </c>
      <c r="G153" s="174">
        <v>429000.00000000006</v>
      </c>
      <c r="H153" s="175">
        <f t="shared" si="6"/>
        <v>858000.00000000012</v>
      </c>
    </row>
    <row r="154" spans="1:8">
      <c r="A154" s="3"/>
      <c r="B154" s="171">
        <v>7</v>
      </c>
      <c r="C154" s="172" t="s">
        <v>85</v>
      </c>
      <c r="D154" s="172"/>
      <c r="E154" s="181" t="s">
        <v>9</v>
      </c>
      <c r="F154" s="182">
        <v>44.37</v>
      </c>
      <c r="G154" s="183">
        <v>33000</v>
      </c>
      <c r="H154" s="175">
        <f t="shared" si="6"/>
        <v>1464210</v>
      </c>
    </row>
    <row r="155" spans="1:8">
      <c r="A155" s="3"/>
      <c r="B155" s="171">
        <v>8</v>
      </c>
      <c r="C155" s="172" t="s">
        <v>131</v>
      </c>
      <c r="D155" s="180" t="s">
        <v>172</v>
      </c>
      <c r="E155" s="181" t="s">
        <v>47</v>
      </c>
      <c r="F155" s="182">
        <v>1</v>
      </c>
      <c r="G155" s="174">
        <v>616343.75</v>
      </c>
      <c r="H155" s="175">
        <f t="shared" si="6"/>
        <v>616343.75</v>
      </c>
    </row>
    <row r="156" spans="1:8">
      <c r="A156" s="3"/>
      <c r="B156" s="171">
        <v>9</v>
      </c>
      <c r="C156" s="172" t="s">
        <v>132</v>
      </c>
      <c r="D156" s="180" t="s">
        <v>266</v>
      </c>
      <c r="E156" s="181" t="s">
        <v>47</v>
      </c>
      <c r="F156" s="182">
        <v>1</v>
      </c>
      <c r="G156" s="174">
        <v>794062.50000000012</v>
      </c>
      <c r="H156" s="175">
        <f t="shared" si="6"/>
        <v>794062.50000000012</v>
      </c>
    </row>
    <row r="157" spans="1:8">
      <c r="A157" s="3"/>
      <c r="B157" s="171">
        <v>10</v>
      </c>
      <c r="C157" s="172" t="s">
        <v>134</v>
      </c>
      <c r="D157" s="172"/>
      <c r="E157" s="181" t="s">
        <v>9</v>
      </c>
      <c r="F157" s="182">
        <v>4.37</v>
      </c>
      <c r="G157" s="174">
        <v>33000</v>
      </c>
      <c r="H157" s="175">
        <f t="shared" si="6"/>
        <v>144210</v>
      </c>
    </row>
    <row r="158" spans="1:8">
      <c r="A158" s="3"/>
      <c r="B158" s="171">
        <v>11</v>
      </c>
      <c r="C158" s="172" t="s">
        <v>154</v>
      </c>
      <c r="D158" s="172" t="s">
        <v>177</v>
      </c>
      <c r="E158" s="181" t="s">
        <v>9</v>
      </c>
      <c r="F158" s="182">
        <v>2.85</v>
      </c>
      <c r="G158" s="174">
        <v>98289.256174836948</v>
      </c>
      <c r="H158" s="175">
        <f t="shared" si="6"/>
        <v>280124.38009828533</v>
      </c>
    </row>
    <row r="159" spans="1:8" ht="30">
      <c r="A159" s="3"/>
      <c r="B159" s="195">
        <v>12</v>
      </c>
      <c r="C159" s="196" t="s">
        <v>277</v>
      </c>
      <c r="D159" s="184" t="s">
        <v>278</v>
      </c>
      <c r="E159" s="197" t="s">
        <v>285</v>
      </c>
      <c r="F159" s="198">
        <v>1</v>
      </c>
      <c r="G159" s="174">
        <v>275000</v>
      </c>
      <c r="H159" s="175">
        <f t="shared" si="6"/>
        <v>275000</v>
      </c>
    </row>
    <row r="160" spans="1:8">
      <c r="A160" s="3"/>
      <c r="B160" s="149"/>
      <c r="C160" s="84"/>
      <c r="D160" s="75"/>
      <c r="E160" s="85"/>
      <c r="F160" s="148"/>
      <c r="G160" s="49"/>
      <c r="H160" s="150">
        <v>0</v>
      </c>
    </row>
    <row r="161" spans="2:8">
      <c r="B161" s="23"/>
      <c r="C161" s="142"/>
      <c r="D161" s="22"/>
      <c r="E161" s="28"/>
      <c r="F161" s="36"/>
      <c r="G161" s="25" t="s">
        <v>198</v>
      </c>
      <c r="H161" s="151">
        <f>SUM(H7:H160)/2</f>
        <v>339236051.16379166</v>
      </c>
    </row>
    <row r="162" spans="2:8">
      <c r="B162" s="23"/>
      <c r="C162" s="142"/>
      <c r="D162" s="22"/>
      <c r="E162" s="28"/>
      <c r="F162" s="36"/>
      <c r="G162" s="25" t="s">
        <v>199</v>
      </c>
      <c r="H162" s="26">
        <f>ROUNDDOWN(H161,-5)</f>
        <v>339200000</v>
      </c>
    </row>
    <row r="163" spans="2:8">
      <c r="B163" s="23"/>
      <c r="C163" s="142"/>
      <c r="D163" s="22"/>
      <c r="E163" s="28"/>
      <c r="F163" s="36"/>
      <c r="G163" s="25" t="s">
        <v>147</v>
      </c>
      <c r="H163" s="26">
        <f>H162</f>
        <v>339200000</v>
      </c>
    </row>
    <row r="164" spans="2:8">
      <c r="B164" s="23"/>
      <c r="C164" s="142"/>
      <c r="D164" s="22"/>
      <c r="E164" s="28"/>
      <c r="F164" s="36"/>
      <c r="G164" s="25" t="s">
        <v>200</v>
      </c>
      <c r="H164" s="26">
        <f>H163*0.1</f>
        <v>33920000</v>
      </c>
    </row>
    <row r="165" spans="2:8">
      <c r="B165" s="23"/>
      <c r="C165" s="142"/>
      <c r="D165" s="22"/>
      <c r="E165" s="28"/>
      <c r="F165" s="36"/>
      <c r="G165" s="25" t="s">
        <v>201</v>
      </c>
      <c r="H165" s="26">
        <f>H163+H164</f>
        <v>373120000</v>
      </c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147" zoomScale="70" zoomScaleNormal="70" zoomScaleSheetLayoutView="70" workbookViewId="0">
      <selection activeCell="K193" sqref="K193"/>
    </sheetView>
  </sheetViews>
  <sheetFormatPr defaultRowHeight="15"/>
  <cols>
    <col min="1" max="1" width="5" style="94" customWidth="1"/>
    <col min="2" max="2" width="9.140625" style="91"/>
    <col min="3" max="3" width="51" style="91" bestFit="1" customWidth="1"/>
    <col min="4" max="4" width="110.42578125" style="91" hidden="1" customWidth="1"/>
    <col min="5" max="5" width="9.140625" style="92"/>
    <col min="6" max="6" width="14.85546875" style="91" customWidth="1"/>
    <col min="7" max="7" width="16" style="91" customWidth="1"/>
    <col min="8" max="8" width="21.5703125" style="91" customWidth="1"/>
    <col min="9" max="9" width="22.140625" style="93" customWidth="1"/>
    <col min="10" max="10" width="9.140625" style="94"/>
    <col min="11" max="11" width="22.5703125" style="153" customWidth="1"/>
    <col min="12" max="12" width="16.85546875" style="94" customWidth="1"/>
    <col min="13" max="16384" width="9.140625" style="94"/>
  </cols>
  <sheetData>
    <row r="1" spans="2:9" ht="15.75" thickBot="1"/>
    <row r="2" spans="2:9" ht="18">
      <c r="B2" s="54" t="s">
        <v>0</v>
      </c>
      <c r="C2" s="95"/>
      <c r="D2" s="96"/>
      <c r="E2" s="97"/>
      <c r="F2" s="98"/>
      <c r="G2" s="98"/>
      <c r="H2" s="98"/>
      <c r="I2" s="99"/>
    </row>
    <row r="3" spans="2:9" ht="18">
      <c r="B3" s="55" t="s">
        <v>269</v>
      </c>
      <c r="C3" s="100"/>
      <c r="D3" s="101"/>
      <c r="E3" s="102"/>
      <c r="F3" s="104"/>
      <c r="G3" s="103"/>
      <c r="H3" s="103"/>
      <c r="I3" s="105"/>
    </row>
    <row r="4" spans="2:9" ht="18">
      <c r="B4" s="55" t="s">
        <v>1</v>
      </c>
      <c r="C4" s="100"/>
      <c r="D4" s="101"/>
      <c r="E4" s="102"/>
      <c r="F4" s="106"/>
      <c r="G4" s="5"/>
      <c r="H4" s="103"/>
      <c r="I4" s="105"/>
    </row>
    <row r="5" spans="2:9" ht="15.75" thickBot="1">
      <c r="B5" s="107"/>
      <c r="C5" s="101"/>
      <c r="D5" s="101"/>
      <c r="E5" s="41"/>
      <c r="F5" s="5">
        <v>1</v>
      </c>
      <c r="G5" s="5" t="s">
        <v>147</v>
      </c>
      <c r="H5" s="7"/>
      <c r="I5" s="105"/>
    </row>
    <row r="6" spans="2:9" ht="24" customHeight="1" thickTop="1">
      <c r="B6" s="160" t="s">
        <v>2</v>
      </c>
      <c r="C6" s="163" t="s">
        <v>3</v>
      </c>
      <c r="D6" s="163" t="s">
        <v>152</v>
      </c>
      <c r="E6" s="166" t="s">
        <v>4</v>
      </c>
      <c r="F6" s="14" t="s">
        <v>153</v>
      </c>
      <c r="G6" s="50" t="s">
        <v>153</v>
      </c>
      <c r="H6" s="16" t="s">
        <v>211</v>
      </c>
      <c r="I6" s="108" t="s">
        <v>150</v>
      </c>
    </row>
    <row r="7" spans="2:9" ht="24" customHeight="1">
      <c r="B7" s="161"/>
      <c r="C7" s="164"/>
      <c r="D7" s="164"/>
      <c r="E7" s="167"/>
      <c r="F7" s="48" t="s">
        <v>261</v>
      </c>
      <c r="G7" s="51" t="s">
        <v>149</v>
      </c>
      <c r="H7" s="17" t="s">
        <v>212</v>
      </c>
      <c r="I7" s="56" t="s">
        <v>211</v>
      </c>
    </row>
    <row r="8" spans="2:9" ht="24" customHeight="1" thickBot="1">
      <c r="B8" s="162"/>
      <c r="C8" s="165"/>
      <c r="D8" s="165"/>
      <c r="E8" s="168"/>
      <c r="F8" s="15" t="s">
        <v>210</v>
      </c>
      <c r="G8" s="10"/>
      <c r="H8" s="52"/>
      <c r="I8" s="57"/>
    </row>
    <row r="9" spans="2:9" ht="15.75" thickTop="1">
      <c r="B9" s="58"/>
      <c r="C9" s="59"/>
      <c r="D9" s="59"/>
      <c r="E9" s="60"/>
      <c r="F9" s="4"/>
      <c r="G9" s="4"/>
      <c r="H9" s="4"/>
      <c r="I9" s="109"/>
    </row>
    <row r="10" spans="2:9" ht="15.75">
      <c r="B10" s="62" t="s">
        <v>6</v>
      </c>
      <c r="C10" s="63" t="s">
        <v>7</v>
      </c>
      <c r="D10" s="63"/>
      <c r="E10" s="61"/>
      <c r="F10" s="4"/>
      <c r="G10" s="4"/>
      <c r="H10" s="4"/>
      <c r="I10" s="110"/>
    </row>
    <row r="11" spans="2:9" ht="15.75">
      <c r="B11" s="64">
        <v>1</v>
      </c>
      <c r="C11" s="65" t="s">
        <v>8</v>
      </c>
      <c r="D11" s="65"/>
      <c r="E11" s="61" t="s">
        <v>9</v>
      </c>
      <c r="F11" s="6">
        <f>' Ruko 2 Lantai Kombinasi'!F9*$F$5</f>
        <v>43</v>
      </c>
      <c r="G11" s="6">
        <f>SUM(F11:F11)</f>
        <v>43</v>
      </c>
      <c r="H11" s="66">
        <f>' Ruko 2 Lantai Kombinasi'!G9</f>
        <v>24022.185000000001</v>
      </c>
      <c r="I11" s="110">
        <f>G11*H11</f>
        <v>1032953.9550000001</v>
      </c>
    </row>
    <row r="12" spans="2:9" ht="15.75">
      <c r="B12" s="64">
        <v>2</v>
      </c>
      <c r="C12" s="65" t="s">
        <v>10</v>
      </c>
      <c r="D12" s="65"/>
      <c r="E12" s="61" t="s">
        <v>11</v>
      </c>
      <c r="F12" s="6">
        <f>' Ruko 2 Lantai Kombinasi'!F10*$F$5</f>
        <v>1</v>
      </c>
      <c r="G12" s="6">
        <f>SUM(F12:F12)</f>
        <v>1</v>
      </c>
      <c r="H12" s="66">
        <f>' Ruko 2 Lantai Kombinasi'!G10</f>
        <v>1842500</v>
      </c>
      <c r="I12" s="110">
        <f t="shared" ref="I12:I16" si="0">G12*H12</f>
        <v>1842500</v>
      </c>
    </row>
    <row r="13" spans="2:9" ht="15.75">
      <c r="B13" s="64">
        <v>3</v>
      </c>
      <c r="C13" s="65" t="s">
        <v>12</v>
      </c>
      <c r="D13" s="65"/>
      <c r="E13" s="61" t="s">
        <v>11</v>
      </c>
      <c r="F13" s="6">
        <f>' Ruko 2 Lantai Kombinasi'!F11*$F$5</f>
        <v>1</v>
      </c>
      <c r="G13" s="6">
        <f>SUM(F13:F13)</f>
        <v>1</v>
      </c>
      <c r="H13" s="66">
        <f>' Ruko 2 Lantai Kombinasi'!G11</f>
        <v>1856250</v>
      </c>
      <c r="I13" s="110">
        <f t="shared" si="0"/>
        <v>1856250</v>
      </c>
    </row>
    <row r="14" spans="2:9" ht="15.75">
      <c r="B14" s="64">
        <v>4</v>
      </c>
      <c r="C14" s="65" t="s">
        <v>13</v>
      </c>
      <c r="D14" s="65"/>
      <c r="E14" s="61" t="s">
        <v>11</v>
      </c>
      <c r="F14" s="6">
        <f>' Ruko 2 Lantai Kombinasi'!F12*$F$5</f>
        <v>1</v>
      </c>
      <c r="G14" s="6">
        <f>SUM(F14:F14)</f>
        <v>1</v>
      </c>
      <c r="H14" s="66">
        <f>' Ruko 2 Lantai Kombinasi'!G12</f>
        <v>742500</v>
      </c>
      <c r="I14" s="110">
        <f t="shared" si="0"/>
        <v>742500</v>
      </c>
    </row>
    <row r="15" spans="2:9" ht="15.75">
      <c r="B15" s="64">
        <v>5</v>
      </c>
      <c r="C15" s="65" t="s">
        <v>87</v>
      </c>
      <c r="D15" s="65"/>
      <c r="E15" s="61"/>
      <c r="F15" s="6"/>
      <c r="G15" s="6"/>
      <c r="H15" s="66">
        <f>' Ruko 2 Lantai Kombinasi'!G13</f>
        <v>0</v>
      </c>
      <c r="I15" s="110"/>
    </row>
    <row r="16" spans="2:9" ht="15.75">
      <c r="B16" s="67" t="s">
        <v>14</v>
      </c>
      <c r="C16" s="65" t="s">
        <v>151</v>
      </c>
      <c r="D16" s="65" t="s">
        <v>156</v>
      </c>
      <c r="E16" s="61" t="s">
        <v>15</v>
      </c>
      <c r="F16" s="6">
        <f>' Ruko 2 Lantai Kombinasi'!F14*$F$5</f>
        <v>117.68</v>
      </c>
      <c r="G16" s="6">
        <f>SUM(F16:F16)</f>
        <v>117.68</v>
      </c>
      <c r="H16" s="66">
        <f>' Ruko 2 Lantai Kombinasi'!G14</f>
        <v>10175</v>
      </c>
      <c r="I16" s="110">
        <f t="shared" si="0"/>
        <v>1197394</v>
      </c>
    </row>
    <row r="17" spans="2:12" ht="15.75">
      <c r="B17" s="68"/>
      <c r="C17" s="69"/>
      <c r="D17" s="69"/>
      <c r="E17" s="61"/>
      <c r="F17" s="6"/>
      <c r="G17" s="6"/>
      <c r="H17" s="66">
        <f>' Ruko 2 Lantai Kombinasi'!G15</f>
        <v>0</v>
      </c>
      <c r="I17" s="152">
        <f>SUM(I11:I16)</f>
        <v>6671597.9550000001</v>
      </c>
      <c r="K17" s="153">
        <f>' Ruko 2 Lantai Kombinasi'!H15</f>
        <v>0</v>
      </c>
    </row>
    <row r="18" spans="2:12" ht="15.75">
      <c r="B18" s="70" t="s">
        <v>16</v>
      </c>
      <c r="C18" s="71" t="s">
        <v>17</v>
      </c>
      <c r="D18" s="71"/>
      <c r="E18" s="61"/>
      <c r="F18" s="6"/>
      <c r="G18" s="6"/>
      <c r="H18" s="66">
        <f>' Ruko 2 Lantai Kombinasi'!G16</f>
        <v>0</v>
      </c>
      <c r="I18" s="110"/>
    </row>
    <row r="19" spans="2:12" ht="15.75">
      <c r="B19" s="68">
        <v>1</v>
      </c>
      <c r="C19" s="65" t="s">
        <v>18</v>
      </c>
      <c r="D19" s="65"/>
      <c r="E19" s="61" t="s">
        <v>19</v>
      </c>
      <c r="F19" s="6">
        <f>' Ruko 2 Lantai Kombinasi'!F17*$F$5</f>
        <v>8.9632000000000005</v>
      </c>
      <c r="G19" s="6">
        <f t="shared" ref="G19:G24" si="1">SUM(F19:F19)</f>
        <v>8.9632000000000005</v>
      </c>
      <c r="H19" s="66">
        <f>' Ruko 2 Lantai Kombinasi'!G17</f>
        <v>55000</v>
      </c>
      <c r="I19" s="110">
        <f t="shared" ref="I19:I24" si="2">G19*H19</f>
        <v>492976</v>
      </c>
    </row>
    <row r="20" spans="2:12" ht="15.75">
      <c r="B20" s="68">
        <v>2</v>
      </c>
      <c r="C20" s="69" t="s">
        <v>20</v>
      </c>
      <c r="D20" s="69"/>
      <c r="E20" s="61" t="s">
        <v>19</v>
      </c>
      <c r="F20" s="6">
        <f>' Ruko 2 Lantai Kombinasi'!F18*$F$5</f>
        <v>4.2142999999999979</v>
      </c>
      <c r="G20" s="6">
        <f t="shared" si="1"/>
        <v>4.2142999999999979</v>
      </c>
      <c r="H20" s="66">
        <f>' Ruko 2 Lantai Kombinasi'!G18</f>
        <v>66000</v>
      </c>
      <c r="I20" s="110">
        <f t="shared" si="2"/>
        <v>278143.79999999987</v>
      </c>
    </row>
    <row r="21" spans="2:12" ht="15.75">
      <c r="B21" s="68"/>
      <c r="C21" s="69" t="s">
        <v>228</v>
      </c>
      <c r="D21" s="69"/>
      <c r="E21" s="61" t="s">
        <v>19</v>
      </c>
      <c r="F21" s="6">
        <f>' Ruko 2 Lantai Kombinasi'!F19*$F$5</f>
        <v>17.407139999999998</v>
      </c>
      <c r="G21" s="6">
        <f t="shared" si="1"/>
        <v>17.407139999999998</v>
      </c>
      <c r="H21" s="66">
        <f>' Ruko 2 Lantai Kombinasi'!G19</f>
        <v>55000</v>
      </c>
      <c r="I21" s="110">
        <f t="shared" ref="I21" si="3">G21*H21</f>
        <v>957392.7</v>
      </c>
    </row>
    <row r="22" spans="2:12" ht="15.75">
      <c r="B22" s="68">
        <v>3</v>
      </c>
      <c r="C22" s="69" t="s">
        <v>21</v>
      </c>
      <c r="D22" s="69"/>
      <c r="E22" s="61" t="s">
        <v>19</v>
      </c>
      <c r="F22" s="6">
        <f>' Ruko 2 Lantai Kombinasi'!F20*$F$5</f>
        <v>0</v>
      </c>
      <c r="G22" s="6">
        <f t="shared" si="1"/>
        <v>0</v>
      </c>
      <c r="H22" s="66">
        <f>' Ruko 2 Lantai Kombinasi'!G20</f>
        <v>281373.125</v>
      </c>
      <c r="I22" s="110">
        <f t="shared" si="2"/>
        <v>0</v>
      </c>
    </row>
    <row r="23" spans="2:12" ht="15.75">
      <c r="B23" s="68">
        <v>4</v>
      </c>
      <c r="C23" s="69" t="s">
        <v>88</v>
      </c>
      <c r="D23" s="72" t="s">
        <v>158</v>
      </c>
      <c r="E23" s="61" t="s">
        <v>19</v>
      </c>
      <c r="F23" s="6">
        <f>' Ruko 2 Lantai Kombinasi'!F21*$F$5</f>
        <v>0.53642500000000015</v>
      </c>
      <c r="G23" s="6">
        <f t="shared" si="1"/>
        <v>0.53642500000000015</v>
      </c>
      <c r="H23" s="66">
        <f>' Ruko 2 Lantai Kombinasi'!G21</f>
        <v>680119.78571428603</v>
      </c>
      <c r="I23" s="110">
        <f t="shared" si="2"/>
        <v>364833.25605178601</v>
      </c>
    </row>
    <row r="24" spans="2:12" ht="15.75">
      <c r="B24" s="68">
        <v>5</v>
      </c>
      <c r="C24" s="69" t="s">
        <v>89</v>
      </c>
      <c r="D24" s="69"/>
      <c r="E24" s="61" t="s">
        <v>19</v>
      </c>
      <c r="F24" s="6">
        <f>' Ruko 2 Lantai Kombinasi'!F22*$F$5</f>
        <v>0</v>
      </c>
      <c r="G24" s="6">
        <f t="shared" si="1"/>
        <v>0</v>
      </c>
      <c r="H24" s="66">
        <f>' Ruko 2 Lantai Kombinasi'!G22</f>
        <v>281373.125</v>
      </c>
      <c r="I24" s="110">
        <f t="shared" si="2"/>
        <v>0</v>
      </c>
    </row>
    <row r="25" spans="2:12" ht="15.75">
      <c r="B25" s="68"/>
      <c r="C25" s="69"/>
      <c r="D25" s="69"/>
      <c r="E25" s="61"/>
      <c r="F25" s="6"/>
      <c r="G25" s="6"/>
      <c r="H25" s="66">
        <f>' Ruko 2 Lantai Kombinasi'!G23</f>
        <v>0</v>
      </c>
      <c r="I25" s="152">
        <f>SUM(I19:I24)</f>
        <v>2093345.7560517858</v>
      </c>
      <c r="K25" s="153">
        <f>' Ruko 2 Lantai Kombinasi'!H23</f>
        <v>0</v>
      </c>
    </row>
    <row r="26" spans="2:12" ht="15.75">
      <c r="B26" s="70" t="s">
        <v>22</v>
      </c>
      <c r="C26" s="73" t="s">
        <v>23</v>
      </c>
      <c r="D26" s="73"/>
      <c r="E26" s="61"/>
      <c r="F26" s="6"/>
      <c r="G26" s="6"/>
      <c r="H26" s="66">
        <f>' Ruko 2 Lantai Kombinasi'!G24</f>
        <v>0</v>
      </c>
      <c r="I26" s="110"/>
    </row>
    <row r="27" spans="2:12" ht="15.75">
      <c r="B27" s="68">
        <v>1</v>
      </c>
      <c r="C27" s="74" t="s">
        <v>90</v>
      </c>
      <c r="D27" s="72" t="s">
        <v>158</v>
      </c>
      <c r="E27" s="61" t="s">
        <v>72</v>
      </c>
      <c r="F27" s="6">
        <f>' Ruko 2 Lantai Kombinasi'!F25*$F$5</f>
        <v>8</v>
      </c>
      <c r="G27" s="6">
        <f>SUM(F27:F27)</f>
        <v>8</v>
      </c>
      <c r="H27" s="66">
        <f>' Ruko 2 Lantai Kombinasi'!G25</f>
        <v>44000</v>
      </c>
      <c r="I27" s="110">
        <f t="shared" ref="I27" si="4">G27*H27</f>
        <v>352000</v>
      </c>
    </row>
    <row r="28" spans="2:12" ht="15.75">
      <c r="B28" s="68"/>
      <c r="C28" s="69"/>
      <c r="D28" s="69"/>
      <c r="E28" s="61"/>
      <c r="F28" s="6"/>
      <c r="G28" s="6"/>
      <c r="H28" s="66">
        <f>' Ruko 2 Lantai Kombinasi'!G26</f>
        <v>0</v>
      </c>
      <c r="I28" s="152">
        <f>SUM(I27)</f>
        <v>352000</v>
      </c>
      <c r="K28" s="153">
        <f>' Ruko 2 Lantai Kombinasi'!H27</f>
        <v>0</v>
      </c>
    </row>
    <row r="29" spans="2:12" ht="15.75">
      <c r="B29" s="70" t="s">
        <v>25</v>
      </c>
      <c r="C29" s="73" t="s">
        <v>26</v>
      </c>
      <c r="D29" s="73"/>
      <c r="E29" s="61"/>
      <c r="F29" s="6"/>
      <c r="G29" s="6"/>
      <c r="H29" s="66">
        <f>' Ruko 2 Lantai Kombinasi'!G27</f>
        <v>0</v>
      </c>
      <c r="I29" s="110"/>
    </row>
    <row r="30" spans="2:12" ht="15.75">
      <c r="B30" s="68">
        <v>1</v>
      </c>
      <c r="C30" s="69" t="s">
        <v>27</v>
      </c>
      <c r="D30" s="72" t="s">
        <v>159</v>
      </c>
      <c r="E30" s="61" t="s">
        <v>19</v>
      </c>
      <c r="F30" s="6">
        <f>' Ruko 2 Lantai Kombinasi'!F29*$F$5</f>
        <v>3.5089000000000001</v>
      </c>
      <c r="G30" s="6">
        <f t="shared" ref="G30:G40" si="5">SUM(F30:F30)</f>
        <v>3.5089000000000001</v>
      </c>
      <c r="H30" s="66">
        <f>' Ruko 2 Lantai Kombinasi'!G29</f>
        <v>3667568.0524394801</v>
      </c>
      <c r="I30" s="110">
        <f t="shared" ref="I30:I40" si="6">G30*H30</f>
        <v>12869129.539204892</v>
      </c>
      <c r="L30" s="154">
        <f>I30-K30</f>
        <v>12869129.539204892</v>
      </c>
    </row>
    <row r="31" spans="2:12" ht="15.75">
      <c r="B31" s="68">
        <v>2</v>
      </c>
      <c r="C31" s="74" t="s">
        <v>227</v>
      </c>
      <c r="D31" s="75" t="s">
        <v>159</v>
      </c>
      <c r="E31" s="76" t="s">
        <v>19</v>
      </c>
      <c r="F31" s="6">
        <f>' Ruko 2 Lantai Kombinasi'!F30*$F$5</f>
        <v>1.24</v>
      </c>
      <c r="G31" s="6">
        <f t="shared" si="5"/>
        <v>1.24</v>
      </c>
      <c r="H31" s="66">
        <f>' Ruko 2 Lantai Kombinasi'!G30</f>
        <v>2644654.9400601177</v>
      </c>
      <c r="I31" s="110">
        <f t="shared" si="6"/>
        <v>3279372.1256745458</v>
      </c>
      <c r="L31" s="154">
        <f t="shared" ref="L31:L40" si="7">I31-K31</f>
        <v>3279372.1256745458</v>
      </c>
    </row>
    <row r="32" spans="2:12" ht="15.75">
      <c r="B32" s="68">
        <v>3</v>
      </c>
      <c r="C32" s="69" t="s">
        <v>280</v>
      </c>
      <c r="D32" s="72" t="s">
        <v>159</v>
      </c>
      <c r="E32" s="61" t="s">
        <v>19</v>
      </c>
      <c r="F32" s="6">
        <f>' Ruko 2 Lantai Kombinasi'!F31*$F$5</f>
        <v>3.693171</v>
      </c>
      <c r="G32" s="6">
        <f t="shared" si="5"/>
        <v>3.693171</v>
      </c>
      <c r="H32" s="66">
        <f>' Ruko 2 Lantai Kombinasi'!G31</f>
        <v>4169403.8067927901</v>
      </c>
      <c r="I32" s="110">
        <f t="shared" si="6"/>
        <v>15398321.226536736</v>
      </c>
      <c r="L32" s="154">
        <f t="shared" si="7"/>
        <v>15398321.226536736</v>
      </c>
    </row>
    <row r="33" spans="2:12" ht="15.75">
      <c r="B33" s="68">
        <v>4</v>
      </c>
      <c r="C33" s="69" t="s">
        <v>92</v>
      </c>
      <c r="D33" s="72" t="s">
        <v>159</v>
      </c>
      <c r="E33" s="61" t="s">
        <v>19</v>
      </c>
      <c r="F33" s="6">
        <f>' Ruko 2 Lantai Kombinasi'!F32*$F$5</f>
        <v>2.3545132857142899</v>
      </c>
      <c r="G33" s="6">
        <f t="shared" si="5"/>
        <v>2.3545132857142899</v>
      </c>
      <c r="H33" s="66">
        <f>' Ruko 2 Lantai Kombinasi'!G32</f>
        <v>4169403.8067927901</v>
      </c>
      <c r="I33" s="110">
        <f t="shared" si="6"/>
        <v>9816916.6566013601</v>
      </c>
      <c r="L33" s="154">
        <f t="shared" si="7"/>
        <v>9816916.6566013601</v>
      </c>
    </row>
    <row r="34" spans="2:12" ht="15.75">
      <c r="B34" s="68">
        <v>5</v>
      </c>
      <c r="C34" s="69" t="s">
        <v>281</v>
      </c>
      <c r="D34" s="72" t="s">
        <v>159</v>
      </c>
      <c r="E34" s="61" t="s">
        <v>19</v>
      </c>
      <c r="F34" s="6">
        <f>' Ruko 2 Lantai Kombinasi'!F33*$F$5</f>
        <v>3.1909999999999998</v>
      </c>
      <c r="G34" s="6">
        <f t="shared" si="5"/>
        <v>3.1909999999999998</v>
      </c>
      <c r="H34" s="66">
        <f>' Ruko 2 Lantai Kombinasi'!G33</f>
        <v>4874291.020737322</v>
      </c>
      <c r="I34" s="110">
        <f t="shared" si="6"/>
        <v>15553862.647172794</v>
      </c>
      <c r="L34" s="154">
        <f t="shared" si="7"/>
        <v>15553862.647172794</v>
      </c>
    </row>
    <row r="35" spans="2:12" ht="15.75">
      <c r="B35" s="68">
        <v>6</v>
      </c>
      <c r="C35" s="69" t="s">
        <v>282</v>
      </c>
      <c r="D35" s="72" t="s">
        <v>160</v>
      </c>
      <c r="E35" s="61" t="s">
        <v>19</v>
      </c>
      <c r="F35" s="6">
        <f>' Ruko 2 Lantai Kombinasi'!F34*$F$5</f>
        <v>0</v>
      </c>
      <c r="G35" s="6">
        <f t="shared" si="5"/>
        <v>0</v>
      </c>
      <c r="H35" s="66">
        <f>' Ruko 2 Lantai Kombinasi'!G34</f>
        <v>4316562.4509277912</v>
      </c>
      <c r="I35" s="110">
        <f t="shared" si="6"/>
        <v>0</v>
      </c>
      <c r="L35" s="154">
        <f t="shared" si="7"/>
        <v>0</v>
      </c>
    </row>
    <row r="36" spans="2:12" ht="15.75">
      <c r="B36" s="68">
        <v>7</v>
      </c>
      <c r="C36" s="69" t="s">
        <v>283</v>
      </c>
      <c r="D36" s="72" t="s">
        <v>159</v>
      </c>
      <c r="E36" s="61" t="s">
        <v>19</v>
      </c>
      <c r="F36" s="6">
        <f>' Ruko 2 Lantai Kombinasi'!F35*$F$5</f>
        <v>1.1747780000000001</v>
      </c>
      <c r="G36" s="6">
        <f t="shared" si="5"/>
        <v>1.1747780000000001</v>
      </c>
      <c r="H36" s="66">
        <f>' Ruko 2 Lantai Kombinasi'!G35</f>
        <v>3583454.0951257101</v>
      </c>
      <c r="I36" s="110">
        <f t="shared" si="6"/>
        <v>4209763.034963592</v>
      </c>
      <c r="L36" s="154">
        <f t="shared" si="7"/>
        <v>4209763.034963592</v>
      </c>
    </row>
    <row r="37" spans="2:12" ht="15.75">
      <c r="B37" s="68">
        <v>8</v>
      </c>
      <c r="C37" s="69" t="s">
        <v>284</v>
      </c>
      <c r="D37" s="72" t="s">
        <v>159</v>
      </c>
      <c r="E37" s="61" t="s">
        <v>19</v>
      </c>
      <c r="F37" s="6">
        <f>+(' Ruko 2 Lantai Kombinasi'!F37+' Ruko 2 Lantai Kombinasi'!F36)*'Volume overall (GR02)'!F5</f>
        <v>11.868387999999999</v>
      </c>
      <c r="G37" s="6">
        <f t="shared" si="5"/>
        <v>11.868387999999999</v>
      </c>
      <c r="H37" s="66">
        <f>(' Ruko 2 Lantai Kombinasi'!H36+' Ruko 2 Lantai Kombinasi'!H37)/F37</f>
        <v>2985179.3306840956</v>
      </c>
      <c r="I37" s="110">
        <f t="shared" si="6"/>
        <v>35429266.546139151</v>
      </c>
      <c r="L37" s="154">
        <f t="shared" si="7"/>
        <v>35429266.546139151</v>
      </c>
    </row>
    <row r="38" spans="2:12" ht="15.75">
      <c r="B38" s="68">
        <v>9</v>
      </c>
      <c r="C38" s="69" t="s">
        <v>96</v>
      </c>
      <c r="D38" s="72" t="s">
        <v>161</v>
      </c>
      <c r="E38" s="61" t="s">
        <v>19</v>
      </c>
      <c r="F38" s="6">
        <f>+' Ruko 2 Lantai Kombinasi'!F38*'Volume overall (GR02)'!F5</f>
        <v>2.13903</v>
      </c>
      <c r="G38" s="6">
        <f t="shared" si="5"/>
        <v>2.13903</v>
      </c>
      <c r="H38" s="66">
        <f>' Ruko 2 Lantai Kombinasi'!G38</f>
        <v>4053672.0036999998</v>
      </c>
      <c r="I38" s="110">
        <f t="shared" si="6"/>
        <v>8670926.0260744113</v>
      </c>
      <c r="L38" s="154">
        <f t="shared" si="7"/>
        <v>8670926.0260744113</v>
      </c>
    </row>
    <row r="39" spans="2:12" ht="30.75">
      <c r="B39" s="64">
        <v>10</v>
      </c>
      <c r="C39" s="77" t="s">
        <v>230</v>
      </c>
      <c r="D39" s="75"/>
      <c r="E39" s="61" t="s">
        <v>229</v>
      </c>
      <c r="F39" s="6">
        <f>+' Ruko 2 Lantai Kombinasi'!F39*'Volume overall (GR02)'!F5</f>
        <v>0.38250000000000001</v>
      </c>
      <c r="G39" s="6">
        <f t="shared" si="5"/>
        <v>0.38250000000000001</v>
      </c>
      <c r="H39" s="66">
        <f>' Ruko 2 Lantai Kombinasi'!G39</f>
        <v>4169403.8067927901</v>
      </c>
      <c r="I39" s="110">
        <f t="shared" si="6"/>
        <v>1594796.9560982422</v>
      </c>
      <c r="L39" s="154">
        <f t="shared" si="7"/>
        <v>1594796.9560982422</v>
      </c>
    </row>
    <row r="40" spans="2:12" ht="15.75">
      <c r="B40" s="64">
        <v>11</v>
      </c>
      <c r="C40" s="77" t="s">
        <v>234</v>
      </c>
      <c r="D40" s="75"/>
      <c r="E40" s="61" t="s">
        <v>229</v>
      </c>
      <c r="F40" s="6">
        <f>+' Ruko 2 Lantai Kombinasi'!F40*'Volume overall (GR02)'!F5</f>
        <v>8.1692307692307703E-2</v>
      </c>
      <c r="G40" s="6">
        <f t="shared" si="5"/>
        <v>8.1692307692307703E-2</v>
      </c>
      <c r="H40" s="66">
        <f>' Ruko 2 Lantai Kombinasi'!G40</f>
        <v>4874291.0207373202</v>
      </c>
      <c r="I40" s="110">
        <f t="shared" si="6"/>
        <v>398192.08184792573</v>
      </c>
      <c r="L40" s="154">
        <f t="shared" si="7"/>
        <v>398192.08184792573</v>
      </c>
    </row>
    <row r="41" spans="2:12" ht="15.75">
      <c r="B41" s="68"/>
      <c r="C41" s="69"/>
      <c r="D41" s="72"/>
      <c r="E41" s="61"/>
      <c r="F41" s="6"/>
      <c r="G41" s="6"/>
      <c r="H41" s="66">
        <v>0</v>
      </c>
      <c r="I41" s="152">
        <f>SUM(I30:I40)</f>
        <v>107220546.84031364</v>
      </c>
      <c r="K41" s="153">
        <f>' Ruko 2 Lantai Kombinasi'!H42</f>
        <v>0</v>
      </c>
    </row>
    <row r="42" spans="2:12" ht="15.75">
      <c r="B42" s="70" t="s">
        <v>28</v>
      </c>
      <c r="C42" s="73" t="s">
        <v>29</v>
      </c>
      <c r="D42" s="73"/>
      <c r="E42" s="61"/>
      <c r="F42" s="6"/>
      <c r="G42" s="6"/>
      <c r="H42" s="66">
        <f>' Ruko 2 Lantai Kombinasi'!G41</f>
        <v>0</v>
      </c>
      <c r="I42" s="110"/>
    </row>
    <row r="43" spans="2:12" ht="15.75">
      <c r="B43" s="70"/>
      <c r="C43" s="73" t="s">
        <v>97</v>
      </c>
      <c r="D43" s="73"/>
      <c r="E43" s="61"/>
      <c r="F43" s="6"/>
      <c r="G43" s="6"/>
      <c r="H43" s="66">
        <f>' Ruko 2 Lantai Kombinasi'!G42</f>
        <v>0</v>
      </c>
      <c r="I43" s="110"/>
    </row>
    <row r="44" spans="2:12" ht="15.75">
      <c r="B44" s="68">
        <v>1</v>
      </c>
      <c r="C44" s="69" t="s">
        <v>98</v>
      </c>
      <c r="D44" s="75" t="s">
        <v>270</v>
      </c>
      <c r="E44" s="61" t="s">
        <v>15</v>
      </c>
      <c r="F44" s="6">
        <f>' Ruko 2 Lantai Kombinasi'!F45*$F$5</f>
        <v>4.5</v>
      </c>
      <c r="G44" s="6">
        <f>SUM(F44:F44)</f>
        <v>4.5</v>
      </c>
      <c r="H44" s="66">
        <f>' Ruko 2 Lantai Kombinasi'!G45</f>
        <v>174715.15586070463</v>
      </c>
      <c r="I44" s="110">
        <f t="shared" ref="I44:I57" si="8">G44*H44</f>
        <v>786218.20137317083</v>
      </c>
    </row>
    <row r="45" spans="2:12" ht="15.75">
      <c r="B45" s="68">
        <v>2</v>
      </c>
      <c r="C45" s="69" t="s">
        <v>99</v>
      </c>
      <c r="D45" s="72"/>
      <c r="E45" s="61"/>
      <c r="F45" s="6"/>
      <c r="G45" s="6"/>
      <c r="H45" s="66">
        <f>' Ruko 2 Lantai Kombinasi'!G46</f>
        <v>0</v>
      </c>
      <c r="I45" s="110"/>
    </row>
    <row r="46" spans="2:12" ht="15.75">
      <c r="B46" s="68">
        <v>3</v>
      </c>
      <c r="C46" s="69" t="s">
        <v>100</v>
      </c>
      <c r="D46" s="72" t="s">
        <v>163</v>
      </c>
      <c r="E46" s="61" t="s">
        <v>15</v>
      </c>
      <c r="F46" s="6">
        <f>' Ruko 2 Lantai Kombinasi'!F47*$F$5</f>
        <v>54.985378867000001</v>
      </c>
      <c r="G46" s="6">
        <f>SUM(F46:F46)</f>
        <v>54.985378867000001</v>
      </c>
      <c r="H46" s="66">
        <f>' Ruko 2 Lantai Kombinasi'!G47</f>
        <v>165240.63836070499</v>
      </c>
      <c r="I46" s="110">
        <f t="shared" si="8"/>
        <v>9085819.1044882983</v>
      </c>
    </row>
    <row r="47" spans="2:12" ht="15.75">
      <c r="B47" s="68">
        <v>4</v>
      </c>
      <c r="C47" s="69" t="s">
        <v>101</v>
      </c>
      <c r="D47" s="72" t="s">
        <v>271</v>
      </c>
      <c r="E47" s="61" t="s">
        <v>15</v>
      </c>
      <c r="F47" s="6">
        <f>' Ruko 2 Lantai Kombinasi'!F48*$F$5</f>
        <v>2.7731172659999999</v>
      </c>
      <c r="G47" s="6">
        <f>SUM(F47:F47)</f>
        <v>2.7731172659999999</v>
      </c>
      <c r="H47" s="66">
        <f>' Ruko 2 Lantai Kombinasi'!G48</f>
        <v>147378.66836070464</v>
      </c>
      <c r="I47" s="110">
        <f t="shared" si="8"/>
        <v>408698.32987115794</v>
      </c>
    </row>
    <row r="48" spans="2:12" ht="15.75">
      <c r="B48" s="68">
        <v>5</v>
      </c>
      <c r="C48" s="69" t="s">
        <v>102</v>
      </c>
      <c r="D48" s="72" t="s">
        <v>163</v>
      </c>
      <c r="E48" s="61" t="s">
        <v>15</v>
      </c>
      <c r="F48" s="6">
        <f>' Ruko 2 Lantai Kombinasi'!F49*$F$5</f>
        <v>9.5839976869000019</v>
      </c>
      <c r="G48" s="6">
        <f>SUM(F48:F48)</f>
        <v>9.5839976869000019</v>
      </c>
      <c r="H48" s="66">
        <f>' Ruko 2 Lantai Kombinasi'!G49</f>
        <v>181142.4543116249</v>
      </c>
      <c r="I48" s="110">
        <f t="shared" si="8"/>
        <v>1736068.8631220022</v>
      </c>
    </row>
    <row r="49" spans="2:11" ht="15.75">
      <c r="B49" s="78">
        <v>6</v>
      </c>
      <c r="C49" s="69" t="s">
        <v>238</v>
      </c>
      <c r="D49" s="75" t="s">
        <v>272</v>
      </c>
      <c r="E49" s="61" t="s">
        <v>9</v>
      </c>
      <c r="F49" s="6">
        <f>' Ruko 2 Lantai Kombinasi'!F50*$F$5</f>
        <v>7.7</v>
      </c>
      <c r="G49" s="6">
        <f>SUM(F49:F49)</f>
        <v>7.7</v>
      </c>
      <c r="H49" s="66">
        <f>' Ruko 2 Lantai Kombinasi'!G50</f>
        <v>30686.769275884166</v>
      </c>
      <c r="I49" s="110">
        <f t="shared" si="8"/>
        <v>236288.12342430808</v>
      </c>
    </row>
    <row r="50" spans="2:11" ht="15.75">
      <c r="B50" s="78">
        <v>7</v>
      </c>
      <c r="C50" s="69" t="s">
        <v>240</v>
      </c>
      <c r="D50" s="75" t="s">
        <v>270</v>
      </c>
      <c r="E50" s="61" t="s">
        <v>15</v>
      </c>
      <c r="F50" s="6">
        <f>' Ruko 2 Lantai Kombinasi'!F51*$F$5</f>
        <v>2.5499999999999998</v>
      </c>
      <c r="G50" s="6">
        <f>SUM(F50:F50)</f>
        <v>2.5499999999999998</v>
      </c>
      <c r="H50" s="66">
        <f>' Ruko 2 Lantai Kombinasi'!G51</f>
        <v>174715.15586070463</v>
      </c>
      <c r="I50" s="110">
        <f t="shared" si="8"/>
        <v>445523.64744479681</v>
      </c>
    </row>
    <row r="51" spans="2:11" ht="15.75">
      <c r="B51" s="70"/>
      <c r="C51" s="73" t="s">
        <v>103</v>
      </c>
      <c r="D51" s="73"/>
      <c r="E51" s="61"/>
      <c r="F51" s="6"/>
      <c r="G51" s="6"/>
      <c r="H51" s="66">
        <f>' Ruko 2 Lantai Kombinasi'!G52</f>
        <v>0</v>
      </c>
      <c r="I51" s="110"/>
    </row>
    <row r="52" spans="2:11" ht="15.75">
      <c r="B52" s="68">
        <v>1</v>
      </c>
      <c r="C52" s="69" t="s">
        <v>100</v>
      </c>
      <c r="D52" s="72" t="s">
        <v>163</v>
      </c>
      <c r="E52" s="61" t="s">
        <v>15</v>
      </c>
      <c r="F52" s="6">
        <f>' Ruko 2 Lantai Kombinasi'!F53*$F$5</f>
        <v>54.879509729900001</v>
      </c>
      <c r="G52" s="6">
        <f>SUM(F52:F52)</f>
        <v>54.879509729900001</v>
      </c>
      <c r="H52" s="66">
        <f>' Ruko 2 Lantai Kombinasi'!G53</f>
        <v>165240.63836070464</v>
      </c>
      <c r="I52" s="110">
        <f t="shared" si="8"/>
        <v>9068325.220691178</v>
      </c>
    </row>
    <row r="53" spans="2:11" ht="15.75">
      <c r="B53" s="68">
        <v>2</v>
      </c>
      <c r="C53" s="69" t="s">
        <v>101</v>
      </c>
      <c r="D53" s="72" t="s">
        <v>271</v>
      </c>
      <c r="E53" s="61" t="s">
        <v>15</v>
      </c>
      <c r="F53" s="6">
        <f>' Ruko 2 Lantai Kombinasi'!F54*$F$5</f>
        <v>2.7732250000000001</v>
      </c>
      <c r="G53" s="6">
        <f>SUM(F53:F53)</f>
        <v>2.7732250000000001</v>
      </c>
      <c r="H53" s="66">
        <f>' Ruko 2 Lantai Kombinasi'!G54</f>
        <v>147378.66836070499</v>
      </c>
      <c r="I53" s="110">
        <f t="shared" si="8"/>
        <v>408714.20756461611</v>
      </c>
    </row>
    <row r="54" spans="2:11" ht="15.75">
      <c r="B54" s="68">
        <v>3</v>
      </c>
      <c r="C54" s="79" t="s">
        <v>102</v>
      </c>
      <c r="D54" s="72" t="s">
        <v>163</v>
      </c>
      <c r="E54" s="61" t="s">
        <v>15</v>
      </c>
      <c r="F54" s="6"/>
      <c r="G54" s="6">
        <f>SUM(F54:F54)</f>
        <v>0</v>
      </c>
      <c r="H54" s="66">
        <f>' Ruko 2 Lantai Kombinasi'!G55</f>
        <v>0</v>
      </c>
      <c r="I54" s="110">
        <f t="shared" si="8"/>
        <v>0</v>
      </c>
    </row>
    <row r="55" spans="2:11" ht="15.75">
      <c r="B55" s="80"/>
      <c r="C55" s="81" t="s">
        <v>135</v>
      </c>
      <c r="D55" s="81"/>
      <c r="E55" s="61"/>
      <c r="F55" s="6"/>
      <c r="G55" s="6"/>
      <c r="H55" s="66">
        <f>' Ruko 2 Lantai Kombinasi'!G56</f>
        <v>0</v>
      </c>
      <c r="I55" s="110"/>
    </row>
    <row r="56" spans="2:11" ht="15.75">
      <c r="B56" s="82">
        <v>1</v>
      </c>
      <c r="C56" s="79" t="s">
        <v>100</v>
      </c>
      <c r="D56" s="72" t="s">
        <v>163</v>
      </c>
      <c r="E56" s="61" t="s">
        <v>15</v>
      </c>
      <c r="F56" s="6"/>
      <c r="G56" s="6">
        <f>SUM(F56:F56)</f>
        <v>0</v>
      </c>
      <c r="H56" s="66">
        <f>' Ruko 2 Lantai Kombinasi'!G578</f>
        <v>0</v>
      </c>
      <c r="I56" s="110">
        <f t="shared" si="8"/>
        <v>0</v>
      </c>
    </row>
    <row r="57" spans="2:11" ht="15.75">
      <c r="B57" s="82">
        <v>2</v>
      </c>
      <c r="C57" s="79" t="s">
        <v>101</v>
      </c>
      <c r="D57" s="72" t="s">
        <v>271</v>
      </c>
      <c r="E57" s="61" t="s">
        <v>15</v>
      </c>
      <c r="F57" s="6"/>
      <c r="G57" s="6">
        <f>SUM(F57:F57)</f>
        <v>0</v>
      </c>
      <c r="H57" s="66">
        <f>' Ruko 2 Lantai Kombinasi'!G579</f>
        <v>0</v>
      </c>
      <c r="I57" s="110">
        <f t="shared" si="8"/>
        <v>0</v>
      </c>
    </row>
    <row r="58" spans="2:11" ht="15.75">
      <c r="B58" s="68"/>
      <c r="C58" s="69"/>
      <c r="D58" s="69"/>
      <c r="E58" s="61"/>
      <c r="F58" s="111"/>
      <c r="G58" s="6"/>
      <c r="H58" s="66">
        <f>' Ruko 2 Lantai Kombinasi'!G580</f>
        <v>0</v>
      </c>
      <c r="I58" s="152">
        <f>SUM(I44:I57)</f>
        <v>22175655.697979528</v>
      </c>
      <c r="K58" s="153">
        <f>' Ruko 2 Lantai Kombinasi'!H55</f>
        <v>0</v>
      </c>
    </row>
    <row r="59" spans="2:11" ht="15.75">
      <c r="B59" s="70" t="s">
        <v>30</v>
      </c>
      <c r="C59" s="73" t="s">
        <v>31</v>
      </c>
      <c r="D59" s="73"/>
      <c r="E59" s="61"/>
      <c r="F59" s="111"/>
      <c r="G59" s="6"/>
      <c r="H59" s="66">
        <f>' Ruko 2 Lantai Kombinasi'!G581</f>
        <v>0</v>
      </c>
      <c r="I59" s="110"/>
    </row>
    <row r="60" spans="2:11" ht="15.75">
      <c r="B60" s="70"/>
      <c r="C60" s="73" t="s">
        <v>97</v>
      </c>
      <c r="D60" s="73"/>
      <c r="E60" s="61"/>
      <c r="F60" s="111"/>
      <c r="G60" s="6"/>
      <c r="H60" s="66">
        <f>' Ruko 2 Lantai Kombinasi'!G582</f>
        <v>0</v>
      </c>
      <c r="I60" s="110"/>
    </row>
    <row r="61" spans="2:11" ht="15.75">
      <c r="B61" s="68">
        <v>1</v>
      </c>
      <c r="C61" s="69" t="s">
        <v>101</v>
      </c>
      <c r="D61" s="72" t="s">
        <v>273</v>
      </c>
      <c r="E61" s="61" t="s">
        <v>15</v>
      </c>
      <c r="F61" s="6">
        <f>' Ruko 2 Lantai Kombinasi'!F58*$F$5</f>
        <v>11.8163622412</v>
      </c>
      <c r="G61" s="6">
        <f>SUM(F61:F61)</f>
        <v>11.8163622412</v>
      </c>
      <c r="H61" s="66">
        <f>' Ruko 2 Lantai Kombinasi'!G58</f>
        <v>158696.93336070463</v>
      </c>
      <c r="I61" s="110">
        <f t="shared" ref="I61:I68" si="9">G61*H61</f>
        <v>1875220.4511576628</v>
      </c>
    </row>
    <row r="62" spans="2:11" ht="15.75">
      <c r="B62" s="68">
        <v>2</v>
      </c>
      <c r="C62" s="69" t="s">
        <v>104</v>
      </c>
      <c r="D62" s="72" t="s">
        <v>166</v>
      </c>
      <c r="E62" s="61" t="s">
        <v>15</v>
      </c>
      <c r="F62" s="6">
        <f>' Ruko 2 Lantai Kombinasi'!F59*$F$5</f>
        <v>32.455124400000003</v>
      </c>
      <c r="G62" s="6">
        <f>SUM(F62:F62)</f>
        <v>32.455124400000003</v>
      </c>
      <c r="H62" s="66">
        <f>' Ruko 2 Lantai Kombinasi'!G59</f>
        <v>26285.855690636283</v>
      </c>
      <c r="I62" s="110">
        <f t="shared" si="9"/>
        <v>853110.71640004858</v>
      </c>
    </row>
    <row r="63" spans="2:11" ht="15.75">
      <c r="B63" s="70"/>
      <c r="C63" s="73" t="s">
        <v>103</v>
      </c>
      <c r="D63" s="73"/>
      <c r="E63" s="61"/>
      <c r="F63" s="6"/>
      <c r="G63" s="6"/>
      <c r="H63" s="66">
        <f>' Ruko 2 Lantai Kombinasi'!G60</f>
        <v>0</v>
      </c>
      <c r="I63" s="110"/>
    </row>
    <row r="64" spans="2:11" ht="15.75">
      <c r="B64" s="68">
        <v>1</v>
      </c>
      <c r="C64" s="69" t="s">
        <v>101</v>
      </c>
      <c r="D64" s="72" t="s">
        <v>273</v>
      </c>
      <c r="E64" s="61" t="s">
        <v>15</v>
      </c>
      <c r="F64" s="6">
        <f>' Ruko 2 Lantai Kombinasi'!F61*$F$5</f>
        <v>11.8163622412</v>
      </c>
      <c r="G64" s="6">
        <f>SUM(F64:F64)</f>
        <v>11.8163622412</v>
      </c>
      <c r="H64" s="66">
        <f>' Ruko 2 Lantai Kombinasi'!G61</f>
        <v>158696.93336070463</v>
      </c>
      <c r="I64" s="110">
        <f t="shared" si="9"/>
        <v>1875220.4511576628</v>
      </c>
    </row>
    <row r="65" spans="2:11" ht="15.75">
      <c r="B65" s="68">
        <v>2</v>
      </c>
      <c r="C65" s="69" t="s">
        <v>104</v>
      </c>
      <c r="D65" s="72" t="s">
        <v>166</v>
      </c>
      <c r="E65" s="61" t="s">
        <v>15</v>
      </c>
      <c r="F65" s="6">
        <f>' Ruko 2 Lantai Kombinasi'!F62*$F$5</f>
        <v>36.625</v>
      </c>
      <c r="G65" s="6">
        <f>SUM(F65:F65)</f>
        <v>36.625</v>
      </c>
      <c r="H65" s="66">
        <f>' Ruko 2 Lantai Kombinasi'!G62</f>
        <v>26285.855690636283</v>
      </c>
      <c r="I65" s="110">
        <f t="shared" si="9"/>
        <v>962719.46466955391</v>
      </c>
    </row>
    <row r="66" spans="2:11" ht="15.75">
      <c r="B66" s="70"/>
      <c r="C66" s="73" t="s">
        <v>135</v>
      </c>
      <c r="D66" s="73"/>
      <c r="E66" s="61"/>
      <c r="F66" s="6"/>
      <c r="G66" s="6"/>
      <c r="H66" s="66">
        <f>' Ruko 2 Lantai Kombinasi'!G588</f>
        <v>0</v>
      </c>
      <c r="I66" s="110"/>
    </row>
    <row r="67" spans="2:11" ht="15.75">
      <c r="B67" s="68">
        <v>1</v>
      </c>
      <c r="C67" s="69" t="s">
        <v>101</v>
      </c>
      <c r="D67" s="72" t="s">
        <v>273</v>
      </c>
      <c r="E67" s="61" t="s">
        <v>15</v>
      </c>
      <c r="F67" s="6"/>
      <c r="G67" s="6">
        <f>SUM(F67:F67)</f>
        <v>0</v>
      </c>
      <c r="H67" s="66">
        <f>' Ruko 2 Lantai Kombinasi'!G589</f>
        <v>0</v>
      </c>
      <c r="I67" s="110">
        <f t="shared" si="9"/>
        <v>0</v>
      </c>
    </row>
    <row r="68" spans="2:11" ht="15.75">
      <c r="B68" s="68">
        <v>2</v>
      </c>
      <c r="C68" s="69" t="s">
        <v>104</v>
      </c>
      <c r="D68" s="72" t="s">
        <v>166</v>
      </c>
      <c r="E68" s="61" t="s">
        <v>15</v>
      </c>
      <c r="F68" s="6"/>
      <c r="G68" s="6">
        <f>SUM(F68:F68)</f>
        <v>0</v>
      </c>
      <c r="H68" s="66">
        <f>' Ruko 2 Lantai Kombinasi'!G590</f>
        <v>0</v>
      </c>
      <c r="I68" s="110">
        <f t="shared" si="9"/>
        <v>0</v>
      </c>
    </row>
    <row r="69" spans="2:11" ht="15.75">
      <c r="B69" s="68"/>
      <c r="C69" s="69"/>
      <c r="D69" s="69"/>
      <c r="E69" s="61"/>
      <c r="F69" s="6"/>
      <c r="G69" s="6"/>
      <c r="H69" s="147"/>
      <c r="I69" s="152">
        <f>SUM(I61:I68)</f>
        <v>5566271.0833849274</v>
      </c>
      <c r="K69" s="153">
        <f>' Ruko 2 Lantai Kombinasi'!H63</f>
        <v>0</v>
      </c>
    </row>
    <row r="70" spans="2:11" ht="15.75">
      <c r="B70" s="70" t="s">
        <v>32</v>
      </c>
      <c r="C70" s="73" t="s">
        <v>33</v>
      </c>
      <c r="D70" s="73"/>
      <c r="E70" s="61"/>
      <c r="F70" s="6"/>
      <c r="G70" s="6"/>
      <c r="H70" s="147"/>
      <c r="I70" s="110"/>
    </row>
    <row r="71" spans="2:11" ht="15.75">
      <c r="B71" s="83">
        <v>1</v>
      </c>
      <c r="C71" s="84" t="s">
        <v>34</v>
      </c>
      <c r="D71" s="21" t="s">
        <v>262</v>
      </c>
      <c r="E71" s="85" t="s">
        <v>15</v>
      </c>
      <c r="F71" s="6">
        <f>' Ruko 2 Lantai Kombinasi'!F65*$F$5</f>
        <v>99.438039730499995</v>
      </c>
      <c r="G71" s="6">
        <f>SUM(F71:F71)</f>
        <v>99.438039730499995</v>
      </c>
      <c r="H71" s="147">
        <f>' Ruko 2 Lantai Kombinasi'!G65</f>
        <v>69300</v>
      </c>
      <c r="I71" s="110">
        <f>G71*H71</f>
        <v>6891056.1533236494</v>
      </c>
    </row>
    <row r="72" spans="2:11" ht="15.75">
      <c r="B72" s="68">
        <v>2</v>
      </c>
      <c r="C72" s="69" t="s">
        <v>105</v>
      </c>
      <c r="D72" s="21" t="s">
        <v>263</v>
      </c>
      <c r="E72" s="61" t="s">
        <v>9</v>
      </c>
      <c r="F72" s="6">
        <f>' Ruko 2 Lantai Kombinasi'!F66*$F$5</f>
        <v>116.36</v>
      </c>
      <c r="G72" s="6">
        <f>SUM(F72:F72)</f>
        <v>116.36</v>
      </c>
      <c r="H72" s="147">
        <f>' Ruko 2 Lantai Kombinasi'!G66</f>
        <v>23100.000000000004</v>
      </c>
      <c r="I72" s="110">
        <f>G72*H72</f>
        <v>2687916.0000000005</v>
      </c>
    </row>
    <row r="73" spans="2:11" ht="15.75">
      <c r="B73" s="83">
        <v>3</v>
      </c>
      <c r="C73" s="84" t="s">
        <v>35</v>
      </c>
      <c r="D73" s="21" t="s">
        <v>264</v>
      </c>
      <c r="E73" s="85" t="s">
        <v>15</v>
      </c>
      <c r="F73" s="6">
        <f>' Ruko 2 Lantai Kombinasi'!F67*$F$5</f>
        <v>15.239649999999999</v>
      </c>
      <c r="G73" s="6">
        <f>SUM(F73:F73)</f>
        <v>15.239649999999999</v>
      </c>
      <c r="H73" s="147">
        <f>' Ruko 2 Lantai Kombinasi'!G67</f>
        <v>96250.000000000015</v>
      </c>
      <c r="I73" s="110">
        <f>G73*H73</f>
        <v>1466816.3125000002</v>
      </c>
    </row>
    <row r="74" spans="2:11" ht="15.75">
      <c r="B74" s="68">
        <v>4</v>
      </c>
      <c r="C74" s="69" t="s">
        <v>36</v>
      </c>
      <c r="D74" s="21" t="s">
        <v>167</v>
      </c>
      <c r="E74" s="61" t="s">
        <v>15</v>
      </c>
      <c r="F74" s="6">
        <f>' Ruko 2 Lantai Kombinasi'!F68*$F$5</f>
        <v>85.774653999999984</v>
      </c>
      <c r="G74" s="6">
        <f>SUM(F74:F74)</f>
        <v>85.774653999999984</v>
      </c>
      <c r="H74" s="147">
        <f>' Ruko 2 Lantai Kombinasi'!G68</f>
        <v>88000</v>
      </c>
      <c r="I74" s="110">
        <f>G74*H74</f>
        <v>7548169.5519999983</v>
      </c>
    </row>
    <row r="75" spans="2:11" ht="15.75">
      <c r="B75" s="68"/>
      <c r="C75" s="69"/>
      <c r="D75" s="69"/>
      <c r="E75" s="61"/>
      <c r="F75" s="6"/>
      <c r="G75" s="6"/>
      <c r="H75" s="147">
        <f>' Ruko 2 Lantai Kombinasi'!G69</f>
        <v>0</v>
      </c>
      <c r="I75" s="152">
        <f>SUM(I71:I74)</f>
        <v>18593958.017823648</v>
      </c>
      <c r="K75" s="153">
        <f>' Ruko 2 Lantai Kombinasi'!H69</f>
        <v>0</v>
      </c>
    </row>
    <row r="76" spans="2:11" ht="15.75">
      <c r="B76" s="70" t="s">
        <v>37</v>
      </c>
      <c r="C76" s="73" t="s">
        <v>38</v>
      </c>
      <c r="D76" s="73"/>
      <c r="E76" s="61"/>
      <c r="F76" s="6"/>
      <c r="G76" s="6"/>
      <c r="H76" s="147">
        <f>' Ruko 2 Lantai Kombinasi'!G70</f>
        <v>0</v>
      </c>
      <c r="I76" s="110"/>
    </row>
    <row r="77" spans="2:11" ht="15.75">
      <c r="B77" s="68">
        <v>1</v>
      </c>
      <c r="C77" s="69" t="s">
        <v>39</v>
      </c>
      <c r="D77" s="69" t="s">
        <v>171</v>
      </c>
      <c r="E77" s="61" t="s">
        <v>15</v>
      </c>
      <c r="F77" s="6">
        <f>' Ruko 2 Lantai Kombinasi'!F71*$F$5</f>
        <v>189.82639999999998</v>
      </c>
      <c r="G77" s="6">
        <f t="shared" ref="G77:G82" si="10">SUM(F77:F77)</f>
        <v>189.82639999999998</v>
      </c>
      <c r="H77" s="147">
        <f>' Ruko 2 Lantai Kombinasi'!G71</f>
        <v>124025.77797467388</v>
      </c>
      <c r="I77" s="110">
        <f t="shared" ref="I77:I82" si="11">G77*H77</f>
        <v>23543366.940131631</v>
      </c>
    </row>
    <row r="78" spans="2:11" s="113" customFormat="1" ht="15.75">
      <c r="B78" s="68">
        <v>2</v>
      </c>
      <c r="C78" s="69" t="s">
        <v>106</v>
      </c>
      <c r="D78" s="69" t="s">
        <v>168</v>
      </c>
      <c r="E78" s="61" t="s">
        <v>15</v>
      </c>
      <c r="F78" s="6">
        <f>' Ruko 2 Lantai Kombinasi'!F72*$F$5</f>
        <v>19.71</v>
      </c>
      <c r="G78" s="6">
        <f t="shared" si="10"/>
        <v>19.71</v>
      </c>
      <c r="H78" s="147">
        <f>' Ruko 2 Lantai Kombinasi'!G72</f>
        <v>72552.734375</v>
      </c>
      <c r="I78" s="112">
        <f t="shared" si="11"/>
        <v>1430014.39453125</v>
      </c>
      <c r="K78" s="158"/>
    </row>
    <row r="79" spans="2:11" s="113" customFormat="1" ht="15.75">
      <c r="B79" s="68">
        <v>3</v>
      </c>
      <c r="C79" s="69" t="s">
        <v>40</v>
      </c>
      <c r="D79" s="69" t="s">
        <v>169</v>
      </c>
      <c r="E79" s="61" t="s">
        <v>15</v>
      </c>
      <c r="F79" s="6">
        <f>' Ruko 2 Lantai Kombinasi'!F73*$F$5</f>
        <v>376.04644999999999</v>
      </c>
      <c r="G79" s="6">
        <f t="shared" si="10"/>
        <v>376.04644999999999</v>
      </c>
      <c r="H79" s="147">
        <f>' Ruko 2 Lantai Kombinasi'!G73</f>
        <v>56943.104166666679</v>
      </c>
      <c r="I79" s="112">
        <f t="shared" si="11"/>
        <v>21413252.173855212</v>
      </c>
      <c r="K79" s="158"/>
    </row>
    <row r="80" spans="2:11" ht="15.75">
      <c r="B80" s="68">
        <v>4</v>
      </c>
      <c r="C80" s="69" t="s">
        <v>41</v>
      </c>
      <c r="D80" s="69" t="s">
        <v>170</v>
      </c>
      <c r="E80" s="61" t="s">
        <v>15</v>
      </c>
      <c r="F80" s="6">
        <f>' Ruko 2 Lantai Kombinasi'!F74*$F$5</f>
        <v>345.42019999999997</v>
      </c>
      <c r="G80" s="6">
        <f t="shared" si="10"/>
        <v>345.42019999999997</v>
      </c>
      <c r="H80" s="147">
        <f>' Ruko 2 Lantai Kombinasi'!G74</f>
        <v>13199.861375642382</v>
      </c>
      <c r="I80" s="110">
        <f t="shared" si="11"/>
        <v>4559498.7563466663</v>
      </c>
    </row>
    <row r="81" spans="2:11" ht="15.75">
      <c r="B81" s="68">
        <v>5</v>
      </c>
      <c r="C81" s="74" t="s">
        <v>231</v>
      </c>
      <c r="D81" s="69" t="s">
        <v>169</v>
      </c>
      <c r="E81" s="61" t="s">
        <v>15</v>
      </c>
      <c r="F81" s="6">
        <f>' Ruko 2 Lantai Kombinasi'!F75*$F$5</f>
        <v>41.145000000000003</v>
      </c>
      <c r="G81" s="6">
        <f t="shared" si="10"/>
        <v>41.145000000000003</v>
      </c>
      <c r="H81" s="147">
        <f>' Ruko 2 Lantai Kombinasi'!G75</f>
        <v>70436.437500000015</v>
      </c>
      <c r="I81" s="110">
        <f t="shared" si="11"/>
        <v>2898107.2209375007</v>
      </c>
    </row>
    <row r="82" spans="2:11" ht="15.75">
      <c r="B82" s="68">
        <v>6</v>
      </c>
      <c r="C82" s="74" t="s">
        <v>241</v>
      </c>
      <c r="D82" s="69" t="s">
        <v>170</v>
      </c>
      <c r="E82" s="61" t="s">
        <v>15</v>
      </c>
      <c r="F82" s="6">
        <f>' Ruko 2 Lantai Kombinasi'!F76*$F$5</f>
        <v>41.145000000000003</v>
      </c>
      <c r="G82" s="6">
        <f t="shared" si="10"/>
        <v>41.145000000000003</v>
      </c>
      <c r="H82" s="147">
        <f>' Ruko 2 Lantai Kombinasi'!G76</f>
        <v>26693.194708975716</v>
      </c>
      <c r="I82" s="110">
        <f t="shared" si="11"/>
        <v>1098291.4963008058</v>
      </c>
    </row>
    <row r="83" spans="2:11" ht="15.75">
      <c r="B83" s="68"/>
      <c r="C83" s="69"/>
      <c r="D83" s="69"/>
      <c r="E83" s="61"/>
      <c r="F83" s="6"/>
      <c r="G83" s="6"/>
      <c r="H83" s="147">
        <f>' Ruko 2 Lantai Kombinasi'!G77</f>
        <v>0</v>
      </c>
      <c r="I83" s="152">
        <f>SUM(I77:I82)</f>
        <v>54942530.982103065</v>
      </c>
      <c r="K83" s="153">
        <f>' Ruko 2 Lantai Kombinasi'!H77</f>
        <v>0</v>
      </c>
    </row>
    <row r="84" spans="2:11" ht="15.75">
      <c r="B84" s="70" t="s">
        <v>42</v>
      </c>
      <c r="C84" s="73" t="s">
        <v>43</v>
      </c>
      <c r="D84" s="73"/>
      <c r="E84" s="61"/>
      <c r="F84" s="6"/>
      <c r="G84" s="6"/>
      <c r="H84" s="147">
        <f>' Ruko 2 Lantai Kombinasi'!G78</f>
        <v>0</v>
      </c>
      <c r="I84" s="110"/>
    </row>
    <row r="85" spans="2:11" ht="15.75">
      <c r="B85" s="68">
        <v>1</v>
      </c>
      <c r="C85" s="69" t="s">
        <v>107</v>
      </c>
      <c r="D85" s="146" t="s">
        <v>274</v>
      </c>
      <c r="E85" s="61" t="s">
        <v>15</v>
      </c>
      <c r="F85" s="6">
        <f>' Ruko 2 Lantai Kombinasi'!F79*$F$5</f>
        <v>54</v>
      </c>
      <c r="G85" s="6">
        <f>SUM(F85:F85)</f>
        <v>54</v>
      </c>
      <c r="H85" s="147">
        <f>' Ruko 2 Lantai Kombinasi'!G79</f>
        <v>113300</v>
      </c>
      <c r="I85" s="110">
        <f>G85*H85</f>
        <v>6118200</v>
      </c>
    </row>
    <row r="86" spans="2:11" ht="15.75">
      <c r="B86" s="68">
        <v>2</v>
      </c>
      <c r="C86" s="69" t="s">
        <v>108</v>
      </c>
      <c r="D86" s="72" t="s">
        <v>275</v>
      </c>
      <c r="E86" s="61" t="s">
        <v>15</v>
      </c>
      <c r="F86" s="6">
        <f>' Ruko 2 Lantai Kombinasi'!F80*$F$5</f>
        <v>55</v>
      </c>
      <c r="G86" s="6">
        <f>SUM(F86:F86)</f>
        <v>55</v>
      </c>
      <c r="H86" s="147">
        <f>' Ruko 2 Lantai Kombinasi'!G80</f>
        <v>183700.00000000003</v>
      </c>
      <c r="I86" s="110">
        <v>0</v>
      </c>
    </row>
    <row r="87" spans="2:11" ht="15.75">
      <c r="B87" s="68">
        <v>3</v>
      </c>
      <c r="C87" s="69" t="s">
        <v>143</v>
      </c>
      <c r="D87" s="69"/>
      <c r="E87" s="61" t="s">
        <v>9</v>
      </c>
      <c r="F87" s="6">
        <f>' Ruko 2 Lantai Kombinasi'!F81*$F$5</f>
        <v>25</v>
      </c>
      <c r="G87" s="6">
        <f>SUM(F87:F87)</f>
        <v>25</v>
      </c>
      <c r="H87" s="147" t="str">
        <f>' Ruko 2 Lantai Kombinasi'!G81</f>
        <v>include</v>
      </c>
      <c r="I87" s="110">
        <v>0</v>
      </c>
    </row>
    <row r="88" spans="2:11" ht="15.75">
      <c r="B88" s="68">
        <v>4</v>
      </c>
      <c r="C88" s="69" t="s">
        <v>144</v>
      </c>
      <c r="D88" s="69"/>
      <c r="E88" s="61" t="s">
        <v>9</v>
      </c>
      <c r="F88" s="6">
        <f>' Ruko 2 Lantai Kombinasi'!F82*$F$5</f>
        <v>5</v>
      </c>
      <c r="G88" s="6">
        <f>SUM(F88:F88)</f>
        <v>5</v>
      </c>
      <c r="H88" s="147" t="str">
        <f>' Ruko 2 Lantai Kombinasi'!G82</f>
        <v>include</v>
      </c>
      <c r="I88" s="110">
        <v>0</v>
      </c>
    </row>
    <row r="89" spans="2:11" ht="15.75">
      <c r="B89" s="68">
        <v>5</v>
      </c>
      <c r="C89" s="69" t="s">
        <v>109</v>
      </c>
      <c r="D89" s="69"/>
      <c r="E89" s="61" t="s">
        <v>9</v>
      </c>
      <c r="F89" s="6">
        <f>' Ruko 2 Lantai Kombinasi'!F82*$F$5</f>
        <v>5</v>
      </c>
      <c r="G89" s="6">
        <f>SUM(F89:F89)</f>
        <v>5</v>
      </c>
      <c r="H89" s="147">
        <f>' Ruko 2 Lantai Kombinasi'!G83</f>
        <v>0</v>
      </c>
      <c r="I89" s="110">
        <f>G89*H89</f>
        <v>0</v>
      </c>
    </row>
    <row r="90" spans="2:11" ht="15.75">
      <c r="B90" s="68"/>
      <c r="C90" s="69"/>
      <c r="D90" s="69"/>
      <c r="E90" s="61"/>
      <c r="F90" s="6"/>
      <c r="G90" s="6"/>
      <c r="H90" s="6"/>
      <c r="I90" s="152">
        <f>SUM(I85:I89)</f>
        <v>6118200</v>
      </c>
      <c r="K90" s="153">
        <f>' Ruko 2 Lantai Kombinasi'!H83</f>
        <v>0</v>
      </c>
    </row>
    <row r="91" spans="2:11" ht="15.75">
      <c r="B91" s="70" t="s">
        <v>45</v>
      </c>
      <c r="C91" s="73" t="s">
        <v>46</v>
      </c>
      <c r="D91" s="73"/>
      <c r="E91" s="61"/>
      <c r="F91" s="6"/>
      <c r="G91" s="6"/>
      <c r="H91" s="6"/>
      <c r="I91" s="110"/>
    </row>
    <row r="92" spans="2:11" ht="15.75">
      <c r="B92" s="70">
        <v>1</v>
      </c>
      <c r="C92" s="73" t="s">
        <v>110</v>
      </c>
      <c r="D92" s="73"/>
      <c r="E92" s="61"/>
      <c r="F92" s="6"/>
      <c r="G92" s="6"/>
      <c r="H92" s="6"/>
      <c r="I92" s="110"/>
    </row>
    <row r="93" spans="2:11" ht="15.75">
      <c r="B93" s="70"/>
      <c r="C93" s="73" t="s">
        <v>145</v>
      </c>
      <c r="D93" s="73"/>
      <c r="E93" s="61"/>
      <c r="F93" s="6"/>
      <c r="G93" s="6"/>
      <c r="H93" s="6"/>
      <c r="I93" s="110"/>
    </row>
    <row r="94" spans="2:11" ht="30">
      <c r="B94" s="64"/>
      <c r="C94" s="86" t="s">
        <v>111</v>
      </c>
      <c r="D94" s="75" t="s">
        <v>256</v>
      </c>
      <c r="E94" s="61" t="s">
        <v>48</v>
      </c>
      <c r="F94" s="6">
        <f>' Ruko 2 Lantai Kombinasi'!F86*$F$5</f>
        <v>1</v>
      </c>
      <c r="G94" s="6">
        <f>SUM(F94:F94)</f>
        <v>1</v>
      </c>
      <c r="H94" s="147">
        <f>' Ruko 2 Lantai Kombinasi'!G86</f>
        <v>13394383.200000001</v>
      </c>
      <c r="I94" s="110">
        <f t="shared" ref="I94:I114" si="12">G94*H94</f>
        <v>13394383.200000001</v>
      </c>
    </row>
    <row r="95" spans="2:11" ht="15" customHeight="1">
      <c r="B95" s="68"/>
      <c r="C95" s="79" t="s">
        <v>86</v>
      </c>
      <c r="D95" s="75" t="s">
        <v>257</v>
      </c>
      <c r="E95" s="61" t="s">
        <v>48</v>
      </c>
      <c r="F95" s="6">
        <f>' Ruko 2 Lantai Kombinasi'!F87*$F$5</f>
        <v>2</v>
      </c>
      <c r="G95" s="6">
        <f>SUM(F95:F95)</f>
        <v>2</v>
      </c>
      <c r="H95" s="147">
        <f>' Ruko 2 Lantai Kombinasi'!G87</f>
        <v>911240.00000000012</v>
      </c>
      <c r="I95" s="110">
        <f t="shared" si="12"/>
        <v>1822480.0000000002</v>
      </c>
    </row>
    <row r="96" spans="2:11" ht="30">
      <c r="B96" s="64"/>
      <c r="C96" s="86" t="s">
        <v>112</v>
      </c>
      <c r="D96" s="75" t="s">
        <v>258</v>
      </c>
      <c r="E96" s="61" t="s">
        <v>48</v>
      </c>
      <c r="F96" s="6">
        <f>' Ruko 2 Lantai Kombinasi'!F88*$F$5</f>
        <v>1</v>
      </c>
      <c r="G96" s="6">
        <f>SUM(F96:F96)</f>
        <v>1</v>
      </c>
      <c r="H96" s="147">
        <f>' Ruko 2 Lantai Kombinasi'!G88</f>
        <v>3080286.0000000005</v>
      </c>
      <c r="I96" s="110">
        <f t="shared" si="12"/>
        <v>3080286.0000000005</v>
      </c>
    </row>
    <row r="97" spans="2:9" ht="30">
      <c r="B97" s="64"/>
      <c r="C97" s="86" t="s">
        <v>113</v>
      </c>
      <c r="D97" s="75" t="s">
        <v>259</v>
      </c>
      <c r="E97" s="61" t="s">
        <v>48</v>
      </c>
      <c r="F97" s="6">
        <f>' Ruko 2 Lantai Kombinasi'!F89*$F$5</f>
        <v>1</v>
      </c>
      <c r="G97" s="6">
        <f>SUM(F97:F97)</f>
        <v>1</v>
      </c>
      <c r="H97" s="147">
        <f>' Ruko 2 Lantai Kombinasi'!G89</f>
        <v>6055995.0000000009</v>
      </c>
      <c r="I97" s="110">
        <f t="shared" si="12"/>
        <v>6055995.0000000009</v>
      </c>
    </row>
    <row r="98" spans="2:9" ht="30">
      <c r="B98" s="64"/>
      <c r="C98" s="86" t="s">
        <v>133</v>
      </c>
      <c r="D98" s="75" t="s">
        <v>260</v>
      </c>
      <c r="E98" s="61" t="s">
        <v>48</v>
      </c>
      <c r="F98" s="6">
        <f>' Ruko 2 Lantai Kombinasi'!F90*$F$5</f>
        <v>1</v>
      </c>
      <c r="G98" s="6">
        <f>SUM(F98:F98)</f>
        <v>1</v>
      </c>
      <c r="H98" s="147">
        <f>' Ruko 2 Lantai Kombinasi'!G90</f>
        <v>8415550</v>
      </c>
      <c r="I98" s="110">
        <f t="shared" si="12"/>
        <v>8415550</v>
      </c>
    </row>
    <row r="99" spans="2:9" ht="15.75">
      <c r="B99" s="64"/>
      <c r="C99" s="87" t="s">
        <v>146</v>
      </c>
      <c r="D99" s="87"/>
      <c r="E99" s="61"/>
      <c r="F99" s="6"/>
      <c r="G99" s="6"/>
      <c r="H99" s="147">
        <f>' Ruko 2 Lantai Kombinasi'!G91</f>
        <v>0</v>
      </c>
      <c r="I99" s="110"/>
    </row>
    <row r="100" spans="2:9" ht="30">
      <c r="B100" s="64"/>
      <c r="C100" s="86" t="s">
        <v>111</v>
      </c>
      <c r="D100" s="75" t="s">
        <v>256</v>
      </c>
      <c r="E100" s="61" t="s">
        <v>48</v>
      </c>
      <c r="F100" s="6"/>
      <c r="G100" s="6">
        <f t="shared" ref="G100:G114" si="13">SUM(F100:F100)</f>
        <v>0</v>
      </c>
      <c r="H100" s="147">
        <f>' Ruko 2 Lantai Kombinasi'!G92</f>
        <v>2343000</v>
      </c>
      <c r="I100" s="110">
        <f>G100*H100</f>
        <v>0</v>
      </c>
    </row>
    <row r="101" spans="2:9" ht="15.75">
      <c r="B101" s="64"/>
      <c r="C101" s="86" t="s">
        <v>86</v>
      </c>
      <c r="D101" s="75" t="s">
        <v>257</v>
      </c>
      <c r="E101" s="61" t="s">
        <v>48</v>
      </c>
      <c r="F101" s="6"/>
      <c r="G101" s="6">
        <f t="shared" si="13"/>
        <v>0</v>
      </c>
      <c r="H101" s="147">
        <f>' Ruko 2 Lantai Kombinasi'!G93</f>
        <v>0</v>
      </c>
      <c r="I101" s="110">
        <f>G101*H101</f>
        <v>0</v>
      </c>
    </row>
    <row r="102" spans="2:9" ht="30">
      <c r="B102" s="64"/>
      <c r="C102" s="86" t="s">
        <v>251</v>
      </c>
      <c r="D102" s="75" t="s">
        <v>259</v>
      </c>
      <c r="E102" s="61" t="s">
        <v>48</v>
      </c>
      <c r="F102" s="6"/>
      <c r="G102" s="6">
        <f t="shared" si="13"/>
        <v>0</v>
      </c>
      <c r="H102" s="147">
        <f>' Ruko 2 Lantai Kombinasi'!G94</f>
        <v>326700</v>
      </c>
      <c r="I102" s="110">
        <f t="shared" si="12"/>
        <v>0</v>
      </c>
    </row>
    <row r="103" spans="2:9" ht="30">
      <c r="B103" s="64"/>
      <c r="C103" s="86" t="s">
        <v>250</v>
      </c>
      <c r="D103" s="75" t="s">
        <v>259</v>
      </c>
      <c r="E103" s="61" t="s">
        <v>48</v>
      </c>
      <c r="F103" s="6"/>
      <c r="G103" s="6">
        <f t="shared" si="13"/>
        <v>0</v>
      </c>
      <c r="H103" s="147">
        <f>' Ruko 2 Lantai Kombinasi'!G95</f>
        <v>25025.000000000004</v>
      </c>
      <c r="I103" s="110">
        <f t="shared" ref="I103" si="14">G103*H103</f>
        <v>0</v>
      </c>
    </row>
    <row r="104" spans="2:9" ht="30">
      <c r="B104" s="64"/>
      <c r="C104" s="86" t="s">
        <v>254</v>
      </c>
      <c r="D104" s="75" t="s">
        <v>259</v>
      </c>
      <c r="E104" s="61" t="s">
        <v>48</v>
      </c>
      <c r="F104" s="6"/>
      <c r="G104" s="6">
        <f t="shared" si="13"/>
        <v>0</v>
      </c>
      <c r="H104" s="147">
        <f>' Ruko 2 Lantai Kombinasi'!G96</f>
        <v>0</v>
      </c>
      <c r="I104" s="110">
        <f t="shared" si="12"/>
        <v>0</v>
      </c>
    </row>
    <row r="105" spans="2:9" ht="30">
      <c r="B105" s="64"/>
      <c r="C105" s="86" t="s">
        <v>252</v>
      </c>
      <c r="D105" s="75" t="s">
        <v>259</v>
      </c>
      <c r="E105" s="61" t="s">
        <v>48</v>
      </c>
      <c r="F105" s="6"/>
      <c r="G105" s="6">
        <f t="shared" si="13"/>
        <v>0</v>
      </c>
      <c r="H105" s="147">
        <f>' Ruko 2 Lantai Kombinasi'!G97</f>
        <v>0</v>
      </c>
      <c r="I105" s="110">
        <f t="shared" ref="I105" si="15">G105*H105</f>
        <v>0</v>
      </c>
    </row>
    <row r="106" spans="2:9" ht="30">
      <c r="B106" s="64"/>
      <c r="C106" s="86" t="s">
        <v>136</v>
      </c>
      <c r="D106" s="75" t="s">
        <v>259</v>
      </c>
      <c r="E106" s="61" t="s">
        <v>48</v>
      </c>
      <c r="F106" s="6"/>
      <c r="G106" s="6">
        <f t="shared" si="13"/>
        <v>0</v>
      </c>
      <c r="H106" s="147">
        <f>' Ruko 2 Lantai Kombinasi'!G98</f>
        <v>16720</v>
      </c>
      <c r="I106" s="110">
        <f t="shared" si="12"/>
        <v>0</v>
      </c>
    </row>
    <row r="107" spans="2:9" ht="30">
      <c r="B107" s="64"/>
      <c r="C107" s="86" t="s">
        <v>137</v>
      </c>
      <c r="D107" s="75" t="s">
        <v>259</v>
      </c>
      <c r="E107" s="61" t="s">
        <v>48</v>
      </c>
      <c r="F107" s="6"/>
      <c r="G107" s="6">
        <f t="shared" si="13"/>
        <v>0</v>
      </c>
      <c r="H107" s="147">
        <f>' Ruko 2 Lantai Kombinasi'!G99</f>
        <v>38390</v>
      </c>
      <c r="I107" s="110">
        <f t="shared" si="12"/>
        <v>0</v>
      </c>
    </row>
    <row r="108" spans="2:9" ht="27" customHeight="1">
      <c r="B108" s="64"/>
      <c r="C108" s="86" t="s">
        <v>253</v>
      </c>
      <c r="D108" s="75" t="s">
        <v>259</v>
      </c>
      <c r="E108" s="61" t="s">
        <v>48</v>
      </c>
      <c r="F108" s="6"/>
      <c r="G108" s="6">
        <f t="shared" si="13"/>
        <v>0</v>
      </c>
      <c r="H108" s="147">
        <f>' Ruko 2 Lantai Kombinasi'!G100</f>
        <v>16720</v>
      </c>
      <c r="I108" s="110">
        <f t="shared" si="12"/>
        <v>0</v>
      </c>
    </row>
    <row r="109" spans="2:9" ht="27" customHeight="1">
      <c r="B109" s="64"/>
      <c r="C109" s="86" t="s">
        <v>248</v>
      </c>
      <c r="D109" s="75" t="s">
        <v>259</v>
      </c>
      <c r="E109" s="61" t="s">
        <v>48</v>
      </c>
      <c r="F109" s="6"/>
      <c r="G109" s="6">
        <f t="shared" si="13"/>
        <v>0</v>
      </c>
      <c r="H109" s="147">
        <f>' Ruko 2 Lantai Kombinasi'!G101</f>
        <v>0</v>
      </c>
      <c r="I109" s="110">
        <f t="shared" si="12"/>
        <v>0</v>
      </c>
    </row>
    <row r="110" spans="2:9" ht="30">
      <c r="B110" s="64"/>
      <c r="C110" s="86" t="s">
        <v>249</v>
      </c>
      <c r="D110" s="75" t="s">
        <v>259</v>
      </c>
      <c r="E110" s="61" t="s">
        <v>48</v>
      </c>
      <c r="F110" s="6"/>
      <c r="G110" s="6">
        <f t="shared" si="13"/>
        <v>0</v>
      </c>
      <c r="H110" s="147">
        <f>' Ruko 2 Lantai Kombinasi'!G102</f>
        <v>60500</v>
      </c>
      <c r="I110" s="110">
        <f t="shared" si="12"/>
        <v>0</v>
      </c>
    </row>
    <row r="111" spans="2:9" ht="30">
      <c r="B111" s="64"/>
      <c r="C111" s="86" t="s">
        <v>138</v>
      </c>
      <c r="D111" s="75" t="s">
        <v>259</v>
      </c>
      <c r="E111" s="61" t="s">
        <v>48</v>
      </c>
      <c r="F111" s="6"/>
      <c r="G111" s="6">
        <f t="shared" si="13"/>
        <v>0</v>
      </c>
      <c r="H111" s="147">
        <f>' Ruko 2 Lantai Kombinasi'!G103</f>
        <v>0</v>
      </c>
      <c r="I111" s="110">
        <f t="shared" si="12"/>
        <v>0</v>
      </c>
    </row>
    <row r="112" spans="2:9" ht="30">
      <c r="B112" s="64"/>
      <c r="C112" s="86" t="s">
        <v>139</v>
      </c>
      <c r="D112" s="75" t="s">
        <v>259</v>
      </c>
      <c r="E112" s="61" t="s">
        <v>48</v>
      </c>
      <c r="F112" s="6"/>
      <c r="G112" s="6">
        <f t="shared" si="13"/>
        <v>0</v>
      </c>
      <c r="H112" s="147">
        <f>' Ruko 2 Lantai Kombinasi'!G104</f>
        <v>0</v>
      </c>
      <c r="I112" s="110">
        <f t="shared" si="12"/>
        <v>0</v>
      </c>
    </row>
    <row r="113" spans="2:11" ht="30">
      <c r="B113" s="64"/>
      <c r="C113" s="86" t="s">
        <v>140</v>
      </c>
      <c r="D113" s="75" t="s">
        <v>259</v>
      </c>
      <c r="E113" s="61" t="s">
        <v>48</v>
      </c>
      <c r="F113" s="6"/>
      <c r="G113" s="6">
        <f t="shared" si="13"/>
        <v>0</v>
      </c>
      <c r="H113" s="147">
        <f>' Ruko 2 Lantai Kombinasi'!G105</f>
        <v>0</v>
      </c>
      <c r="I113" s="110">
        <f t="shared" si="12"/>
        <v>0</v>
      </c>
    </row>
    <row r="114" spans="2:11" ht="30">
      <c r="B114" s="64"/>
      <c r="C114" s="86" t="s">
        <v>141</v>
      </c>
      <c r="D114" s="75" t="s">
        <v>259</v>
      </c>
      <c r="E114" s="61" t="s">
        <v>48</v>
      </c>
      <c r="F114" s="6"/>
      <c r="G114" s="6">
        <f t="shared" si="13"/>
        <v>0</v>
      </c>
      <c r="H114" s="147">
        <f>' Ruko 2 Lantai Kombinasi'!G106</f>
        <v>1644445.0000000002</v>
      </c>
      <c r="I114" s="110">
        <f t="shared" si="12"/>
        <v>0</v>
      </c>
    </row>
    <row r="115" spans="2:11" ht="15.75">
      <c r="B115" s="64"/>
      <c r="C115" s="65"/>
      <c r="D115" s="65"/>
      <c r="E115" s="61"/>
      <c r="F115" s="6"/>
      <c r="G115" s="6"/>
      <c r="H115" s="6"/>
      <c r="I115" s="110"/>
    </row>
    <row r="116" spans="2:11" ht="15.75">
      <c r="B116" s="70">
        <v>2</v>
      </c>
      <c r="C116" s="73" t="s">
        <v>114</v>
      </c>
      <c r="D116" s="73"/>
      <c r="E116" s="61"/>
      <c r="F116" s="6"/>
      <c r="G116" s="6"/>
      <c r="H116" s="6"/>
      <c r="I116" s="110"/>
    </row>
    <row r="117" spans="2:11" ht="15.75">
      <c r="B117" s="68"/>
      <c r="C117" s="69" t="s">
        <v>86</v>
      </c>
      <c r="D117" s="22" t="s">
        <v>265</v>
      </c>
      <c r="E117" s="61" t="s">
        <v>48</v>
      </c>
      <c r="F117" s="6">
        <f>' Ruko 2 Lantai Kombinasi'!F92*$F$5</f>
        <v>2</v>
      </c>
      <c r="G117" s="6">
        <f>SUM(F117:F117)</f>
        <v>2</v>
      </c>
      <c r="H117" s="147">
        <f>' Ruko 2 Lantai Kombinasi'!G92</f>
        <v>2343000</v>
      </c>
      <c r="I117" s="110">
        <f t="shared" ref="I117:I120" si="16">G117*H117</f>
        <v>4686000</v>
      </c>
    </row>
    <row r="118" spans="2:11" ht="15.75">
      <c r="B118" s="70">
        <v>3</v>
      </c>
      <c r="C118" s="73" t="s">
        <v>49</v>
      </c>
      <c r="D118" s="73"/>
      <c r="E118" s="61"/>
      <c r="F118" s="6"/>
      <c r="G118" s="6"/>
      <c r="H118" s="147">
        <f>' Ruko 2 Lantai Kombinasi'!G93</f>
        <v>0</v>
      </c>
      <c r="I118" s="110"/>
    </row>
    <row r="119" spans="2:11" ht="15.75">
      <c r="B119" s="88" t="s">
        <v>14</v>
      </c>
      <c r="C119" s="69" t="s">
        <v>51</v>
      </c>
      <c r="D119" s="72" t="s">
        <v>196</v>
      </c>
      <c r="E119" s="61" t="s">
        <v>50</v>
      </c>
      <c r="F119" s="6">
        <f>' Ruko 2 Lantai Kombinasi'!F94*$F$5</f>
        <v>2</v>
      </c>
      <c r="G119" s="6">
        <f>SUM(F119:F119)</f>
        <v>2</v>
      </c>
      <c r="H119" s="147">
        <f>' Ruko 2 Lantai Kombinasi'!G94</f>
        <v>326700</v>
      </c>
      <c r="I119" s="110">
        <f t="shared" si="16"/>
        <v>653400</v>
      </c>
    </row>
    <row r="120" spans="2:11" ht="15.75">
      <c r="B120" s="88" t="s">
        <v>14</v>
      </c>
      <c r="C120" s="69" t="s">
        <v>52</v>
      </c>
      <c r="D120" s="72" t="s">
        <v>197</v>
      </c>
      <c r="E120" s="61" t="s">
        <v>50</v>
      </c>
      <c r="F120" s="6">
        <f>' Ruko 2 Lantai Kombinasi'!F95*$F$5</f>
        <v>6</v>
      </c>
      <c r="G120" s="6">
        <f>SUM(F120:F120)</f>
        <v>6</v>
      </c>
      <c r="H120" s="147">
        <f>' Ruko 2 Lantai Kombinasi'!G95</f>
        <v>25025.000000000004</v>
      </c>
      <c r="I120" s="110">
        <f t="shared" si="16"/>
        <v>150150.00000000003</v>
      </c>
    </row>
    <row r="121" spans="2:11" ht="15.75">
      <c r="B121" s="68"/>
      <c r="C121" s="69"/>
      <c r="D121" s="69"/>
      <c r="E121" s="61"/>
      <c r="F121" s="6"/>
      <c r="G121" s="6"/>
      <c r="H121" s="147">
        <f>' Ruko 2 Lantai Kombinasi'!G96</f>
        <v>0</v>
      </c>
      <c r="I121" s="152">
        <f>SUM(I94:I120)</f>
        <v>38258244.200000003</v>
      </c>
      <c r="K121" s="153">
        <f>' Ruko 2 Lantai Kombinasi'!H96</f>
        <v>0</v>
      </c>
    </row>
    <row r="122" spans="2:11" ht="15.75">
      <c r="B122" s="70" t="s">
        <v>53</v>
      </c>
      <c r="C122" s="73" t="s">
        <v>54</v>
      </c>
      <c r="D122" s="73"/>
      <c r="E122" s="61"/>
      <c r="F122" s="6"/>
      <c r="G122" s="6"/>
      <c r="H122" s="147">
        <f>' Ruko 2 Lantai Kombinasi'!G97</f>
        <v>0</v>
      </c>
      <c r="I122" s="110"/>
    </row>
    <row r="123" spans="2:11" ht="15.75">
      <c r="B123" s="68">
        <v>1</v>
      </c>
      <c r="C123" s="69" t="s">
        <v>55</v>
      </c>
      <c r="D123" s="72" t="s">
        <v>194</v>
      </c>
      <c r="E123" s="61" t="s">
        <v>15</v>
      </c>
      <c r="F123" s="6">
        <f>' Ruko 2 Lantai Kombinasi'!F98*$F$5</f>
        <v>204.219234</v>
      </c>
      <c r="G123" s="6">
        <f>SUM(F123:F123)</f>
        <v>204.219234</v>
      </c>
      <c r="H123" s="147">
        <f>' Ruko 2 Lantai Kombinasi'!G98</f>
        <v>16720</v>
      </c>
      <c r="I123" s="110">
        <f t="shared" ref="I123:I126" si="17">G123*H123</f>
        <v>3414545.5924800001</v>
      </c>
    </row>
    <row r="124" spans="2:11" ht="15.75">
      <c r="B124" s="68">
        <v>2</v>
      </c>
      <c r="C124" s="69" t="s">
        <v>56</v>
      </c>
      <c r="D124" s="72" t="s">
        <v>195</v>
      </c>
      <c r="E124" s="61" t="s">
        <v>15</v>
      </c>
      <c r="F124" s="6">
        <f>' Ruko 2 Lantai Kombinasi'!F99*$F$5</f>
        <v>83.652420000000006</v>
      </c>
      <c r="G124" s="6">
        <f>SUM(F124:F124)</f>
        <v>83.652420000000006</v>
      </c>
      <c r="H124" s="147">
        <f>' Ruko 2 Lantai Kombinasi'!G99</f>
        <v>38390</v>
      </c>
      <c r="I124" s="110">
        <f t="shared" si="17"/>
        <v>3211416.4038000004</v>
      </c>
    </row>
    <row r="125" spans="2:11" ht="15.75">
      <c r="B125" s="68">
        <v>3</v>
      </c>
      <c r="C125" s="69" t="s">
        <v>57</v>
      </c>
      <c r="D125" s="72" t="s">
        <v>194</v>
      </c>
      <c r="E125" s="61" t="s">
        <v>15</v>
      </c>
      <c r="F125" s="6">
        <f>' Ruko 2 Lantai Kombinasi'!F100*$F$5</f>
        <v>114.67768973049999</v>
      </c>
      <c r="G125" s="6">
        <f>SUM(F125:F125)</f>
        <v>114.67768973049999</v>
      </c>
      <c r="H125" s="147">
        <f>' Ruko 2 Lantai Kombinasi'!G100</f>
        <v>16720</v>
      </c>
      <c r="I125" s="110">
        <f t="shared" si="17"/>
        <v>1917410.9722939599</v>
      </c>
    </row>
    <row r="126" spans="2:11" ht="15.75">
      <c r="B126" s="68">
        <v>4</v>
      </c>
      <c r="C126" s="69" t="s">
        <v>115</v>
      </c>
      <c r="D126" s="69"/>
      <c r="E126" s="61" t="s">
        <v>9</v>
      </c>
      <c r="F126" s="6">
        <f>' Ruko 2 Lantai Kombinasi'!F101*$F$5</f>
        <v>5</v>
      </c>
      <c r="G126" s="6">
        <f>SUM(F126:F126)</f>
        <v>5</v>
      </c>
      <c r="H126" s="147">
        <f>' Ruko 2 Lantai Kombinasi'!G101</f>
        <v>0</v>
      </c>
      <c r="I126" s="110">
        <f t="shared" si="17"/>
        <v>0</v>
      </c>
    </row>
    <row r="127" spans="2:11" ht="15.75">
      <c r="B127" s="68">
        <v>5</v>
      </c>
      <c r="C127" s="69" t="s">
        <v>202</v>
      </c>
      <c r="D127" s="72"/>
      <c r="E127" s="61" t="s">
        <v>15</v>
      </c>
      <c r="F127" s="6">
        <f>' Ruko 2 Lantai Kombinasi'!F102*$F$5</f>
        <v>47.316749999999999</v>
      </c>
      <c r="G127" s="6">
        <f>SUM(F127:F127)</f>
        <v>47.316749999999999</v>
      </c>
      <c r="H127" s="147">
        <f>' Ruko 2 Lantai Kombinasi'!G102</f>
        <v>60500</v>
      </c>
      <c r="I127" s="110">
        <f>G127*H127</f>
        <v>2862663.375</v>
      </c>
    </row>
    <row r="128" spans="2:11" ht="15.75">
      <c r="B128" s="68"/>
      <c r="C128" s="69"/>
      <c r="D128" s="69"/>
      <c r="E128" s="61"/>
      <c r="F128" s="6"/>
      <c r="G128" s="6"/>
      <c r="H128" s="147">
        <f>' Ruko 2 Lantai Kombinasi'!G103</f>
        <v>0</v>
      </c>
      <c r="I128" s="152">
        <f>SUM(I123:I127)</f>
        <v>11406036.343573961</v>
      </c>
      <c r="K128" s="153">
        <f>' Ruko 2 Lantai Kombinasi'!H103</f>
        <v>0</v>
      </c>
    </row>
    <row r="129" spans="2:9" ht="15.75">
      <c r="B129" s="70" t="s">
        <v>58</v>
      </c>
      <c r="C129" s="73" t="s">
        <v>59</v>
      </c>
      <c r="D129" s="73"/>
      <c r="E129" s="61"/>
      <c r="F129" s="6"/>
      <c r="G129" s="6"/>
      <c r="H129" s="147">
        <f>' Ruko 2 Lantai Kombinasi'!G104</f>
        <v>0</v>
      </c>
      <c r="I129" s="110"/>
    </row>
    <row r="130" spans="2:9" ht="15.75">
      <c r="B130" s="68">
        <v>1</v>
      </c>
      <c r="C130" s="69" t="s">
        <v>116</v>
      </c>
      <c r="D130" s="69"/>
      <c r="E130" s="61"/>
      <c r="F130" s="6"/>
      <c r="G130" s="6"/>
      <c r="H130" s="147">
        <f>' Ruko 2 Lantai Kombinasi'!G105</f>
        <v>0</v>
      </c>
      <c r="I130" s="110"/>
    </row>
    <row r="131" spans="2:9" ht="15.75">
      <c r="B131" s="88" t="s">
        <v>14</v>
      </c>
      <c r="C131" s="69" t="s">
        <v>117</v>
      </c>
      <c r="D131" s="69" t="s">
        <v>180</v>
      </c>
      <c r="E131" s="61" t="s">
        <v>50</v>
      </c>
      <c r="F131" s="6">
        <f>' Ruko 2 Lantai Kombinasi'!F106*$F$5</f>
        <v>2</v>
      </c>
      <c r="G131" s="6">
        <f>SUM(F131:F131)</f>
        <v>2</v>
      </c>
      <c r="H131" s="147">
        <f>' Ruko 2 Lantai Kombinasi'!G106</f>
        <v>1644445.0000000002</v>
      </c>
      <c r="I131" s="110">
        <f t="shared" ref="I131:I132" si="18">G131*H131</f>
        <v>3288890.0000000005</v>
      </c>
    </row>
    <row r="132" spans="2:9" ht="15.75">
      <c r="B132" s="88" t="s">
        <v>14</v>
      </c>
      <c r="C132" s="69" t="s">
        <v>60</v>
      </c>
      <c r="D132" s="69" t="s">
        <v>181</v>
      </c>
      <c r="E132" s="61" t="s">
        <v>50</v>
      </c>
      <c r="F132" s="6">
        <f>' Ruko 2 Lantai Kombinasi'!F107*$F$5</f>
        <v>2</v>
      </c>
      <c r="G132" s="6">
        <f>SUM(F132:F132)</f>
        <v>2</v>
      </c>
      <c r="H132" s="147">
        <f>' Ruko 2 Lantai Kombinasi'!G107</f>
        <v>167062.5</v>
      </c>
      <c r="I132" s="110">
        <f t="shared" si="18"/>
        <v>334125</v>
      </c>
    </row>
    <row r="133" spans="2:9" ht="15.75">
      <c r="B133" s="88" t="s">
        <v>14</v>
      </c>
      <c r="C133" s="69" t="s">
        <v>118</v>
      </c>
      <c r="D133" s="84" t="s">
        <v>276</v>
      </c>
      <c r="E133" s="61" t="s">
        <v>50</v>
      </c>
      <c r="F133" s="6">
        <f>' Ruko 2 Lantai Kombinasi'!F108*$F$5</f>
        <v>2</v>
      </c>
      <c r="G133" s="6">
        <f>SUM(F133:F133)</f>
        <v>2</v>
      </c>
      <c r="H133" s="169">
        <f>' Ruko 2 Lantai Kombinasi'!G108</f>
        <v>863115</v>
      </c>
      <c r="I133" s="170"/>
    </row>
    <row r="134" spans="2:9" ht="15.75">
      <c r="B134" s="88"/>
      <c r="C134" s="69"/>
      <c r="D134" s="69" t="s">
        <v>183</v>
      </c>
      <c r="E134" s="61"/>
      <c r="F134" s="6"/>
      <c r="G134" s="6"/>
      <c r="H134" s="147"/>
      <c r="I134" s="110">
        <f t="shared" ref="I134:I150" si="19">G134*H134</f>
        <v>0</v>
      </c>
    </row>
    <row r="135" spans="2:9" ht="15.75">
      <c r="B135" s="88"/>
      <c r="C135" s="69"/>
      <c r="D135" s="69" t="s">
        <v>184</v>
      </c>
      <c r="E135" s="61"/>
      <c r="F135" s="6"/>
      <c r="G135" s="6"/>
      <c r="H135" s="147"/>
      <c r="I135" s="110">
        <f t="shared" si="19"/>
        <v>0</v>
      </c>
    </row>
    <row r="136" spans="2:9" ht="15.75">
      <c r="B136" s="88"/>
      <c r="C136" s="69"/>
      <c r="D136" s="69" t="s">
        <v>185</v>
      </c>
      <c r="E136" s="61"/>
      <c r="F136" s="6"/>
      <c r="G136" s="6"/>
      <c r="H136" s="147"/>
      <c r="I136" s="110">
        <f t="shared" si="19"/>
        <v>0</v>
      </c>
    </row>
    <row r="137" spans="2:9" ht="15.75">
      <c r="B137" s="88"/>
      <c r="C137" s="69"/>
      <c r="D137" s="69" t="s">
        <v>186</v>
      </c>
      <c r="E137" s="61"/>
      <c r="F137" s="6"/>
      <c r="G137" s="6"/>
      <c r="H137" s="147"/>
      <c r="I137" s="110">
        <f t="shared" si="19"/>
        <v>0</v>
      </c>
    </row>
    <row r="138" spans="2:9" ht="15.75">
      <c r="B138" s="88" t="s">
        <v>14</v>
      </c>
      <c r="C138" s="69" t="s">
        <v>119</v>
      </c>
      <c r="D138" s="69" t="s">
        <v>187</v>
      </c>
      <c r="E138" s="61" t="s">
        <v>50</v>
      </c>
      <c r="F138" s="6">
        <f>' Ruko 2 Lantai Kombinasi'!F113*$F$5</f>
        <v>2</v>
      </c>
      <c r="G138" s="6">
        <f>SUM(F138:F138)</f>
        <v>2</v>
      </c>
      <c r="H138" s="147">
        <f>' Ruko 2 Lantai Kombinasi'!G113</f>
        <v>118552.50000000001</v>
      </c>
      <c r="I138" s="110">
        <f t="shared" si="19"/>
        <v>237105.00000000003</v>
      </c>
    </row>
    <row r="139" spans="2:9" ht="15.75">
      <c r="B139" s="88">
        <v>3</v>
      </c>
      <c r="C139" s="69" t="s">
        <v>61</v>
      </c>
      <c r="D139" s="69" t="s">
        <v>188</v>
      </c>
      <c r="E139" s="61" t="s">
        <v>50</v>
      </c>
      <c r="F139" s="6">
        <f>' Ruko 2 Lantai Kombinasi'!F114*$F$5</f>
        <v>2</v>
      </c>
      <c r="G139" s="6">
        <f>SUM(F139:F139)</f>
        <v>2</v>
      </c>
      <c r="H139" s="147">
        <f>' Ruko 2 Lantai Kombinasi'!G114</f>
        <v>185625.00000000003</v>
      </c>
      <c r="I139" s="110">
        <f t="shared" si="19"/>
        <v>371250.00000000006</v>
      </c>
    </row>
    <row r="140" spans="2:9" ht="15.75">
      <c r="B140" s="88">
        <v>4</v>
      </c>
      <c r="C140" s="69" t="s">
        <v>62</v>
      </c>
      <c r="D140" s="69" t="s">
        <v>189</v>
      </c>
      <c r="E140" s="61" t="s">
        <v>50</v>
      </c>
      <c r="F140" s="6">
        <f>' Ruko 2 Lantai Kombinasi'!F115*$F$5</f>
        <v>4</v>
      </c>
      <c r="G140" s="6">
        <f>SUM(F140:F140)</f>
        <v>4</v>
      </c>
      <c r="H140" s="147">
        <f>' Ruko 2 Lantai Kombinasi'!G115</f>
        <v>192500.00000000003</v>
      </c>
      <c r="I140" s="110">
        <f t="shared" si="19"/>
        <v>770000.00000000012</v>
      </c>
    </row>
    <row r="141" spans="2:9" ht="15.75">
      <c r="B141" s="68">
        <v>6</v>
      </c>
      <c r="C141" s="69" t="s">
        <v>63</v>
      </c>
      <c r="D141" s="69"/>
      <c r="E141" s="61"/>
      <c r="F141" s="6"/>
      <c r="G141" s="6"/>
      <c r="H141" s="147">
        <f>' Ruko 2 Lantai Kombinasi'!G116</f>
        <v>0</v>
      </c>
      <c r="I141" s="110">
        <f t="shared" si="19"/>
        <v>0</v>
      </c>
    </row>
    <row r="142" spans="2:9" ht="15.75">
      <c r="B142" s="88" t="s">
        <v>14</v>
      </c>
      <c r="C142" s="69" t="s">
        <v>64</v>
      </c>
      <c r="D142" s="21" t="s">
        <v>190</v>
      </c>
      <c r="E142" s="61" t="s">
        <v>9</v>
      </c>
      <c r="F142" s="6">
        <f>' Ruko 2 Lantai Kombinasi'!F117*$F$5</f>
        <v>33.973993199999995</v>
      </c>
      <c r="G142" s="6">
        <f>SUM(F142:F142)</f>
        <v>33.973993199999995</v>
      </c>
      <c r="H142" s="147">
        <f>' Ruko 2 Lantai Kombinasi'!G117</f>
        <v>20350</v>
      </c>
      <c r="I142" s="110">
        <f t="shared" si="19"/>
        <v>691370.76161999989</v>
      </c>
    </row>
    <row r="143" spans="2:9" ht="15.75">
      <c r="B143" s="88">
        <v>7</v>
      </c>
      <c r="C143" s="69" t="s">
        <v>65</v>
      </c>
      <c r="D143" s="21"/>
      <c r="E143" s="61"/>
      <c r="F143" s="6"/>
      <c r="G143" s="6"/>
      <c r="H143" s="147">
        <f>' Ruko 2 Lantai Kombinasi'!G118</f>
        <v>0</v>
      </c>
      <c r="I143" s="110">
        <f t="shared" si="19"/>
        <v>0</v>
      </c>
    </row>
    <row r="144" spans="2:9" ht="15.75">
      <c r="B144" s="88" t="s">
        <v>14</v>
      </c>
      <c r="C144" s="69" t="s">
        <v>66</v>
      </c>
      <c r="D144" s="21" t="s">
        <v>191</v>
      </c>
      <c r="E144" s="61" t="s">
        <v>9</v>
      </c>
      <c r="F144" s="6">
        <f>' Ruko 2 Lantai Kombinasi'!F119*$F$5</f>
        <v>1.3704800000000001</v>
      </c>
      <c r="G144" s="6">
        <f t="shared" ref="G144:G150" si="20">SUM(F144:F144)</f>
        <v>1.3704800000000001</v>
      </c>
      <c r="H144" s="147">
        <f>' Ruko 2 Lantai Kombinasi'!G119</f>
        <v>45736.538124999999</v>
      </c>
      <c r="I144" s="110">
        <f t="shared" si="19"/>
        <v>62681.010769550005</v>
      </c>
    </row>
    <row r="145" spans="2:11" ht="15.75">
      <c r="B145" s="88" t="s">
        <v>14</v>
      </c>
      <c r="C145" s="69" t="s">
        <v>120</v>
      </c>
      <c r="D145" s="21" t="s">
        <v>191</v>
      </c>
      <c r="E145" s="61" t="s">
        <v>9</v>
      </c>
      <c r="F145" s="6">
        <f>' Ruko 2 Lantai Kombinasi'!F120*$F$5</f>
        <v>12.662528</v>
      </c>
      <c r="G145" s="6">
        <f t="shared" si="20"/>
        <v>12.662528</v>
      </c>
      <c r="H145" s="147">
        <f>' Ruko 2 Lantai Kombinasi'!G120</f>
        <v>40770.752124999999</v>
      </c>
      <c r="I145" s="110">
        <f t="shared" si="19"/>
        <v>516260.79036387202</v>
      </c>
    </row>
    <row r="146" spans="2:11" ht="15.75">
      <c r="B146" s="88" t="s">
        <v>14</v>
      </c>
      <c r="C146" s="69" t="s">
        <v>67</v>
      </c>
      <c r="D146" s="21" t="s">
        <v>191</v>
      </c>
      <c r="E146" s="61" t="s">
        <v>9</v>
      </c>
      <c r="F146" s="6">
        <f>' Ruko 2 Lantai Kombinasi'!F121*$F$5</f>
        <v>64.19353439999999</v>
      </c>
      <c r="G146" s="6">
        <f t="shared" si="20"/>
        <v>64.19353439999999</v>
      </c>
      <c r="H146" s="147">
        <f>' Ruko 2 Lantai Kombinasi'!G121</f>
        <v>67743.438250000007</v>
      </c>
      <c r="I146" s="110">
        <f t="shared" si="19"/>
        <v>4348690.7336756503</v>
      </c>
    </row>
    <row r="147" spans="2:11" ht="15.75">
      <c r="B147" s="88" t="s">
        <v>14</v>
      </c>
      <c r="C147" s="69" t="s">
        <v>68</v>
      </c>
      <c r="D147" s="21" t="s">
        <v>191</v>
      </c>
      <c r="E147" s="61" t="s">
        <v>9</v>
      </c>
      <c r="F147" s="6">
        <f>' Ruko 2 Lantai Kombinasi'!F122*$F$5</f>
        <v>28.3</v>
      </c>
      <c r="G147" s="6">
        <f t="shared" si="20"/>
        <v>28.3</v>
      </c>
      <c r="H147" s="147">
        <f>' Ruko 2 Lantai Kombinasi'!G122</f>
        <v>93582.230624999997</v>
      </c>
      <c r="I147" s="110">
        <f t="shared" si="19"/>
        <v>2648377.1266875002</v>
      </c>
    </row>
    <row r="148" spans="2:11" ht="15.75">
      <c r="B148" s="88" t="s">
        <v>14</v>
      </c>
      <c r="C148" s="69" t="s">
        <v>121</v>
      </c>
      <c r="D148" s="69" t="s">
        <v>192</v>
      </c>
      <c r="E148" s="61" t="s">
        <v>50</v>
      </c>
      <c r="F148" s="6">
        <f>' Ruko 2 Lantai Kombinasi'!F123*$F$5</f>
        <v>1</v>
      </c>
      <c r="G148" s="6">
        <f t="shared" si="20"/>
        <v>1</v>
      </c>
      <c r="H148" s="147">
        <f>' Ruko 2 Lantai Kombinasi'!G123</f>
        <v>165082.5</v>
      </c>
      <c r="I148" s="110">
        <f t="shared" si="19"/>
        <v>165082.5</v>
      </c>
    </row>
    <row r="149" spans="2:11" ht="15.75">
      <c r="B149" s="88" t="s">
        <v>14</v>
      </c>
      <c r="C149" s="69" t="s">
        <v>69</v>
      </c>
      <c r="D149" s="69" t="s">
        <v>193</v>
      </c>
      <c r="E149" s="61" t="s">
        <v>50</v>
      </c>
      <c r="F149" s="6">
        <f>' Ruko 2 Lantai Kombinasi'!F124*$F$5</f>
        <v>3</v>
      </c>
      <c r="G149" s="6">
        <f t="shared" si="20"/>
        <v>3</v>
      </c>
      <c r="H149" s="147">
        <f>' Ruko 2 Lantai Kombinasi'!G124</f>
        <v>220000</v>
      </c>
      <c r="I149" s="110">
        <f t="shared" si="19"/>
        <v>660000</v>
      </c>
    </row>
    <row r="150" spans="2:11" ht="15.75">
      <c r="B150" s="88" t="s">
        <v>14</v>
      </c>
      <c r="C150" s="74" t="s">
        <v>242</v>
      </c>
      <c r="D150" s="74" t="s">
        <v>243</v>
      </c>
      <c r="E150" s="61" t="s">
        <v>50</v>
      </c>
      <c r="F150" s="6">
        <f>' Ruko 2 Lantai Kombinasi'!F125*$F$5</f>
        <v>1</v>
      </c>
      <c r="G150" s="6">
        <f t="shared" si="20"/>
        <v>1</v>
      </c>
      <c r="H150" s="147">
        <f>' Ruko 2 Lantai Kombinasi'!G125</f>
        <v>495000.00000000006</v>
      </c>
      <c r="I150" s="110">
        <f t="shared" si="19"/>
        <v>495000.00000000006</v>
      </c>
    </row>
    <row r="151" spans="2:11" ht="15.75">
      <c r="B151" s="68"/>
      <c r="C151" s="69"/>
      <c r="D151" s="69"/>
      <c r="E151" s="61"/>
      <c r="F151" s="6"/>
      <c r="G151" s="6"/>
      <c r="H151" s="6"/>
      <c r="I151" s="152">
        <f>SUM(I131:I150)</f>
        <v>14588832.923116574</v>
      </c>
      <c r="K151" s="153">
        <f>' Ruko 2 Lantai Kombinasi'!H126</f>
        <v>0</v>
      </c>
    </row>
    <row r="152" spans="2:11" ht="15.75">
      <c r="B152" s="70" t="s">
        <v>70</v>
      </c>
      <c r="C152" s="73" t="s">
        <v>71</v>
      </c>
      <c r="D152" s="73"/>
      <c r="E152" s="61"/>
      <c r="F152" s="6"/>
      <c r="G152" s="6"/>
      <c r="H152" s="6"/>
      <c r="I152" s="110"/>
    </row>
    <row r="153" spans="2:11" ht="15.75">
      <c r="B153" s="68"/>
      <c r="C153" s="69"/>
      <c r="D153" s="69"/>
      <c r="E153" s="61"/>
      <c r="F153" s="6"/>
      <c r="G153" s="6"/>
      <c r="H153" s="6"/>
      <c r="I153" s="110"/>
    </row>
    <row r="154" spans="2:11" ht="15.75">
      <c r="B154" s="83">
        <v>1</v>
      </c>
      <c r="C154" s="89" t="s">
        <v>122</v>
      </c>
      <c r="D154" s="89" t="s">
        <v>215</v>
      </c>
      <c r="E154" s="85" t="s">
        <v>72</v>
      </c>
      <c r="F154" s="6">
        <f>' Ruko 2 Lantai Kombinasi'!F129*$F$5</f>
        <v>27</v>
      </c>
      <c r="G154" s="6">
        <f t="shared" ref="G154:G170" si="21">SUM(F154:F154)</f>
        <v>27</v>
      </c>
      <c r="H154" s="147">
        <f>' Ruko 2 Lantai Kombinasi'!G129</f>
        <v>228755.758</v>
      </c>
      <c r="I154" s="110">
        <f t="shared" ref="I154:I169" si="22">G154*H154</f>
        <v>6176405.466</v>
      </c>
    </row>
    <row r="155" spans="2:11" ht="28.5">
      <c r="B155" s="68">
        <v>2</v>
      </c>
      <c r="C155" s="90" t="s">
        <v>123</v>
      </c>
      <c r="D155" s="89" t="s">
        <v>216</v>
      </c>
      <c r="E155" s="85" t="s">
        <v>72</v>
      </c>
      <c r="F155" s="6">
        <f>' Ruko 2 Lantai Kombinasi'!F130*$F$5</f>
        <v>2</v>
      </c>
      <c r="G155" s="6">
        <f t="shared" si="21"/>
        <v>2</v>
      </c>
      <c r="H155" s="147">
        <f>' Ruko 2 Lantai Kombinasi'!G130</f>
        <v>379483.25800000003</v>
      </c>
      <c r="I155" s="110">
        <f t="shared" si="22"/>
        <v>758966.51600000006</v>
      </c>
    </row>
    <row r="156" spans="2:11" ht="15.75">
      <c r="B156" s="83">
        <v>3</v>
      </c>
      <c r="C156" s="90" t="s">
        <v>73</v>
      </c>
      <c r="D156" s="89" t="s">
        <v>217</v>
      </c>
      <c r="E156" s="85" t="s">
        <v>72</v>
      </c>
      <c r="F156" s="6">
        <f>' Ruko 2 Lantai Kombinasi'!F131*$F$5</f>
        <v>8</v>
      </c>
      <c r="G156" s="6">
        <f t="shared" si="21"/>
        <v>8</v>
      </c>
      <c r="H156" s="147">
        <f>' Ruko 2 Lantai Kombinasi'!G131</f>
        <v>218272.285</v>
      </c>
      <c r="I156" s="110">
        <f t="shared" si="22"/>
        <v>1746178.28</v>
      </c>
    </row>
    <row r="157" spans="2:11" ht="15.75">
      <c r="B157" s="68">
        <v>4</v>
      </c>
      <c r="C157" s="90" t="s">
        <v>74</v>
      </c>
      <c r="D157" s="89" t="s">
        <v>218</v>
      </c>
      <c r="E157" s="85" t="s">
        <v>72</v>
      </c>
      <c r="F157" s="6">
        <f>' Ruko 2 Lantai Kombinasi'!F132*$F$5</f>
        <v>1</v>
      </c>
      <c r="G157" s="6">
        <f t="shared" si="21"/>
        <v>1</v>
      </c>
      <c r="H157" s="147">
        <f>' Ruko 2 Lantai Kombinasi'!G132</f>
        <v>218272.285</v>
      </c>
      <c r="I157" s="110">
        <f t="shared" si="22"/>
        <v>218272.285</v>
      </c>
    </row>
    <row r="158" spans="2:11" ht="15.75">
      <c r="B158" s="83">
        <v>5</v>
      </c>
      <c r="C158" s="90" t="s">
        <v>124</v>
      </c>
      <c r="D158" s="89" t="s">
        <v>219</v>
      </c>
      <c r="E158" s="85" t="s">
        <v>72</v>
      </c>
      <c r="F158" s="6">
        <f>' Ruko 2 Lantai Kombinasi'!F133*$F$5</f>
        <v>2</v>
      </c>
      <c r="G158" s="6">
        <f t="shared" si="21"/>
        <v>2</v>
      </c>
      <c r="H158" s="147">
        <f>' Ruko 2 Lantai Kombinasi'!G133</f>
        <v>218272.285</v>
      </c>
      <c r="I158" s="110">
        <f t="shared" si="22"/>
        <v>436544.57</v>
      </c>
    </row>
    <row r="159" spans="2:11" ht="15.75">
      <c r="B159" s="68">
        <v>6</v>
      </c>
      <c r="C159" s="90" t="s">
        <v>220</v>
      </c>
      <c r="D159" s="89" t="s">
        <v>221</v>
      </c>
      <c r="E159" s="85" t="s">
        <v>72</v>
      </c>
      <c r="F159" s="6">
        <f>' Ruko 2 Lantai Kombinasi'!F134*$F$5</f>
        <v>2</v>
      </c>
      <c r="G159" s="6">
        <f t="shared" si="21"/>
        <v>2</v>
      </c>
      <c r="H159" s="147">
        <f>' Ruko 2 Lantai Kombinasi'!G134</f>
        <v>231846.22999999998</v>
      </c>
      <c r="I159" s="110">
        <f t="shared" si="22"/>
        <v>463692.45999999996</v>
      </c>
    </row>
    <row r="160" spans="2:11" ht="15.75">
      <c r="B160" s="83">
        <v>7</v>
      </c>
      <c r="C160" s="90" t="s">
        <v>75</v>
      </c>
      <c r="D160" s="89" t="s">
        <v>178</v>
      </c>
      <c r="E160" s="61" t="s">
        <v>50</v>
      </c>
      <c r="F160" s="6">
        <f>' Ruko 2 Lantai Kombinasi'!F135*$F$5</f>
        <v>2</v>
      </c>
      <c r="G160" s="6">
        <f t="shared" si="21"/>
        <v>2</v>
      </c>
      <c r="H160" s="147">
        <f>' Ruko 2 Lantai Kombinasi'!G135</f>
        <v>13426.6</v>
      </c>
      <c r="I160" s="110">
        <f t="shared" si="22"/>
        <v>26853.200000000001</v>
      </c>
    </row>
    <row r="161" spans="1:12" ht="15.75">
      <c r="B161" s="68">
        <v>8</v>
      </c>
      <c r="C161" s="90" t="s">
        <v>76</v>
      </c>
      <c r="D161" s="89" t="s">
        <v>178</v>
      </c>
      <c r="E161" s="61" t="s">
        <v>50</v>
      </c>
      <c r="F161" s="6">
        <f>' Ruko 2 Lantai Kombinasi'!F136*$F$5</f>
        <v>4</v>
      </c>
      <c r="G161" s="6">
        <f t="shared" si="21"/>
        <v>4</v>
      </c>
      <c r="H161" s="147">
        <f>' Ruko 2 Lantai Kombinasi'!G136</f>
        <v>21905.4</v>
      </c>
      <c r="I161" s="110">
        <f t="shared" si="22"/>
        <v>87621.6</v>
      </c>
    </row>
    <row r="162" spans="1:12" ht="15.75">
      <c r="B162" s="83">
        <v>9</v>
      </c>
      <c r="C162" s="90" t="s">
        <v>125</v>
      </c>
      <c r="D162" s="89" t="s">
        <v>178</v>
      </c>
      <c r="E162" s="61" t="s">
        <v>50</v>
      </c>
      <c r="F162" s="6">
        <f>' Ruko 2 Lantai Kombinasi'!F137*$F$5</f>
        <v>2</v>
      </c>
      <c r="G162" s="6">
        <f t="shared" si="21"/>
        <v>2</v>
      </c>
      <c r="H162" s="147">
        <f>' Ruko 2 Lantai Kombinasi'!G137</f>
        <v>15193.2</v>
      </c>
      <c r="I162" s="110">
        <f t="shared" si="22"/>
        <v>30386.400000000001</v>
      </c>
    </row>
    <row r="163" spans="1:12" ht="15.75">
      <c r="B163" s="68">
        <v>10</v>
      </c>
      <c r="C163" s="90" t="s">
        <v>77</v>
      </c>
      <c r="D163" s="89" t="s">
        <v>178</v>
      </c>
      <c r="E163" s="61" t="s">
        <v>50</v>
      </c>
      <c r="F163" s="6">
        <f>' Ruko 2 Lantai Kombinasi'!F138*$F$5</f>
        <v>8</v>
      </c>
      <c r="G163" s="6">
        <f t="shared" si="21"/>
        <v>8</v>
      </c>
      <c r="H163" s="147">
        <f>' Ruko 2 Lantai Kombinasi'!G138</f>
        <v>20493</v>
      </c>
      <c r="I163" s="110">
        <f t="shared" si="22"/>
        <v>163944</v>
      </c>
    </row>
    <row r="164" spans="1:12" ht="15.75">
      <c r="B164" s="83">
        <v>11</v>
      </c>
      <c r="C164" s="90" t="s">
        <v>222</v>
      </c>
      <c r="D164" s="89" t="s">
        <v>178</v>
      </c>
      <c r="E164" s="85" t="s">
        <v>72</v>
      </c>
      <c r="F164" s="6">
        <f>' Ruko 2 Lantai Kombinasi'!F139*$F$5</f>
        <v>2</v>
      </c>
      <c r="G164" s="6">
        <f t="shared" si="21"/>
        <v>2</v>
      </c>
      <c r="H164" s="147">
        <f>' Ruko 2 Lantai Kombinasi'!G139</f>
        <v>40631.800000000003</v>
      </c>
      <c r="I164" s="110">
        <f t="shared" si="22"/>
        <v>81263.600000000006</v>
      </c>
    </row>
    <row r="165" spans="1:12" ht="15.75">
      <c r="B165" s="68">
        <v>12</v>
      </c>
      <c r="C165" s="90" t="s">
        <v>126</v>
      </c>
      <c r="D165" s="89" t="s">
        <v>223</v>
      </c>
      <c r="E165" s="61" t="s">
        <v>78</v>
      </c>
      <c r="F165" s="6">
        <f>' Ruko 2 Lantai Kombinasi'!F140*$F$5</f>
        <v>1</v>
      </c>
      <c r="G165" s="6">
        <f t="shared" si="21"/>
        <v>1</v>
      </c>
      <c r="H165" s="147">
        <f>' Ruko 2 Lantai Kombinasi'!G140</f>
        <v>110000.00000000001</v>
      </c>
      <c r="I165" s="110">
        <f t="shared" si="22"/>
        <v>110000.00000000001</v>
      </c>
    </row>
    <row r="166" spans="1:12" ht="15.75">
      <c r="B166" s="83">
        <v>13</v>
      </c>
      <c r="C166" s="90" t="s">
        <v>79</v>
      </c>
      <c r="D166" s="89" t="s">
        <v>224</v>
      </c>
      <c r="E166" s="61" t="s">
        <v>47</v>
      </c>
      <c r="F166" s="6">
        <f>' Ruko 2 Lantai Kombinasi'!F141*$F$5</f>
        <v>2</v>
      </c>
      <c r="G166" s="6">
        <f t="shared" si="21"/>
        <v>2</v>
      </c>
      <c r="H166" s="147">
        <f>' Ruko 2 Lantai Kombinasi'!G141</f>
        <v>935000.00000000012</v>
      </c>
      <c r="I166" s="110">
        <f t="shared" si="22"/>
        <v>1870000.0000000002</v>
      </c>
    </row>
    <row r="167" spans="1:12" ht="15.75">
      <c r="A167" s="114"/>
      <c r="B167" s="68">
        <v>14</v>
      </c>
      <c r="C167" s="90" t="s">
        <v>127</v>
      </c>
      <c r="D167" s="89" t="s">
        <v>225</v>
      </c>
      <c r="E167" s="61" t="s">
        <v>47</v>
      </c>
      <c r="F167" s="6">
        <f>' Ruko 2 Lantai Kombinasi'!F142*$F$5</f>
        <v>2</v>
      </c>
      <c r="G167" s="6">
        <f t="shared" si="21"/>
        <v>2</v>
      </c>
      <c r="H167" s="147">
        <f>' Ruko 2 Lantai Kombinasi'!G142</f>
        <v>935000.00000000012</v>
      </c>
      <c r="I167" s="110">
        <f t="shared" si="22"/>
        <v>1870000.0000000002</v>
      </c>
    </row>
    <row r="168" spans="1:12" ht="15.75">
      <c r="A168" s="114"/>
      <c r="B168" s="83">
        <v>15</v>
      </c>
      <c r="C168" s="90" t="s">
        <v>80</v>
      </c>
      <c r="D168" s="89" t="s">
        <v>179</v>
      </c>
      <c r="E168" s="61" t="s">
        <v>78</v>
      </c>
      <c r="F168" s="6">
        <f>' Ruko 2 Lantai Kombinasi'!F143*$F$5</f>
        <v>1</v>
      </c>
      <c r="G168" s="6">
        <f t="shared" si="21"/>
        <v>1</v>
      </c>
      <c r="H168" s="147">
        <f>' Ruko 2 Lantai Kombinasi'!G143</f>
        <v>385000.00000000006</v>
      </c>
      <c r="I168" s="110">
        <f t="shared" si="22"/>
        <v>385000.00000000006</v>
      </c>
    </row>
    <row r="169" spans="1:12" ht="15.75">
      <c r="A169" s="114"/>
      <c r="B169" s="68">
        <v>16</v>
      </c>
      <c r="C169" s="90" t="s">
        <v>203</v>
      </c>
      <c r="D169" s="89" t="s">
        <v>204</v>
      </c>
      <c r="E169" s="85" t="s">
        <v>72</v>
      </c>
      <c r="F169" s="6">
        <f>' Ruko 2 Lantai Kombinasi'!F144*$F$5</f>
        <v>2</v>
      </c>
      <c r="G169" s="6">
        <f t="shared" si="21"/>
        <v>2</v>
      </c>
      <c r="H169" s="147">
        <f>' Ruko 2 Lantai Kombinasi'!G144</f>
        <v>1430000</v>
      </c>
      <c r="I169" s="110">
        <f t="shared" si="22"/>
        <v>2860000</v>
      </c>
    </row>
    <row r="170" spans="1:12" ht="15.75">
      <c r="A170" s="114"/>
      <c r="B170" s="83">
        <v>17</v>
      </c>
      <c r="C170" s="74" t="s">
        <v>226</v>
      </c>
      <c r="D170" s="115"/>
      <c r="E170" s="85" t="s">
        <v>72</v>
      </c>
      <c r="F170" s="6">
        <f>' Ruko 2 Lantai Kombinasi'!F145*$F$5</f>
        <v>2</v>
      </c>
      <c r="G170" s="6">
        <f t="shared" si="21"/>
        <v>2</v>
      </c>
      <c r="H170" s="147">
        <f>' Ruko 2 Lantai Kombinasi'!G145</f>
        <v>293040</v>
      </c>
      <c r="I170" s="110">
        <f>G170*H170</f>
        <v>586080</v>
      </c>
    </row>
    <row r="171" spans="1:12" ht="15.75">
      <c r="A171" s="114"/>
      <c r="B171" s="68"/>
      <c r="C171" s="69"/>
      <c r="D171" s="69"/>
      <c r="E171" s="61"/>
      <c r="F171" s="6"/>
      <c r="G171" s="6"/>
      <c r="H171" s="147">
        <f>' Ruko 2 Lantai Kombinasi'!G146</f>
        <v>0</v>
      </c>
      <c r="I171" s="152">
        <f>SUM(I154:I170)</f>
        <v>17871208.376999997</v>
      </c>
      <c r="K171" s="153">
        <f>' Ruko 2 Lantai Kombinasi'!H146</f>
        <v>0</v>
      </c>
    </row>
    <row r="172" spans="1:12" ht="15.75">
      <c r="A172" s="114"/>
      <c r="B172" s="70" t="s">
        <v>81</v>
      </c>
      <c r="C172" s="73" t="s">
        <v>82</v>
      </c>
      <c r="D172" s="73"/>
      <c r="E172" s="61"/>
      <c r="F172" s="6"/>
      <c r="G172" s="6"/>
      <c r="H172" s="147">
        <f>' Ruko 2 Lantai Kombinasi'!G147</f>
        <v>0</v>
      </c>
      <c r="I172" s="110"/>
    </row>
    <row r="173" spans="1:12" ht="15.75">
      <c r="A173" s="114"/>
      <c r="B173" s="68">
        <v>1</v>
      </c>
      <c r="C173" s="69" t="s">
        <v>83</v>
      </c>
      <c r="D173" s="69" t="s">
        <v>173</v>
      </c>
      <c r="E173" s="61" t="s">
        <v>47</v>
      </c>
      <c r="F173" s="6">
        <f>' Ruko 2 Lantai Kombinasi'!F148*$F$5</f>
        <v>1</v>
      </c>
      <c r="G173" s="6">
        <f t="shared" ref="G173:G184" si="23">SUM(F173:F173)</f>
        <v>1</v>
      </c>
      <c r="H173" s="147">
        <f>' Ruko 2 Lantai Kombinasi'!G148</f>
        <v>2695000</v>
      </c>
      <c r="I173" s="110">
        <f t="shared" ref="I173:I183" si="24">G173*H173</f>
        <v>2695000</v>
      </c>
      <c r="L173" s="156">
        <f>I173-K173</f>
        <v>2695000</v>
      </c>
    </row>
    <row r="174" spans="1:12" ht="15.75">
      <c r="A174" s="114"/>
      <c r="B174" s="68">
        <v>2</v>
      </c>
      <c r="C174" s="69" t="s">
        <v>84</v>
      </c>
      <c r="D174" s="69" t="s">
        <v>174</v>
      </c>
      <c r="E174" s="61" t="s">
        <v>47</v>
      </c>
      <c r="F174" s="6">
        <f>' Ruko 2 Lantai Kombinasi'!F149*$F$5</f>
        <v>1</v>
      </c>
      <c r="G174" s="6">
        <f t="shared" si="23"/>
        <v>1</v>
      </c>
      <c r="H174" s="147">
        <f>' Ruko 2 Lantai Kombinasi'!G149</f>
        <v>2264968.2468461883</v>
      </c>
      <c r="I174" s="110">
        <f t="shared" si="24"/>
        <v>2264968.2468461883</v>
      </c>
      <c r="L174" s="156">
        <f t="shared" ref="L174:L184" si="25">I174-K174</f>
        <v>2264968.2468461883</v>
      </c>
    </row>
    <row r="175" spans="1:12" s="113" customFormat="1" ht="15.75">
      <c r="A175" s="116"/>
      <c r="B175" s="68">
        <v>3</v>
      </c>
      <c r="C175" s="69" t="s">
        <v>128</v>
      </c>
      <c r="D175" s="69" t="s">
        <v>175</v>
      </c>
      <c r="E175" s="61" t="s">
        <v>9</v>
      </c>
      <c r="F175" s="6">
        <f>' Ruko 2 Lantai Kombinasi'!F150*$F$5</f>
        <v>14.7616101</v>
      </c>
      <c r="G175" s="6">
        <f t="shared" si="23"/>
        <v>14.7616101</v>
      </c>
      <c r="H175" s="147">
        <f>' Ruko 2 Lantai Kombinasi'!G150</f>
        <v>605000</v>
      </c>
      <c r="I175" s="110">
        <f t="shared" si="24"/>
        <v>8930774.1105000004</v>
      </c>
      <c r="K175" s="153"/>
      <c r="L175" s="156">
        <f t="shared" si="25"/>
        <v>8930774.1105000004</v>
      </c>
    </row>
    <row r="176" spans="1:12" s="113" customFormat="1" ht="15.75">
      <c r="A176" s="116"/>
      <c r="B176" s="68">
        <v>4</v>
      </c>
      <c r="C176" s="69" t="s">
        <v>44</v>
      </c>
      <c r="D176" s="69" t="s">
        <v>213</v>
      </c>
      <c r="E176" s="61" t="s">
        <v>15</v>
      </c>
      <c r="F176" s="6">
        <f>' Ruko 2 Lantai Kombinasi'!F151*$F$5</f>
        <v>28.34</v>
      </c>
      <c r="G176" s="6">
        <f t="shared" si="23"/>
        <v>28.34</v>
      </c>
      <c r="H176" s="147">
        <f>' Ruko 2 Lantai Kombinasi'!G151</f>
        <v>88000</v>
      </c>
      <c r="I176" s="110">
        <f t="shared" si="24"/>
        <v>2493920</v>
      </c>
      <c r="K176" s="153"/>
      <c r="L176" s="156">
        <f t="shared" si="25"/>
        <v>2493920</v>
      </c>
    </row>
    <row r="177" spans="1:12" s="113" customFormat="1" ht="15.75">
      <c r="A177" s="116"/>
      <c r="B177" s="68">
        <v>5</v>
      </c>
      <c r="C177" s="69" t="s">
        <v>129</v>
      </c>
      <c r="D177" s="84" t="s">
        <v>214</v>
      </c>
      <c r="E177" s="61" t="s">
        <v>15</v>
      </c>
      <c r="F177" s="6">
        <f>' Ruko 2 Lantai Kombinasi'!F152*$F$5</f>
        <v>8.31</v>
      </c>
      <c r="G177" s="6">
        <f t="shared" si="23"/>
        <v>8.31</v>
      </c>
      <c r="H177" s="147">
        <f>' Ruko 2 Lantai Kombinasi'!G152</f>
        <v>88000</v>
      </c>
      <c r="I177" s="110">
        <f t="shared" si="24"/>
        <v>731280</v>
      </c>
      <c r="K177" s="153"/>
      <c r="L177" s="156">
        <f t="shared" si="25"/>
        <v>731280</v>
      </c>
    </row>
    <row r="178" spans="1:12" s="113" customFormat="1" ht="15.75">
      <c r="A178" s="3"/>
      <c r="B178" s="68">
        <v>6</v>
      </c>
      <c r="C178" s="84" t="s">
        <v>130</v>
      </c>
      <c r="D178" s="84" t="s">
        <v>176</v>
      </c>
      <c r="E178" s="85" t="s">
        <v>47</v>
      </c>
      <c r="F178" s="157">
        <f>1*' Ruko 2 Lantai Kombinasi'!F153</f>
        <v>2</v>
      </c>
      <c r="G178" s="6">
        <f t="shared" si="23"/>
        <v>2</v>
      </c>
      <c r="H178" s="147">
        <f>' Ruko 2 Lantai Kombinasi'!G153</f>
        <v>429000.00000000006</v>
      </c>
      <c r="I178" s="110">
        <f t="shared" si="24"/>
        <v>858000.00000000012</v>
      </c>
      <c r="K178" s="153"/>
      <c r="L178" s="156">
        <f t="shared" si="25"/>
        <v>858000.00000000012</v>
      </c>
    </row>
    <row r="179" spans="1:12" s="113" customFormat="1" ht="15.75">
      <c r="A179" s="3"/>
      <c r="B179" s="68">
        <v>7</v>
      </c>
      <c r="C179" s="84" t="s">
        <v>85</v>
      </c>
      <c r="D179" s="72"/>
      <c r="E179" s="85" t="s">
        <v>9</v>
      </c>
      <c r="F179" s="6">
        <f>' Ruko 2 Lantai Kombinasi'!F154*F5</f>
        <v>44.37</v>
      </c>
      <c r="G179" s="6">
        <f t="shared" si="23"/>
        <v>44.37</v>
      </c>
      <c r="H179" s="147">
        <f>' Ruko 2 Lantai Kombinasi'!G154</f>
        <v>33000</v>
      </c>
      <c r="I179" s="110">
        <f t="shared" si="24"/>
        <v>1464210</v>
      </c>
      <c r="K179" s="153"/>
      <c r="L179" s="156">
        <f t="shared" si="25"/>
        <v>1464210</v>
      </c>
    </row>
    <row r="180" spans="1:12" s="113" customFormat="1" ht="15.75">
      <c r="A180" s="3"/>
      <c r="B180" s="68">
        <v>8</v>
      </c>
      <c r="C180" s="84" t="s">
        <v>131</v>
      </c>
      <c r="D180" s="75" t="s">
        <v>172</v>
      </c>
      <c r="E180" s="85" t="s">
        <v>47</v>
      </c>
      <c r="F180" s="6">
        <f>' Ruko 2 Lantai Kombinasi'!F155*F5</f>
        <v>1</v>
      </c>
      <c r="G180" s="6">
        <f t="shared" si="23"/>
        <v>1</v>
      </c>
      <c r="H180" s="147">
        <f>' Ruko 2 Lantai Kombinasi'!G155</f>
        <v>616343.75</v>
      </c>
      <c r="I180" s="110">
        <f t="shared" si="24"/>
        <v>616343.75</v>
      </c>
      <c r="K180" s="153"/>
      <c r="L180" s="156">
        <f t="shared" si="25"/>
        <v>616343.75</v>
      </c>
    </row>
    <row r="181" spans="1:12" s="113" customFormat="1" ht="15.75">
      <c r="A181" s="3"/>
      <c r="B181" s="83">
        <v>9</v>
      </c>
      <c r="C181" s="84" t="s">
        <v>132</v>
      </c>
      <c r="D181" s="22" t="s">
        <v>266</v>
      </c>
      <c r="E181" s="85" t="s">
        <v>47</v>
      </c>
      <c r="F181" s="6">
        <f>' Ruko 2 Lantai Kombinasi'!F155*$F$5</f>
        <v>1</v>
      </c>
      <c r="G181" s="6">
        <f t="shared" si="23"/>
        <v>1</v>
      </c>
      <c r="H181" s="147">
        <f>' Ruko 2 Lantai Kombinasi'!G156</f>
        <v>794062.50000000012</v>
      </c>
      <c r="I181" s="110">
        <f t="shared" si="24"/>
        <v>794062.50000000012</v>
      </c>
      <c r="K181" s="153"/>
      <c r="L181" s="156">
        <f t="shared" si="25"/>
        <v>794062.50000000012</v>
      </c>
    </row>
    <row r="182" spans="1:12" s="113" customFormat="1" ht="15.75">
      <c r="A182" s="3"/>
      <c r="B182" s="68">
        <v>10</v>
      </c>
      <c r="C182" s="84" t="s">
        <v>134</v>
      </c>
      <c r="D182" s="84"/>
      <c r="E182" s="85" t="s">
        <v>9</v>
      </c>
      <c r="F182" s="157">
        <f>' Ruko 2 Lantai Kombinasi'!F157*1</f>
        <v>4.37</v>
      </c>
      <c r="G182" s="6">
        <f t="shared" si="23"/>
        <v>4.37</v>
      </c>
      <c r="H182" s="147">
        <f>' Ruko 2 Lantai Kombinasi'!G157</f>
        <v>33000</v>
      </c>
      <c r="I182" s="110">
        <f t="shared" si="24"/>
        <v>144210</v>
      </c>
      <c r="K182" s="153"/>
      <c r="L182" s="156">
        <f t="shared" si="25"/>
        <v>144210</v>
      </c>
    </row>
    <row r="183" spans="1:12" s="113" customFormat="1" ht="15.75">
      <c r="A183" s="3"/>
      <c r="B183" s="83">
        <v>11</v>
      </c>
      <c r="C183" s="84" t="s">
        <v>154</v>
      </c>
      <c r="D183" s="84" t="s">
        <v>177</v>
      </c>
      <c r="E183" s="85" t="s">
        <v>9</v>
      </c>
      <c r="F183" s="157">
        <f>' Ruko 2 Lantai Kombinasi'!F158*1</f>
        <v>2.85</v>
      </c>
      <c r="G183" s="6">
        <f t="shared" si="23"/>
        <v>2.85</v>
      </c>
      <c r="H183" s="147">
        <f>' Ruko 2 Lantai Kombinasi'!G158</f>
        <v>98289.256174836948</v>
      </c>
      <c r="I183" s="110">
        <f t="shared" si="24"/>
        <v>280124.38009828533</v>
      </c>
      <c r="K183" s="153"/>
      <c r="L183" s="156">
        <f t="shared" si="25"/>
        <v>280124.38009828533</v>
      </c>
    </row>
    <row r="184" spans="1:12" ht="40.5" customHeight="1">
      <c r="A184" s="3"/>
      <c r="B184" s="83">
        <v>12</v>
      </c>
      <c r="C184" s="84" t="s">
        <v>277</v>
      </c>
      <c r="D184" s="75" t="s">
        <v>278</v>
      </c>
      <c r="E184" s="85" t="s">
        <v>279</v>
      </c>
      <c r="F184" s="53">
        <f>' Ruko 2 Lantai Kombinasi'!F159*$F$5</f>
        <v>1</v>
      </c>
      <c r="G184" s="6">
        <f t="shared" si="23"/>
        <v>1</v>
      </c>
      <c r="H184" s="147">
        <f>' Ruko 2 Lantai Kombinasi'!G159</f>
        <v>275000</v>
      </c>
      <c r="I184" s="110">
        <f>G184*H184</f>
        <v>275000</v>
      </c>
      <c r="L184" s="156">
        <f t="shared" si="25"/>
        <v>275000</v>
      </c>
    </row>
    <row r="185" spans="1:12" ht="15.75">
      <c r="B185" s="117"/>
      <c r="C185" s="118"/>
      <c r="D185" s="118"/>
      <c r="E185" s="119"/>
      <c r="F185" s="118"/>
      <c r="G185" s="118"/>
      <c r="H185" s="118"/>
      <c r="I185" s="155">
        <f>SUM(I173:I184)</f>
        <v>21547892.987444475</v>
      </c>
      <c r="K185" s="153">
        <f>' Ruko 2 Lantai Kombinasi'!H160</f>
        <v>0</v>
      </c>
    </row>
    <row r="186" spans="1:12" ht="15.75">
      <c r="B186" s="120"/>
      <c r="C186" s="121"/>
      <c r="D186" s="121"/>
      <c r="E186" s="122"/>
      <c r="F186" s="121"/>
      <c r="G186" s="121"/>
      <c r="H186" s="123" t="s">
        <v>207</v>
      </c>
      <c r="I186" s="124">
        <f>SUM(I11:I185)/2</f>
        <v>327406321.16379172</v>
      </c>
      <c r="K186" s="124">
        <f>SUM(K11:K185)</f>
        <v>0</v>
      </c>
    </row>
    <row r="187" spans="1:12" ht="15.75">
      <c r="B187" s="120"/>
      <c r="C187" s="121"/>
      <c r="D187" s="121"/>
      <c r="E187" s="122"/>
      <c r="F187" s="121"/>
      <c r="G187" s="121"/>
      <c r="H187" s="123" t="s">
        <v>247</v>
      </c>
      <c r="I187" s="124">
        <f>ROUNDDOWN(I186,-5)</f>
        <v>327400000</v>
      </c>
    </row>
    <row r="188" spans="1:12" ht="15.75">
      <c r="B188" s="120"/>
      <c r="C188" s="121"/>
      <c r="D188" s="121"/>
      <c r="E188" s="122"/>
      <c r="F188" s="121"/>
      <c r="G188" s="121"/>
      <c r="H188" s="123" t="s">
        <v>255</v>
      </c>
      <c r="I188" s="126"/>
    </row>
    <row r="189" spans="1:12" ht="15.75">
      <c r="B189" s="120"/>
      <c r="C189" s="121"/>
      <c r="D189" s="121"/>
      <c r="E189" s="122"/>
      <c r="F189" s="121"/>
      <c r="G189" s="121"/>
      <c r="H189" s="123" t="s">
        <v>149</v>
      </c>
      <c r="I189" s="125">
        <f>I187-I188</f>
        <v>327400000</v>
      </c>
    </row>
    <row r="190" spans="1:12" ht="15.75">
      <c r="B190" s="120"/>
      <c r="C190" s="121"/>
      <c r="D190" s="121"/>
      <c r="E190" s="122"/>
      <c r="F190" s="121"/>
      <c r="G190" s="121"/>
      <c r="H190" s="121" t="s">
        <v>200</v>
      </c>
      <c r="I190" s="126">
        <f>I189*0.1</f>
        <v>32740000</v>
      </c>
    </row>
    <row r="191" spans="1:12" ht="15.75">
      <c r="B191" s="120"/>
      <c r="C191" s="121"/>
      <c r="D191" s="121"/>
      <c r="E191" s="122"/>
      <c r="F191" s="121"/>
      <c r="G191" s="121"/>
      <c r="H191" s="121" t="s">
        <v>149</v>
      </c>
      <c r="I191" s="126">
        <f>I189+I190</f>
        <v>360140000</v>
      </c>
    </row>
    <row r="192" spans="1:12" ht="15.75">
      <c r="B192" s="120"/>
      <c r="C192" s="121"/>
      <c r="D192" s="121"/>
      <c r="E192" s="122"/>
      <c r="F192" s="121"/>
      <c r="G192" s="121"/>
      <c r="H192" s="121" t="s">
        <v>208</v>
      </c>
      <c r="I192" s="127">
        <f>131*1</f>
        <v>131</v>
      </c>
    </row>
    <row r="193" spans="2:9" ht="16.5" thickBot="1">
      <c r="B193" s="128"/>
      <c r="C193" s="129"/>
      <c r="D193" s="129"/>
      <c r="E193" s="130"/>
      <c r="F193" s="129"/>
      <c r="G193" s="129"/>
      <c r="H193" s="131" t="s">
        <v>209</v>
      </c>
      <c r="I193" s="132">
        <f>I189/I192</f>
        <v>2499236.6412213743</v>
      </c>
    </row>
    <row r="194" spans="2:9">
      <c r="C194" s="133"/>
      <c r="D194" s="133"/>
      <c r="E194" s="134"/>
    </row>
    <row r="195" spans="2:9">
      <c r="C195" s="133"/>
      <c r="D195" s="133"/>
      <c r="E195" s="134"/>
    </row>
  </sheetData>
  <mergeCells count="5">
    <mergeCell ref="B6:B8"/>
    <mergeCell ref="C6:C8"/>
    <mergeCell ref="D6:D8"/>
    <mergeCell ref="E6:E8"/>
    <mergeCell ref="H133:I133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 Ruko 2 Lantai Kombinasi</vt:lpstr>
      <vt:lpstr>Volume overall (GR02)</vt:lpstr>
      <vt:lpstr>' Ruko 2 Lantai Kombinasi'!Print_Area</vt:lpstr>
      <vt:lpstr>'Volume overall (GR02)'!Print_Area</vt:lpstr>
      <vt:lpstr>' Ruko 2 Lantai Kombinasi'!Print_Titles</vt:lpstr>
      <vt:lpstr>'Volume overall (GR02)'!Print_Titles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2019-01-09T05:34:19Z</cp:lastPrinted>
  <dcterms:created xsi:type="dcterms:W3CDTF">2018-02-21T01:25:23Z</dcterms:created>
  <dcterms:modified xsi:type="dcterms:W3CDTF">2020-02-25T07:10:32Z</dcterms:modified>
</cp:coreProperties>
</file>