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9060" tabRatio="818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7" i="3" l="1"/>
  <c r="K192" i="4" l="1"/>
  <c r="G185" i="4"/>
  <c r="G184" i="4"/>
  <c r="F184" i="4"/>
  <c r="F185" i="4"/>
  <c r="H159" i="2"/>
  <c r="F195" i="3"/>
  <c r="H175" i="8"/>
  <c r="H174" i="8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38" i="2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58" i="8"/>
  <c r="H154" i="8"/>
  <c r="H150" i="8"/>
  <c r="H146" i="8"/>
  <c r="H134" i="8"/>
  <c r="H95" i="2" l="1"/>
  <c r="H94" i="2"/>
  <c r="H140" i="2"/>
  <c r="H136" i="8"/>
  <c r="H159" i="8"/>
  <c r="H135" i="8"/>
  <c r="H144" i="2"/>
  <c r="H155" i="8"/>
  <c r="H76" i="2"/>
  <c r="H157" i="8"/>
  <c r="H125" i="2"/>
  <c r="H139" i="8"/>
  <c r="H129" i="8"/>
  <c r="H137" i="2"/>
  <c r="H138" i="8"/>
  <c r="H128" i="8"/>
  <c r="H156" i="8"/>
  <c r="H152" i="8"/>
  <c r="H145" i="2"/>
  <c r="H153" i="8"/>
  <c r="H132" i="8"/>
  <c r="H123" i="8"/>
  <c r="H151" i="8"/>
  <c r="H147" i="8"/>
  <c r="H140" i="8"/>
  <c r="H130" i="8"/>
  <c r="H122" i="8"/>
  <c r="H141" i="2" l="1"/>
  <c r="H134" i="2"/>
  <c r="H138" i="2"/>
  <c r="H131" i="2"/>
  <c r="H132" i="2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F49" i="4"/>
  <c r="F50" i="4"/>
  <c r="H39" i="4"/>
  <c r="H39" i="2" l="1"/>
  <c r="H40" i="4"/>
  <c r="H40" i="2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H65" i="8"/>
  <c r="G61" i="4"/>
  <c r="H64" i="8"/>
  <c r="H63" i="8"/>
  <c r="H62" i="8"/>
  <c r="L61" i="8"/>
  <c r="L60" i="8"/>
  <c r="L59" i="8"/>
  <c r="H59" i="8"/>
  <c r="L58" i="8"/>
  <c r="H58" i="8"/>
  <c r="L57" i="8"/>
  <c r="H57" i="8"/>
  <c r="L56" i="8"/>
  <c r="H56" i="8"/>
  <c r="L55" i="8"/>
  <c r="H55" i="8"/>
  <c r="L52" i="8"/>
  <c r="K52" i="8"/>
  <c r="H52" i="8"/>
  <c r="L51" i="8"/>
  <c r="K51" i="8"/>
  <c r="H51" i="8"/>
  <c r="L50" i="8"/>
  <c r="K50" i="8"/>
  <c r="L49" i="8"/>
  <c r="K49" i="8"/>
  <c r="H49" i="8"/>
  <c r="L48" i="8"/>
  <c r="K48" i="8"/>
  <c r="H48" i="8"/>
  <c r="H47" i="8"/>
  <c r="L46" i="8"/>
  <c r="H46" i="8"/>
  <c r="L45" i="8"/>
  <c r="H45" i="8"/>
  <c r="L42" i="8"/>
  <c r="H42" i="8"/>
  <c r="L41" i="8"/>
  <c r="H41" i="8"/>
  <c r="L40" i="8"/>
  <c r="H40" i="8"/>
  <c r="L39" i="8"/>
  <c r="H39" i="8"/>
  <c r="L38" i="8"/>
  <c r="K38" i="8"/>
  <c r="H38" i="8"/>
  <c r="L37" i="8"/>
  <c r="K37" i="8"/>
  <c r="H37" i="8"/>
  <c r="L36" i="8"/>
  <c r="K36" i="8"/>
  <c r="H36" i="8"/>
  <c r="L35" i="8"/>
  <c r="K35" i="8"/>
  <c r="L34" i="8"/>
  <c r="K34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F21" i="4" l="1"/>
  <c r="F19" i="4"/>
  <c r="F31" i="4"/>
  <c r="F27" i="4" l="1"/>
  <c r="I150" i="4" l="1"/>
  <c r="K150" i="4" s="1"/>
  <c r="I149" i="4"/>
  <c r="K149" i="4" s="1"/>
  <c r="F124" i="4"/>
  <c r="H50" i="2" l="1"/>
  <c r="H49" i="4"/>
  <c r="H51" i="2"/>
  <c r="H50" i="4"/>
  <c r="H30" i="4"/>
  <c r="I49" i="4" l="1"/>
  <c r="K49" i="4" s="1"/>
  <c r="I50" i="4"/>
  <c r="K50" i="4" s="1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F23" i="4"/>
  <c r="I44" i="2"/>
  <c r="I43" i="2"/>
  <c r="I42" i="2"/>
  <c r="I38" i="2"/>
  <c r="I36" i="2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36" i="3" l="1"/>
  <c r="H82" i="3"/>
  <c r="H85" i="3"/>
  <c r="H13" i="3"/>
  <c r="H15" i="3"/>
  <c r="H23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E62" i="2" l="1"/>
  <c r="H86" i="2" l="1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97" i="2" l="1"/>
  <c r="H17" i="2"/>
  <c r="H35" i="2"/>
  <c r="H66" i="2"/>
  <c r="H79" i="2"/>
  <c r="H82" i="2"/>
  <c r="H12" i="2"/>
  <c r="H14" i="2"/>
  <c r="H65" i="2"/>
  <c r="H10" i="2"/>
  <c r="H67" i="2"/>
  <c r="H80" i="2"/>
  <c r="H78" i="2" l="1"/>
  <c r="H64" i="2"/>
  <c r="F169" i="4"/>
  <c r="H18" i="2"/>
  <c r="H11" i="2"/>
  <c r="I14" i="4"/>
  <c r="I13" i="4"/>
  <c r="I169" i="4" l="1"/>
  <c r="K169" i="4" l="1"/>
  <c r="I127" i="4"/>
  <c r="K127" i="4" s="1"/>
  <c r="K182" i="4"/>
  <c r="I16" i="4"/>
  <c r="F155" i="4" l="1"/>
  <c r="F183" i="4" l="1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F176" i="4"/>
  <c r="I176" i="4" s="1"/>
  <c r="K176" i="4" s="1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47" i="4" l="1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F177" i="4" l="1"/>
  <c r="I177" i="4" s="1"/>
  <c r="K177" i="4" s="1"/>
  <c r="K124" i="4" l="1"/>
  <c r="H121" i="2" l="1"/>
  <c r="H122" i="2"/>
  <c r="H9" i="2" l="1"/>
  <c r="H8" i="2" s="1"/>
  <c r="H120" i="2"/>
  <c r="H104" i="2" s="1"/>
  <c r="H21" i="2" l="1"/>
  <c r="H22" i="2"/>
  <c r="K11" i="4"/>
  <c r="H16" i="2" l="1"/>
  <c r="K24" i="4"/>
  <c r="K23" i="4"/>
  <c r="H36" i="2"/>
  <c r="H29" i="2"/>
  <c r="H72" i="2"/>
  <c r="H73" i="2"/>
  <c r="K30" i="4" l="1"/>
  <c r="K37" i="4"/>
  <c r="H26" i="3"/>
  <c r="H26" i="2"/>
  <c r="H24" i="2" s="1"/>
  <c r="K79" i="4"/>
  <c r="K78" i="4"/>
  <c r="H45" i="2" l="1"/>
  <c r="K80" i="4"/>
  <c r="H71" i="2" l="1"/>
  <c r="H70" i="2" s="1"/>
  <c r="K44" i="4"/>
  <c r="H47" i="2"/>
  <c r="H158" i="2" l="1"/>
  <c r="K46" i="4"/>
  <c r="H53" i="2"/>
  <c r="K77" i="4"/>
  <c r="H48" i="2"/>
  <c r="H147" i="2" l="1"/>
  <c r="K52" i="4"/>
  <c r="K47" i="4"/>
  <c r="H54" i="2"/>
  <c r="H43" i="2" s="1"/>
  <c r="K48" i="4"/>
  <c r="H58" i="2"/>
  <c r="H59" i="2"/>
  <c r="H61" i="2" l="1"/>
  <c r="H62" i="2"/>
  <c r="K54" i="4"/>
  <c r="K61" i="4"/>
  <c r="K62" i="4"/>
  <c r="K56" i="4"/>
  <c r="K53" i="4"/>
  <c r="H56" i="2" l="1"/>
  <c r="K57" i="4"/>
  <c r="K64" i="4"/>
  <c r="K65" i="4"/>
  <c r="H31" i="2"/>
  <c r="H32" i="2" l="1"/>
  <c r="K32" i="4"/>
  <c r="K68" i="4"/>
  <c r="K67" i="4"/>
  <c r="K33" i="4" l="1"/>
  <c r="K186" i="4" s="1"/>
  <c r="K187" i="4" s="1"/>
  <c r="K189" i="4" s="1"/>
  <c r="K190" i="4" s="1"/>
  <c r="K191" i="4" s="1"/>
  <c r="H33" i="2"/>
  <c r="H28" i="2" s="1"/>
  <c r="H160" i="2" s="1"/>
  <c r="K193" i="4" l="1"/>
  <c r="H161" i="2"/>
  <c r="H162" i="2" s="1"/>
  <c r="H163" i="2" l="1"/>
  <c r="H164" i="2" s="1"/>
  <c r="H124" i="3" l="1"/>
  <c r="H123" i="3"/>
  <c r="H119" i="3"/>
  <c r="H122" i="3"/>
  <c r="H121" i="3"/>
  <c r="H118" i="3" l="1"/>
  <c r="H116" i="3"/>
  <c r="H120" i="3"/>
  <c r="H117" i="3"/>
  <c r="H114" i="3"/>
  <c r="H115" i="3"/>
  <c r="H66" i="3" l="1"/>
  <c r="H80" i="3" l="1"/>
  <c r="H63" i="3"/>
  <c r="H72" i="3"/>
  <c r="H68" i="3" l="1"/>
  <c r="H76" i="3"/>
  <c r="H69" i="3"/>
  <c r="H83" i="3"/>
  <c r="H86" i="3" l="1"/>
  <c r="H143" i="3" l="1"/>
  <c r="H142" i="3"/>
  <c r="H137" i="3" l="1"/>
  <c r="H56" i="3" l="1"/>
  <c r="H25" i="3" l="1"/>
  <c r="H24" i="3" s="1"/>
  <c r="H18" i="3"/>
  <c r="H17" i="3"/>
  <c r="G10" i="8"/>
  <c r="H10" i="8" s="1"/>
  <c r="H10" i="3"/>
  <c r="H11" i="3"/>
  <c r="G11" i="8"/>
  <c r="H11" i="8" s="1"/>
  <c r="G12" i="8"/>
  <c r="H12" i="8" s="1"/>
  <c r="H12" i="3"/>
  <c r="H170" i="3" l="1"/>
  <c r="H184" i="3"/>
  <c r="H152" i="3"/>
  <c r="H176" i="3"/>
  <c r="H188" i="3"/>
  <c r="H179" i="3"/>
  <c r="H191" i="3"/>
  <c r="H158" i="3"/>
  <c r="H141" i="3"/>
  <c r="H149" i="3"/>
  <c r="H178" i="3"/>
  <c r="H183" i="3"/>
  <c r="H173" i="3"/>
  <c r="H192" i="3"/>
  <c r="H150" i="3"/>
  <c r="H190" i="3"/>
  <c r="H95" i="3"/>
  <c r="H175" i="3"/>
  <c r="H159" i="3"/>
  <c r="H186" i="3"/>
  <c r="H194" i="3"/>
  <c r="H93" i="3"/>
  <c r="H92" i="3"/>
  <c r="H171" i="3"/>
  <c r="H174" i="3"/>
  <c r="H94" i="3"/>
  <c r="H160" i="3"/>
  <c r="H172" i="3"/>
  <c r="H148" i="3"/>
  <c r="H189" i="3"/>
  <c r="H14" i="3"/>
  <c r="H185" i="3"/>
  <c r="H19" i="3"/>
  <c r="H106" i="3" l="1"/>
  <c r="H177" i="3"/>
  <c r="H129" i="3"/>
  <c r="H127" i="3"/>
  <c r="H134" i="3"/>
  <c r="H91" i="3"/>
  <c r="H180" i="3"/>
  <c r="H107" i="3"/>
  <c r="H133" i="3"/>
  <c r="H130" i="3"/>
  <c r="H187" i="3"/>
  <c r="H195" i="3"/>
  <c r="H20" i="3"/>
  <c r="H9" i="3"/>
  <c r="H8" i="3" s="1"/>
  <c r="G9" i="8"/>
  <c r="H9" i="8" s="1"/>
  <c r="H13" i="8" s="1"/>
  <c r="H178" i="8" s="1"/>
  <c r="H179" i="8" s="1"/>
  <c r="H180" i="8" s="1"/>
  <c r="H181" i="8" s="1"/>
  <c r="H182" i="8" s="1"/>
  <c r="H112" i="3" l="1"/>
  <c r="H101" i="3"/>
  <c r="H135" i="3"/>
  <c r="H132" i="3" s="1"/>
  <c r="H105" i="3"/>
  <c r="H103" i="3"/>
  <c r="H102" i="3"/>
  <c r="H21" i="3"/>
  <c r="H22" i="3"/>
  <c r="H67" i="3"/>
  <c r="H16" i="3" l="1"/>
  <c r="H165" i="3"/>
  <c r="H100" i="3"/>
  <c r="H154" i="3"/>
  <c r="H73" i="3"/>
  <c r="H169" i="3"/>
  <c r="H164" i="3"/>
  <c r="H99" i="3"/>
  <c r="H155" i="3"/>
  <c r="H157" i="3" l="1"/>
  <c r="H166" i="3"/>
  <c r="H156" i="3"/>
  <c r="H65" i="3"/>
  <c r="H168" i="3" l="1"/>
  <c r="H139" i="3"/>
  <c r="H167" i="3"/>
  <c r="H71" i="3"/>
  <c r="H75" i="3" l="1"/>
  <c r="H61" i="3" s="1"/>
  <c r="H162" i="3"/>
  <c r="H81" i="3"/>
  <c r="H29" i="3" l="1"/>
  <c r="H84" i="3"/>
  <c r="H87" i="3" l="1"/>
  <c r="H78" i="3" s="1"/>
  <c r="H35" i="3" l="1"/>
  <c r="H39" i="3" l="1"/>
  <c r="H50" i="3" l="1"/>
  <c r="H51" i="3" l="1"/>
  <c r="H59" i="3" l="1"/>
  <c r="H58" i="3" l="1"/>
  <c r="H57" i="3"/>
  <c r="H28" i="3" l="1"/>
  <c r="H98" i="3" l="1"/>
  <c r="H97" i="3" s="1"/>
  <c r="H193" i="3" l="1"/>
  <c r="H182" i="3" s="1"/>
  <c r="H198" i="3" l="1"/>
  <c r="H199" i="3" s="1"/>
  <c r="H200" i="3" s="1"/>
  <c r="H201" i="3" s="1"/>
</calcChain>
</file>

<file path=xl/sharedStrings.xml><?xml version="1.0" encoding="utf-8"?>
<sst xmlns="http://schemas.openxmlformats.org/spreadsheetml/2006/main" count="1722" uniqueCount="326">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</sst>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0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164" fontId="7" fillId="13" borderId="4" xfId="1" applyFont="1" applyFill="1" applyBorder="1"/>
    <xf numFmtId="164" fontId="11" fillId="0" borderId="30" xfId="1" applyFont="1" applyFill="1" applyBorder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2%20-%20Blank%20(3)%200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Volume overall (GR02)"/>
    </sheetNames>
    <sheetDataSet>
      <sheetData sheetId="0">
        <row r="9">
          <cell r="G9">
            <v>24022.185000000001</v>
          </cell>
        </row>
        <row r="10">
          <cell r="G10">
            <v>1842500</v>
          </cell>
        </row>
        <row r="11">
          <cell r="G11">
            <v>1856250</v>
          </cell>
        </row>
        <row r="12">
          <cell r="G12">
            <v>742500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2"/>
  <sheetViews>
    <sheetView tabSelected="1" view="pageBreakPreview" topLeftCell="A167" zoomScale="80" zoomScaleNormal="80" zoomScaleSheetLayoutView="80" workbookViewId="0">
      <selection activeCell="H197" sqref="H197"/>
    </sheetView>
  </sheetViews>
  <sheetFormatPr defaultRowHeight="15"/>
  <cols>
    <col min="1" max="1" width="5" style="201" customWidth="1"/>
    <col min="2" max="2" width="9.140625" style="136"/>
    <col min="3" max="3" width="57.7109375" style="136" customWidth="1"/>
    <col min="4" max="4" width="71.85546875" style="234" hidden="1" customWidth="1"/>
    <col min="5" max="5" width="9.140625" style="136"/>
    <col min="6" max="6" width="12" style="136" bestFit="1" customWidth="1"/>
    <col min="7" max="8" width="21.5703125" style="1" customWidth="1"/>
    <col min="9" max="16384" width="9.140625" style="201"/>
  </cols>
  <sheetData>
    <row r="2" spans="2:8" ht="15.75">
      <c r="B2" s="25" t="s">
        <v>0</v>
      </c>
      <c r="C2" s="224"/>
      <c r="D2" s="7"/>
      <c r="E2" s="225"/>
    </row>
    <row r="3" spans="2:8" ht="15.75">
      <c r="B3" s="25" t="s">
        <v>271</v>
      </c>
      <c r="C3" s="224"/>
      <c r="D3" s="7"/>
      <c r="E3" s="225"/>
    </row>
    <row r="4" spans="2:8" ht="15.75">
      <c r="B4" s="25" t="s">
        <v>1</v>
      </c>
      <c r="C4" s="224"/>
      <c r="D4" s="7"/>
      <c r="E4" s="278" t="s">
        <v>199</v>
      </c>
      <c r="F4" s="278"/>
      <c r="G4" s="278"/>
      <c r="H4" s="278"/>
    </row>
    <row r="5" spans="2:8" ht="15.75" thickBot="1">
      <c r="B5" s="225"/>
      <c r="C5" s="225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7061503.9550000001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>
        <v>24022.184999999998</v>
      </c>
      <c r="H9" s="59">
        <f>F9*G9</f>
        <v>1032953.9549999998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>
        <v>1842500.0000000002</v>
      </c>
      <c r="H10" s="59">
        <f t="shared" ref="H10:H96" si="0">F10*G10</f>
        <v>1842500.0000000002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>
        <v>1856250.0000000002</v>
      </c>
      <c r="H11" s="59">
        <f t="shared" si="0"/>
        <v>1856250.0000000002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>
        <v>742500.00000000012</v>
      </c>
      <c r="H12" s="59">
        <f t="shared" si="0"/>
        <v>742500.00000000012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>
        <v>10175</v>
      </c>
      <c r="H14" s="59">
        <f t="shared" si="0"/>
        <v>1587300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2477179.5352678006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37">
        <v>55000.000000000007</v>
      </c>
      <c r="H17" s="59">
        <f t="shared" si="0"/>
        <v>579105.14200000023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37">
        <v>66000</v>
      </c>
      <c r="H18" s="59">
        <f t="shared" si="0"/>
        <v>293414.16720000014</v>
      </c>
    </row>
    <row r="19" spans="2:8" ht="15.75">
      <c r="B19" s="39"/>
      <c r="C19" s="226" t="s">
        <v>135</v>
      </c>
      <c r="D19" s="227"/>
      <c r="E19" s="6" t="s">
        <v>19</v>
      </c>
      <c r="F19" s="107">
        <v>21.14949</v>
      </c>
      <c r="G19" s="37">
        <v>55000.000000000007</v>
      </c>
      <c r="H19" s="59">
        <f t="shared" si="0"/>
        <v>1163221.9500000002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>
        <v>281373.125</v>
      </c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37">
        <v>680119.7857142858</v>
      </c>
      <c r="H21" s="59">
        <f t="shared" si="0"/>
        <v>441438.2760678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>
        <v>281373.125</v>
      </c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638000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>
        <v>44000</v>
      </c>
      <c r="H25" s="59">
        <f t="shared" si="0"/>
        <v>638000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>
        <v>0</v>
      </c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186894490.55921459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>
        <v>3667568.0524394847</v>
      </c>
      <c r="H29" s="59">
        <f t="shared" si="0"/>
        <v>13447505.021074614</v>
      </c>
    </row>
    <row r="30" spans="2:8" ht="15.75" hidden="1">
      <c r="B30" s="39"/>
      <c r="C30" s="228" t="s">
        <v>275</v>
      </c>
      <c r="D30" s="162"/>
      <c r="E30" s="229"/>
      <c r="F30" s="230"/>
      <c r="G30" s="37">
        <v>2644654.9400601177</v>
      </c>
      <c r="H30" s="59"/>
    </row>
    <row r="31" spans="2:8" ht="15.75" hidden="1">
      <c r="B31" s="39"/>
      <c r="C31" s="228" t="s">
        <v>276</v>
      </c>
      <c r="D31" s="162"/>
      <c r="E31" s="229"/>
      <c r="F31" s="230"/>
      <c r="G31" s="37">
        <v>4169403.8067927901</v>
      </c>
      <c r="H31" s="59"/>
    </row>
    <row r="32" spans="2:8" ht="15.75" hidden="1">
      <c r="B32" s="39"/>
      <c r="C32" s="228" t="s">
        <v>277</v>
      </c>
      <c r="D32" s="162"/>
      <c r="E32" s="229"/>
      <c r="F32" s="230"/>
      <c r="G32" s="37">
        <v>4169403.8067927901</v>
      </c>
      <c r="H32" s="59"/>
    </row>
    <row r="33" spans="2:8" ht="15.75" hidden="1">
      <c r="B33" s="39"/>
      <c r="C33" s="228" t="s">
        <v>278</v>
      </c>
      <c r="D33" s="162"/>
      <c r="E33" s="229"/>
      <c r="F33" s="230"/>
      <c r="G33" s="37">
        <v>4874291.020737322</v>
      </c>
      <c r="H33" s="59"/>
    </row>
    <row r="34" spans="2:8" ht="15.75" hidden="1">
      <c r="B34" s="39"/>
      <c r="C34" s="228" t="s">
        <v>279</v>
      </c>
      <c r="D34" s="162"/>
      <c r="E34" s="229"/>
      <c r="F34" s="230"/>
      <c r="G34" s="37">
        <v>4316562.4509277912</v>
      </c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>
        <v>2644654.9400601177</v>
      </c>
      <c r="H35" s="59">
        <f t="shared" si="0"/>
        <v>6391906.7233863873</v>
      </c>
    </row>
    <row r="36" spans="2:8" ht="15.75" hidden="1">
      <c r="B36" s="39"/>
      <c r="C36" s="156" t="s">
        <v>280</v>
      </c>
      <c r="D36" s="162"/>
      <c r="E36" s="229"/>
      <c r="F36" s="230"/>
      <c r="G36" s="37">
        <v>1860046.9010179578</v>
      </c>
      <c r="H36" s="59"/>
    </row>
    <row r="37" spans="2:8" ht="15.75" hidden="1">
      <c r="B37" s="39"/>
      <c r="C37" s="156" t="s">
        <v>281</v>
      </c>
      <c r="D37" s="162"/>
      <c r="E37" s="229"/>
      <c r="F37" s="230"/>
      <c r="G37" s="37">
        <v>3707903.7878055559</v>
      </c>
      <c r="H37" s="59"/>
    </row>
    <row r="38" spans="2:8" ht="15.75" hidden="1">
      <c r="B38" s="39"/>
      <c r="C38" s="156" t="s">
        <v>282</v>
      </c>
      <c r="D38" s="162"/>
      <c r="E38" s="229"/>
      <c r="F38" s="230"/>
      <c r="G38" s="37">
        <v>4053672.0037000002</v>
      </c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>
        <v>4169403.8067927901</v>
      </c>
      <c r="H39" s="59">
        <f t="shared" si="0"/>
        <v>45235112.721037015</v>
      </c>
    </row>
    <row r="40" spans="2:8" ht="15.75" hidden="1">
      <c r="B40" s="39"/>
      <c r="C40" s="156" t="s">
        <v>260</v>
      </c>
      <c r="D40" s="162"/>
      <c r="E40" s="229"/>
      <c r="F40" s="230"/>
      <c r="G40" s="37">
        <v>4874291.020737322</v>
      </c>
      <c r="H40" s="59"/>
    </row>
    <row r="41" spans="2:8" ht="15.75" hidden="1">
      <c r="B41" s="39"/>
      <c r="C41" s="156" t="s">
        <v>256</v>
      </c>
      <c r="D41" s="162"/>
      <c r="E41" s="229"/>
      <c r="F41" s="230"/>
      <c r="G41" s="37">
        <v>0</v>
      </c>
      <c r="H41" s="59"/>
    </row>
    <row r="42" spans="2:8" ht="15.75" hidden="1">
      <c r="B42" s="39"/>
      <c r="C42" s="156" t="s">
        <v>261</v>
      </c>
      <c r="D42" s="162"/>
      <c r="E42" s="229"/>
      <c r="F42" s="230"/>
      <c r="G42" s="37">
        <v>0</v>
      </c>
      <c r="H42" s="59"/>
    </row>
    <row r="43" spans="2:8" ht="15.75" hidden="1">
      <c r="B43" s="39"/>
      <c r="C43" s="156" t="s">
        <v>257</v>
      </c>
      <c r="D43" s="162"/>
      <c r="E43" s="229"/>
      <c r="F43" s="230"/>
      <c r="G43" s="37">
        <v>0</v>
      </c>
      <c r="H43" s="59"/>
    </row>
    <row r="44" spans="2:8" ht="15.75" hidden="1">
      <c r="B44" s="39"/>
      <c r="C44" s="156" t="s">
        <v>262</v>
      </c>
      <c r="D44" s="162"/>
      <c r="E44" s="229"/>
      <c r="F44" s="230"/>
      <c r="G44" s="37">
        <v>0</v>
      </c>
      <c r="H44" s="59"/>
    </row>
    <row r="45" spans="2:8" ht="15.75" hidden="1">
      <c r="B45" s="39"/>
      <c r="C45" s="156" t="s">
        <v>258</v>
      </c>
      <c r="D45" s="162"/>
      <c r="E45" s="229"/>
      <c r="F45" s="230"/>
      <c r="G45" s="37">
        <v>174715.15586070463</v>
      </c>
      <c r="H45" s="59"/>
    </row>
    <row r="46" spans="2:8" ht="15.75" hidden="1">
      <c r="B46" s="39"/>
      <c r="C46" s="156" t="s">
        <v>259</v>
      </c>
      <c r="D46" s="162"/>
      <c r="E46" s="229"/>
      <c r="F46" s="230"/>
      <c r="G46" s="37">
        <v>0</v>
      </c>
      <c r="H46" s="59"/>
    </row>
    <row r="47" spans="2:8" ht="15.75" hidden="1">
      <c r="B47" s="39"/>
      <c r="C47" s="156" t="s">
        <v>283</v>
      </c>
      <c r="D47" s="162"/>
      <c r="E47" s="229"/>
      <c r="F47" s="230"/>
      <c r="G47" s="37">
        <v>165240.63836070464</v>
      </c>
      <c r="H47" s="59"/>
    </row>
    <row r="48" spans="2:8" ht="15.75" hidden="1">
      <c r="B48" s="39"/>
      <c r="C48" s="156" t="s">
        <v>284</v>
      </c>
      <c r="D48" s="162"/>
      <c r="E48" s="229"/>
      <c r="F48" s="230"/>
      <c r="G48" s="37">
        <v>147378.66836070464</v>
      </c>
      <c r="H48" s="59"/>
    </row>
    <row r="49" spans="2:8" ht="15.75" hidden="1">
      <c r="B49" s="39"/>
      <c r="C49" s="156" t="s">
        <v>265</v>
      </c>
      <c r="D49" s="162"/>
      <c r="E49" s="229"/>
      <c r="F49" s="230"/>
      <c r="G49" s="37">
        <v>181142.4543116249</v>
      </c>
      <c r="H49" s="59"/>
    </row>
    <row r="50" spans="2:8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>
        <v>4169403.8067927901</v>
      </c>
      <c r="H50" s="59">
        <f t="shared" si="0"/>
        <v>18208053.266107749</v>
      </c>
    </row>
    <row r="51" spans="2:8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>
        <v>4874291.020737322</v>
      </c>
      <c r="H51" s="59">
        <f t="shared" si="0"/>
        <v>31297822.644154347</v>
      </c>
    </row>
    <row r="52" spans="2:8" ht="15.75" hidden="1">
      <c r="B52" s="39"/>
      <c r="C52" s="156" t="s">
        <v>288</v>
      </c>
      <c r="D52" s="162"/>
      <c r="E52" s="229"/>
      <c r="F52" s="230"/>
      <c r="G52" s="37">
        <v>0</v>
      </c>
      <c r="H52" s="59"/>
    </row>
    <row r="53" spans="2:8" ht="15.75" hidden="1">
      <c r="B53" s="39"/>
      <c r="C53" s="156" t="s">
        <v>285</v>
      </c>
      <c r="D53" s="162"/>
      <c r="E53" s="229"/>
      <c r="F53" s="230"/>
      <c r="G53" s="37">
        <v>165240.63836070464</v>
      </c>
      <c r="H53" s="59"/>
    </row>
    <row r="54" spans="2:8" ht="15.75" hidden="1">
      <c r="B54" s="39"/>
      <c r="C54" s="156" t="s">
        <v>286</v>
      </c>
      <c r="D54" s="162"/>
      <c r="E54" s="229"/>
      <c r="F54" s="230"/>
      <c r="G54" s="37">
        <v>147378.66836070464</v>
      </c>
      <c r="H54" s="59"/>
    </row>
    <row r="55" spans="2:8" ht="15.75" hidden="1">
      <c r="B55" s="39"/>
      <c r="C55" s="156" t="s">
        <v>287</v>
      </c>
      <c r="D55" s="162"/>
      <c r="E55" s="229"/>
      <c r="F55" s="230"/>
      <c r="G55" s="37">
        <v>0</v>
      </c>
      <c r="H55" s="59"/>
    </row>
    <row r="56" spans="2:8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>
        <v>4316562.4509277912</v>
      </c>
      <c r="H56" s="59">
        <f t="shared" si="0"/>
        <v>0</v>
      </c>
    </row>
    <row r="57" spans="2:8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>
        <v>3583454.0951257134</v>
      </c>
      <c r="H57" s="59">
        <f t="shared" si="0"/>
        <v>4988089.2644248996</v>
      </c>
    </row>
    <row r="58" spans="2:8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>
        <v>3148457.5827613021</v>
      </c>
      <c r="H58" s="59">
        <f t="shared" si="0"/>
        <v>58651142.831111565</v>
      </c>
    </row>
    <row r="59" spans="2:8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>
        <v>4053672.0037000002</v>
      </c>
      <c r="H59" s="59">
        <f t="shared" si="0"/>
        <v>8674858.0879180003</v>
      </c>
    </row>
    <row r="60" spans="2:8" ht="15.75">
      <c r="B60" s="39"/>
      <c r="C60" s="40"/>
      <c r="D60" s="51"/>
      <c r="E60" s="6"/>
      <c r="F60" s="36"/>
      <c r="G60" s="37"/>
      <c r="H60" s="59">
        <f t="shared" si="0"/>
        <v>0</v>
      </c>
    </row>
    <row r="61" spans="2:8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33501366.363460183</v>
      </c>
    </row>
    <row r="62" spans="2:8" ht="15.75">
      <c r="B62" s="41"/>
      <c r="C62" s="43" t="s">
        <v>99</v>
      </c>
      <c r="D62" s="80"/>
      <c r="E62" s="6"/>
      <c r="F62" s="36"/>
      <c r="G62" s="37"/>
      <c r="H62" s="66"/>
    </row>
    <row r="63" spans="2:8" ht="30">
      <c r="B63" s="39">
        <v>1</v>
      </c>
      <c r="C63" s="40" t="s">
        <v>100</v>
      </c>
      <c r="D63" s="162" t="s">
        <v>317</v>
      </c>
      <c r="E63" s="6" t="s">
        <v>15</v>
      </c>
      <c r="F63" s="36">
        <v>4.5</v>
      </c>
      <c r="G63" s="276">
        <v>182122.11836070466</v>
      </c>
      <c r="H63" s="59">
        <f>F63*G63</f>
        <v>819549.53262317099</v>
      </c>
    </row>
    <row r="64" spans="2:8" ht="15.75">
      <c r="B64" s="39">
        <v>2</v>
      </c>
      <c r="C64" s="40" t="s">
        <v>101</v>
      </c>
      <c r="D64" s="159"/>
      <c r="E64" s="6"/>
      <c r="F64" s="36"/>
      <c r="G64" s="37"/>
      <c r="H64" s="59">
        <f t="shared" si="0"/>
        <v>0</v>
      </c>
    </row>
    <row r="65" spans="2:8" ht="15.75">
      <c r="B65" s="39">
        <v>3</v>
      </c>
      <c r="C65" s="40" t="s">
        <v>102</v>
      </c>
      <c r="D65" s="159" t="s">
        <v>166</v>
      </c>
      <c r="E65" s="6" t="s">
        <v>15</v>
      </c>
      <c r="F65" s="36">
        <v>54.985378867000001</v>
      </c>
      <c r="G65" s="37">
        <v>165240.63836070464</v>
      </c>
      <c r="H65" s="59">
        <f>F65*G65</f>
        <v>9085819.1044882797</v>
      </c>
    </row>
    <row r="66" spans="2:8" ht="15.75">
      <c r="B66" s="39">
        <v>4</v>
      </c>
      <c r="C66" s="40" t="s">
        <v>103</v>
      </c>
      <c r="D66" s="159" t="s">
        <v>319</v>
      </c>
      <c r="E66" s="6" t="s">
        <v>15</v>
      </c>
      <c r="F66" s="36">
        <v>2.7731172659999999</v>
      </c>
      <c r="G66" s="276">
        <v>175088.16836070467</v>
      </c>
      <c r="H66" s="59">
        <f>F66*G66</f>
        <v>485540.02275338501</v>
      </c>
    </row>
    <row r="67" spans="2:8" ht="15.75">
      <c r="B67" s="39">
        <v>5</v>
      </c>
      <c r="C67" s="40" t="s">
        <v>104</v>
      </c>
      <c r="D67" s="159" t="s">
        <v>166</v>
      </c>
      <c r="E67" s="6" t="s">
        <v>15</v>
      </c>
      <c r="F67" s="36">
        <v>9.5839976869000019</v>
      </c>
      <c r="G67" s="37">
        <v>181142.4543116249</v>
      </c>
      <c r="H67" s="59">
        <f t="shared" si="0"/>
        <v>1736068.8631220022</v>
      </c>
    </row>
    <row r="68" spans="2:8" ht="30">
      <c r="B68" s="2">
        <v>6</v>
      </c>
      <c r="C68" s="125" t="s">
        <v>266</v>
      </c>
      <c r="D68" s="162" t="s">
        <v>318</v>
      </c>
      <c r="E68" s="2" t="s">
        <v>9</v>
      </c>
      <c r="F68" s="36">
        <v>7.7</v>
      </c>
      <c r="G68" s="276">
        <v>28250.895690636284</v>
      </c>
      <c r="H68" s="59">
        <f t="shared" si="0"/>
        <v>217531.8968178994</v>
      </c>
    </row>
    <row r="69" spans="2:8" ht="30">
      <c r="B69" s="2">
        <v>7</v>
      </c>
      <c r="C69" s="125" t="s">
        <v>267</v>
      </c>
      <c r="D69" s="162" t="s">
        <v>317</v>
      </c>
      <c r="E69" s="2" t="s">
        <v>15</v>
      </c>
      <c r="F69" s="36">
        <v>2.5499999999999998</v>
      </c>
      <c r="G69" s="276">
        <v>182122.11836070466</v>
      </c>
      <c r="H69" s="59">
        <f t="shared" si="0"/>
        <v>464411.40181979683</v>
      </c>
    </row>
    <row r="70" spans="2:8" ht="15.75">
      <c r="B70" s="41"/>
      <c r="C70" s="43" t="s">
        <v>105</v>
      </c>
      <c r="D70" s="160"/>
      <c r="E70" s="6"/>
      <c r="F70" s="36"/>
      <c r="G70" s="37"/>
      <c r="H70" s="59">
        <f t="shared" si="0"/>
        <v>0</v>
      </c>
    </row>
    <row r="71" spans="2:8" ht="15.75">
      <c r="B71" s="39">
        <v>1</v>
      </c>
      <c r="C71" s="40" t="s">
        <v>102</v>
      </c>
      <c r="D71" s="159" t="s">
        <v>166</v>
      </c>
      <c r="E71" s="6" t="s">
        <v>15</v>
      </c>
      <c r="F71" s="36">
        <v>54.879509729900001</v>
      </c>
      <c r="G71" s="37">
        <v>165240.63836070464</v>
      </c>
      <c r="H71" s="59">
        <f t="shared" si="0"/>
        <v>9068325.220691178</v>
      </c>
    </row>
    <row r="72" spans="2:8" ht="15.75">
      <c r="B72" s="39">
        <v>2</v>
      </c>
      <c r="C72" s="40" t="s">
        <v>103</v>
      </c>
      <c r="D72" s="159" t="s">
        <v>319</v>
      </c>
      <c r="E72" s="6" t="s">
        <v>15</v>
      </c>
      <c r="F72" s="36">
        <v>2.7732250000000001</v>
      </c>
      <c r="G72" s="276">
        <v>175088.16836070467</v>
      </c>
      <c r="H72" s="59">
        <f t="shared" si="0"/>
        <v>485558.88570211525</v>
      </c>
    </row>
    <row r="73" spans="2:8" ht="15.75">
      <c r="B73" s="39">
        <v>3</v>
      </c>
      <c r="C73" s="45" t="s">
        <v>104</v>
      </c>
      <c r="D73" s="159" t="s">
        <v>166</v>
      </c>
      <c r="E73" s="6" t="s">
        <v>15</v>
      </c>
      <c r="F73" s="36">
        <v>7.9472750000000003</v>
      </c>
      <c r="G73" s="37">
        <v>181142.4543116249</v>
      </c>
      <c r="H73" s="59">
        <f t="shared" si="0"/>
        <v>1439588.8985894187</v>
      </c>
    </row>
    <row r="74" spans="2:8" ht="15.75">
      <c r="B74" s="46"/>
      <c r="C74" s="47" t="s">
        <v>137</v>
      </c>
      <c r="D74" s="168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59" t="s">
        <v>166</v>
      </c>
      <c r="E75" s="6" t="s">
        <v>15</v>
      </c>
      <c r="F75" s="36">
        <v>55.757553000000001</v>
      </c>
      <c r="G75" s="37">
        <v>165240.63836070464</v>
      </c>
      <c r="H75" s="59">
        <f t="shared" si="0"/>
        <v>9213413.6511508226</v>
      </c>
    </row>
    <row r="76" spans="2:8" ht="15.75">
      <c r="B76" s="49">
        <v>2</v>
      </c>
      <c r="C76" s="45" t="s">
        <v>103</v>
      </c>
      <c r="D76" s="159" t="s">
        <v>319</v>
      </c>
      <c r="E76" s="6" t="s">
        <v>15</v>
      </c>
      <c r="F76" s="36">
        <v>2.7732250000000001</v>
      </c>
      <c r="G76" s="276">
        <v>175088.16836070467</v>
      </c>
      <c r="H76" s="59">
        <f t="shared" si="0"/>
        <v>485558.88570211525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8670770.9752681609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59" t="s">
        <v>320</v>
      </c>
      <c r="E80" s="6" t="s">
        <v>15</v>
      </c>
      <c r="F80" s="36">
        <v>11.807600000000001</v>
      </c>
      <c r="G80" s="276">
        <v>176260.49336070466</v>
      </c>
      <c r="H80" s="59">
        <f t="shared" si="0"/>
        <v>2081213.4014058565</v>
      </c>
    </row>
    <row r="81" spans="2:8" ht="15.75">
      <c r="B81" s="39">
        <v>2</v>
      </c>
      <c r="C81" s="40" t="s">
        <v>106</v>
      </c>
      <c r="D81" s="159" t="s">
        <v>167</v>
      </c>
      <c r="E81" s="6" t="s">
        <v>15</v>
      </c>
      <c r="F81" s="36">
        <v>29.47</v>
      </c>
      <c r="G81" s="37">
        <v>26285.855690636283</v>
      </c>
      <c r="H81" s="59">
        <f t="shared" si="0"/>
        <v>774644.16720305127</v>
      </c>
    </row>
    <row r="82" spans="2:8" ht="15.75">
      <c r="B82" s="41"/>
      <c r="C82" s="43" t="s">
        <v>105</v>
      </c>
      <c r="D82" s="160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59" t="s">
        <v>320</v>
      </c>
      <c r="E83" s="6" t="s">
        <v>15</v>
      </c>
      <c r="F83" s="36">
        <v>11.807600000000001</v>
      </c>
      <c r="G83" s="276">
        <v>176260.49336070466</v>
      </c>
      <c r="H83" s="59">
        <f t="shared" si="0"/>
        <v>2081213.4014058565</v>
      </c>
    </row>
    <row r="84" spans="2:8" ht="15.75">
      <c r="B84" s="39">
        <v>2</v>
      </c>
      <c r="C84" s="40" t="s">
        <v>106</v>
      </c>
      <c r="D84" s="159" t="s">
        <v>167</v>
      </c>
      <c r="E84" s="6" t="s">
        <v>15</v>
      </c>
      <c r="F84" s="36">
        <v>30.337</v>
      </c>
      <c r="G84" s="37">
        <v>26285.855690636283</v>
      </c>
      <c r="H84" s="59">
        <f t="shared" si="0"/>
        <v>797434.00408683287</v>
      </c>
    </row>
    <row r="85" spans="2:8" ht="15.75">
      <c r="B85" s="41"/>
      <c r="C85" s="43" t="s">
        <v>137</v>
      </c>
      <c r="D85" s="160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59" t="s">
        <v>320</v>
      </c>
      <c r="E86" s="6" t="s">
        <v>15</v>
      </c>
      <c r="F86" s="36">
        <v>11.807600000000001</v>
      </c>
      <c r="G86" s="276">
        <v>176260.49336070466</v>
      </c>
      <c r="H86" s="59">
        <f t="shared" si="0"/>
        <v>2081213.4014058565</v>
      </c>
    </row>
    <row r="87" spans="2:8" ht="15.75">
      <c r="B87" s="39">
        <v>2</v>
      </c>
      <c r="C87" s="40" t="s">
        <v>106</v>
      </c>
      <c r="D87" s="159" t="s">
        <v>167</v>
      </c>
      <c r="E87" s="6" t="s">
        <v>15</v>
      </c>
      <c r="F87" s="36">
        <v>32.529000000000003</v>
      </c>
      <c r="G87" s="37">
        <v>26285.855690636283</v>
      </c>
      <c r="H87" s="59">
        <f t="shared" si="0"/>
        <v>855052.5997607077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22700245.86005</v>
      </c>
    </row>
    <row r="92" spans="2:8" ht="15.7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135">
        <v>69300</v>
      </c>
      <c r="H92" s="59">
        <f t="shared" si="0"/>
        <v>11289937.081499999</v>
      </c>
    </row>
    <row r="93" spans="2:8" ht="15.7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135">
        <v>23100.000000000004</v>
      </c>
      <c r="H93" s="59">
        <f t="shared" si="0"/>
        <v>3509121.0000000005</v>
      </c>
    </row>
    <row r="94" spans="2:8" ht="15.7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135">
        <v>96250.000000000015</v>
      </c>
      <c r="H94" s="59">
        <f t="shared" si="0"/>
        <v>1768418.0937500002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5">
        <v>88000</v>
      </c>
      <c r="H95" s="59">
        <f t="shared" si="0"/>
        <v>6132769.6848000018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8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114284846.87758699</v>
      </c>
    </row>
    <row r="98" spans="2:8" s="222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>
        <v>124025.77797467388</v>
      </c>
      <c r="H98" s="104">
        <f t="shared" ref="H98:H165" si="1">F98*G98</f>
        <v>54910455.658091165</v>
      </c>
    </row>
    <row r="99" spans="2:8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75">
        <v>72552.734375</v>
      </c>
      <c r="H99" s="59">
        <f t="shared" si="1"/>
        <v>1440897.3046875</v>
      </c>
    </row>
    <row r="100" spans="2:8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75">
        <v>56943.104166666679</v>
      </c>
      <c r="H100" s="59">
        <f t="shared" si="1"/>
        <v>43138651.259924315</v>
      </c>
    </row>
    <row r="101" spans="2:8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75">
        <v>13199.861375642382</v>
      </c>
      <c r="H101" s="59">
        <f t="shared" si="1"/>
        <v>9781011.0402566865</v>
      </c>
    </row>
    <row r="102" spans="2:8" s="222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75">
        <v>70436.437500000015</v>
      </c>
      <c r="H102" s="104">
        <f t="shared" si="1"/>
        <v>3635928.9037500005</v>
      </c>
    </row>
    <row r="103" spans="2:8" s="222" customFormat="1">
      <c r="B103" s="103">
        <v>6</v>
      </c>
      <c r="C103" s="85" t="s">
        <v>268</v>
      </c>
      <c r="D103" s="85" t="s">
        <v>171</v>
      </c>
      <c r="E103" s="86" t="s">
        <v>15</v>
      </c>
      <c r="F103" s="87">
        <v>51.62</v>
      </c>
      <c r="G103" s="75">
        <v>26693.194708975716</v>
      </c>
      <c r="H103" s="104">
        <f t="shared" si="1"/>
        <v>1377902.7108773263</v>
      </c>
    </row>
    <row r="104" spans="2:8" ht="15.75">
      <c r="B104" s="39"/>
      <c r="C104" s="40"/>
      <c r="D104" s="51"/>
      <c r="E104" s="6"/>
      <c r="F104" s="36"/>
      <c r="G104" s="37"/>
      <c r="H104" s="59"/>
    </row>
    <row r="105" spans="2:8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17246669</v>
      </c>
    </row>
    <row r="106" spans="2:8" ht="15.75">
      <c r="B106" s="39">
        <v>1</v>
      </c>
      <c r="C106" s="40" t="s">
        <v>109</v>
      </c>
      <c r="D106" s="263" t="s">
        <v>315</v>
      </c>
      <c r="E106" s="6" t="s">
        <v>15</v>
      </c>
      <c r="F106" s="256">
        <v>53.14</v>
      </c>
      <c r="G106" s="63">
        <v>113300</v>
      </c>
      <c r="H106" s="59">
        <f>F106*G106</f>
        <v>6020762</v>
      </c>
    </row>
    <row r="107" spans="2:8" ht="15.75">
      <c r="B107" s="39">
        <v>2</v>
      </c>
      <c r="C107" s="40" t="s">
        <v>110</v>
      </c>
      <c r="D107" s="159" t="s">
        <v>316</v>
      </c>
      <c r="E107" s="6" t="s">
        <v>15</v>
      </c>
      <c r="F107" s="256">
        <v>61.11</v>
      </c>
      <c r="G107" s="277">
        <v>183700.00000000003</v>
      </c>
      <c r="H107" s="59">
        <f t="shared" si="1"/>
        <v>11225907.000000002</v>
      </c>
    </row>
    <row r="108" spans="2:8" ht="15.75">
      <c r="B108" s="39">
        <v>3</v>
      </c>
      <c r="C108" s="40" t="s">
        <v>146</v>
      </c>
      <c r="D108" s="51"/>
      <c r="E108" s="6" t="s">
        <v>9</v>
      </c>
      <c r="F108" s="256">
        <v>24</v>
      </c>
      <c r="G108" s="135" t="s">
        <v>325</v>
      </c>
      <c r="H108" s="59">
        <v>0</v>
      </c>
    </row>
    <row r="109" spans="2:8" ht="15.75">
      <c r="B109" s="39">
        <v>4</v>
      </c>
      <c r="C109" s="40" t="s">
        <v>147</v>
      </c>
      <c r="D109" s="51"/>
      <c r="E109" s="6" t="s">
        <v>9</v>
      </c>
      <c r="F109" s="256">
        <v>12.5</v>
      </c>
      <c r="G109" s="135" t="s">
        <v>325</v>
      </c>
      <c r="H109" s="59">
        <v>0</v>
      </c>
    </row>
    <row r="110" spans="2:8" ht="15.75">
      <c r="B110" s="39">
        <v>5</v>
      </c>
      <c r="C110" s="40" t="s">
        <v>111</v>
      </c>
      <c r="D110" s="51"/>
      <c r="E110" s="6" t="s">
        <v>9</v>
      </c>
      <c r="F110" s="256">
        <v>0</v>
      </c>
      <c r="G110" s="135"/>
      <c r="H110" s="59">
        <f t="shared" si="1"/>
        <v>0</v>
      </c>
    </row>
    <row r="111" spans="2:8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8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96937024.799999997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62">
        <v>13394383.200000001</v>
      </c>
      <c r="H114" s="59">
        <f t="shared" si="1"/>
        <v>13394383.200000001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62">
        <v>911240.00000000012</v>
      </c>
      <c r="H115" s="59">
        <f t="shared" si="1"/>
        <v>2733720.0000000005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63">
        <v>6981081.8000000007</v>
      </c>
      <c r="H116" s="59">
        <f t="shared" si="1"/>
        <v>6981081.8000000007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62">
        <v>5943410.0000000009</v>
      </c>
      <c r="H117" s="59">
        <f t="shared" si="1"/>
        <v>5943410.0000000009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63">
        <v>6787550.0000000009</v>
      </c>
      <c r="H118" s="59">
        <f t="shared" si="1"/>
        <v>6787550.0000000009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63">
        <v>10338955</v>
      </c>
      <c r="H119" s="59">
        <f t="shared" si="1"/>
        <v>10338955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63">
        <v>14705157.500000002</v>
      </c>
      <c r="H120" s="59">
        <f t="shared" si="1"/>
        <v>14705157.500000002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63">
        <v>3461425.0000000005</v>
      </c>
      <c r="H121" s="59">
        <f t="shared" si="1"/>
        <v>3461425.0000000005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63">
        <v>9319761</v>
      </c>
      <c r="H122" s="59">
        <f t="shared" si="1"/>
        <v>9319761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63">
        <v>3540350.0000000005</v>
      </c>
      <c r="H123" s="59">
        <f t="shared" si="1"/>
        <v>3540350.0000000005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63">
        <v>11496906.300000001</v>
      </c>
      <c r="H124" s="59">
        <f t="shared" si="1"/>
        <v>11496906.300000001</v>
      </c>
    </row>
    <row r="125" spans="2:8" ht="42.75" customHeight="1">
      <c r="B125" s="34"/>
      <c r="C125" s="35"/>
      <c r="D125" s="51"/>
      <c r="E125" s="2"/>
      <c r="F125" s="226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63">
        <v>2343000</v>
      </c>
      <c r="H127" s="59">
        <f t="shared" si="1"/>
        <v>7029000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63"/>
      <c r="H128" s="59"/>
    </row>
    <row r="129" spans="2:8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63">
        <v>326700</v>
      </c>
      <c r="H129" s="59">
        <f t="shared" si="1"/>
        <v>980100</v>
      </c>
    </row>
    <row r="130" spans="2:8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63">
        <v>25025.000000000004</v>
      </c>
      <c r="H130" s="59">
        <f t="shared" si="1"/>
        <v>225225.00000000003</v>
      </c>
    </row>
    <row r="131" spans="2:8" ht="15.75">
      <c r="B131" s="39"/>
      <c r="C131" s="40"/>
      <c r="D131" s="51"/>
      <c r="E131" s="6"/>
      <c r="F131" s="36"/>
      <c r="G131" s="37"/>
      <c r="H131" s="59"/>
    </row>
    <row r="132" spans="2:8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22290292.874153346</v>
      </c>
    </row>
    <row r="133" spans="2:8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63">
        <v>16720</v>
      </c>
      <c r="H133" s="59">
        <f t="shared" si="1"/>
        <v>6109613.4167199982</v>
      </c>
    </row>
    <row r="134" spans="2:8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63">
        <v>38390</v>
      </c>
      <c r="H134" s="59">
        <f t="shared" si="1"/>
        <v>9558097.1438333467</v>
      </c>
    </row>
    <row r="135" spans="2:8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63">
        <v>16720</v>
      </c>
      <c r="H135" s="59">
        <f t="shared" si="1"/>
        <v>3031120.8136</v>
      </c>
    </row>
    <row r="136" spans="2:8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63">
        <v>0</v>
      </c>
      <c r="H136" s="59">
        <f t="shared" si="1"/>
        <v>0</v>
      </c>
    </row>
    <row r="137" spans="2:8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63">
        <v>60500.000000000007</v>
      </c>
      <c r="H137" s="59">
        <f t="shared" si="1"/>
        <v>3591461.5</v>
      </c>
    </row>
    <row r="138" spans="2:8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8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23480345.080974992</v>
      </c>
    </row>
    <row r="140" spans="2:8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8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62">
        <v>1644445.0000000002</v>
      </c>
      <c r="H141" s="59">
        <f t="shared" si="1"/>
        <v>4933335.0000000009</v>
      </c>
    </row>
    <row r="142" spans="2:8" s="222" customFormat="1" ht="30">
      <c r="B142" s="262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62">
        <v>167062.5</v>
      </c>
      <c r="H142" s="261">
        <f>F142*G142</f>
        <v>501187.5</v>
      </c>
    </row>
    <row r="143" spans="2:8" ht="15.75">
      <c r="B143" s="56" t="s">
        <v>14</v>
      </c>
      <c r="C143" s="40" t="s">
        <v>120</v>
      </c>
      <c r="D143" s="171" t="s">
        <v>310</v>
      </c>
      <c r="E143" s="6" t="s">
        <v>50</v>
      </c>
      <c r="F143" s="36">
        <v>3</v>
      </c>
      <c r="G143" s="62">
        <v>863115</v>
      </c>
      <c r="H143" s="261">
        <f>F143*G143</f>
        <v>2589345</v>
      </c>
    </row>
    <row r="144" spans="2:8" ht="15.75">
      <c r="B144" s="56"/>
      <c r="C144" s="40"/>
      <c r="D144" s="51" t="s">
        <v>184</v>
      </c>
      <c r="E144" s="6"/>
      <c r="F144" s="36"/>
      <c r="G144" s="37"/>
      <c r="H144" s="59"/>
    </row>
    <row r="145" spans="2:8" ht="15.75">
      <c r="B145" s="56"/>
      <c r="C145" s="40"/>
      <c r="D145" s="51" t="s">
        <v>185</v>
      </c>
      <c r="E145" s="6"/>
      <c r="F145" s="36"/>
      <c r="G145" s="37"/>
      <c r="H145" s="59"/>
    </row>
    <row r="146" spans="2:8" ht="15.75">
      <c r="B146" s="56"/>
      <c r="C146" s="40"/>
      <c r="D146" s="51" t="s">
        <v>186</v>
      </c>
      <c r="E146" s="6"/>
      <c r="F146" s="36"/>
      <c r="G146" s="37"/>
      <c r="H146" s="59"/>
    </row>
    <row r="147" spans="2:8" ht="15.75">
      <c r="B147" s="56"/>
      <c r="C147" s="40"/>
      <c r="D147" s="51" t="s">
        <v>187</v>
      </c>
      <c r="E147" s="6"/>
      <c r="F147" s="36"/>
      <c r="G147" s="37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62">
        <v>118552.50000000001</v>
      </c>
      <c r="H148" s="59">
        <f t="shared" si="1"/>
        <v>355657.50000000006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62">
        <v>185625.00000000003</v>
      </c>
      <c r="H149" s="59">
        <f t="shared" si="1"/>
        <v>556875.00000000012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62">
        <v>192500.00000000003</v>
      </c>
      <c r="H150" s="59">
        <f t="shared" si="1"/>
        <v>770000.00000000012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>
        <v>20350</v>
      </c>
      <c r="H152" s="59">
        <f t="shared" si="1"/>
        <v>865277.52300000004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>
        <v>45736.538124999999</v>
      </c>
      <c r="H154" s="59">
        <f t="shared" si="1"/>
        <v>29155.670958543749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>
        <v>40770.752124999999</v>
      </c>
      <c r="H155" s="59">
        <f t="shared" si="1"/>
        <v>2908192.8342545358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>
        <v>67743.438250000007</v>
      </c>
      <c r="H156" s="59">
        <f t="shared" si="1"/>
        <v>7409950.0215525385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>
        <v>93582.230624999997</v>
      </c>
      <c r="H157" s="59">
        <f t="shared" si="1"/>
        <v>1461286.531209375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>
        <v>165082.5</v>
      </c>
      <c r="H158" s="59">
        <f t="shared" si="1"/>
        <v>165082.5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>
        <v>220000.00000000003</v>
      </c>
      <c r="H159" s="59">
        <f t="shared" si="1"/>
        <v>440000.00000000006</v>
      </c>
    </row>
    <row r="160" spans="2:8" ht="15.75">
      <c r="B160" s="105" t="s">
        <v>14</v>
      </c>
      <c r="C160" s="85" t="s">
        <v>269</v>
      </c>
      <c r="D160" s="171" t="s">
        <v>309</v>
      </c>
      <c r="E160" s="86" t="s">
        <v>50</v>
      </c>
      <c r="F160" s="87">
        <v>1</v>
      </c>
      <c r="G160" s="37">
        <v>495000.00000000006</v>
      </c>
      <c r="H160" s="104">
        <f t="shared" si="1"/>
        <v>495000.00000000006</v>
      </c>
    </row>
    <row r="161" spans="2:8" ht="15.75">
      <c r="B161" s="39"/>
      <c r="C161" s="40"/>
      <c r="D161" s="51"/>
      <c r="E161" s="6"/>
      <c r="F161" s="226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29862178.676000003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>
        <v>228755.758</v>
      </c>
      <c r="H164" s="59">
        <f t="shared" si="1"/>
        <v>9836497.5940000005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>
        <v>379483.25800000003</v>
      </c>
      <c r="H165" s="59">
        <f t="shared" si="1"/>
        <v>1517933.0320000001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>
        <v>218272.285</v>
      </c>
      <c r="H166" s="59">
        <f t="shared" ref="H166:H180" si="2">F166*G166</f>
        <v>2619267.42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>
        <v>218272.285</v>
      </c>
      <c r="H167" s="59">
        <f t="shared" si="2"/>
        <v>218272.285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>
        <v>218272.285</v>
      </c>
      <c r="H168" s="59">
        <f t="shared" si="2"/>
        <v>654816.85499999998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>
        <v>231846.22999999998</v>
      </c>
      <c r="H169" s="59">
        <f t="shared" si="2"/>
        <v>695538.69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>
        <v>13426.6</v>
      </c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>
        <v>21905.4</v>
      </c>
      <c r="H171" s="59">
        <f t="shared" si="2"/>
        <v>197148.6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>
        <v>15193.2</v>
      </c>
      <c r="H172" s="59">
        <f t="shared" si="2"/>
        <v>60772.800000000003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>
        <v>20493</v>
      </c>
      <c r="H173" s="59">
        <f t="shared" si="2"/>
        <v>245916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>
        <v>40631.800000000003</v>
      </c>
      <c r="H174" s="59">
        <f t="shared" si="2"/>
        <v>121895.40000000001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>
        <v>110000.00000000001</v>
      </c>
      <c r="H175" s="59">
        <f t="shared" si="2"/>
        <v>110000.00000000001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>
        <v>935000.00000000012</v>
      </c>
      <c r="H176" s="59">
        <f t="shared" si="2"/>
        <v>935000.00000000012</v>
      </c>
    </row>
    <row r="177" spans="1:8" ht="15.75">
      <c r="A177" s="204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>
        <v>935000.00000000012</v>
      </c>
      <c r="H177" s="59">
        <f t="shared" si="2"/>
        <v>2805000.0000000005</v>
      </c>
    </row>
    <row r="178" spans="1:8" ht="15.75">
      <c r="A178" s="204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>
        <v>385000</v>
      </c>
      <c r="H178" s="59">
        <f t="shared" si="2"/>
        <v>385000</v>
      </c>
    </row>
    <row r="179" spans="1:8" ht="15.75">
      <c r="A179" s="204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>
        <v>1430000</v>
      </c>
      <c r="H179" s="59">
        <f t="shared" si="2"/>
        <v>8580000</v>
      </c>
    </row>
    <row r="180" spans="1:8" ht="15.75">
      <c r="A180" s="204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>
        <v>293040</v>
      </c>
      <c r="H180" s="59">
        <f t="shared" si="2"/>
        <v>879120</v>
      </c>
    </row>
    <row r="181" spans="1:8" ht="15.75">
      <c r="A181" s="204"/>
      <c r="B181" s="39"/>
      <c r="C181" s="40"/>
      <c r="D181" s="51"/>
      <c r="E181" s="6"/>
      <c r="F181" s="36"/>
      <c r="G181" s="37"/>
      <c r="H181" s="59"/>
    </row>
    <row r="182" spans="1:8" ht="15.75">
      <c r="A182" s="204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SUM(H183:H195)</f>
        <v>37655979.392450765</v>
      </c>
    </row>
    <row r="183" spans="1:8" ht="15.75">
      <c r="A183" s="204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>
        <v>2695000</v>
      </c>
      <c r="H183" s="59">
        <f t="shared" ref="H183:H195" si="3">F183*G183</f>
        <v>2695000</v>
      </c>
    </row>
    <row r="184" spans="1:8" ht="15.75">
      <c r="A184" s="204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>
        <v>2264968.2468461902</v>
      </c>
      <c r="H184" s="59">
        <f t="shared" si="3"/>
        <v>2264968.2468461902</v>
      </c>
    </row>
    <row r="185" spans="1:8" ht="15.75">
      <c r="A185" s="204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37">
        <v>605000</v>
      </c>
      <c r="H185" s="59">
        <f t="shared" si="3"/>
        <v>16321085</v>
      </c>
    </row>
    <row r="186" spans="1:8" ht="15.75">
      <c r="A186" s="204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37">
        <v>88000</v>
      </c>
      <c r="H186" s="59">
        <f t="shared" si="3"/>
        <v>2692719.216</v>
      </c>
    </row>
    <row r="187" spans="1:8" ht="15.75">
      <c r="A187" s="204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37">
        <v>88000</v>
      </c>
      <c r="H187" s="59">
        <f t="shared" si="3"/>
        <v>732121.91940799996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37">
        <v>429000.00000000006</v>
      </c>
      <c r="H188" s="59">
        <f t="shared" si="3"/>
        <v>1287000.0000000002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37">
        <v>33000</v>
      </c>
      <c r="H189" s="59">
        <f t="shared" si="3"/>
        <v>3652770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37">
        <v>616343.75</v>
      </c>
      <c r="H190" s="59">
        <f t="shared" si="3"/>
        <v>616343.75</v>
      </c>
    </row>
    <row r="191" spans="1:8" ht="30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37">
        <v>794062.50000000012</v>
      </c>
      <c r="H191" s="59">
        <f t="shared" si="3"/>
        <v>794062.50000000012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37">
        <v>33000</v>
      </c>
      <c r="H192" s="59">
        <f t="shared" si="3"/>
        <v>144210</v>
      </c>
    </row>
    <row r="193" spans="1:8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37">
        <v>98289.256174836948</v>
      </c>
      <c r="H193" s="59">
        <f t="shared" si="3"/>
        <v>560248.76019657066</v>
      </c>
    </row>
    <row r="194" spans="1:8" ht="30">
      <c r="A194" s="7"/>
      <c r="B194" s="259">
        <v>12</v>
      </c>
      <c r="C194" s="171" t="s">
        <v>311</v>
      </c>
      <c r="D194" s="162" t="s">
        <v>323</v>
      </c>
      <c r="E194" s="172" t="s">
        <v>314</v>
      </c>
      <c r="F194" s="260">
        <v>1</v>
      </c>
      <c r="G194" s="37">
        <v>275000</v>
      </c>
      <c r="H194" s="59">
        <f t="shared" si="3"/>
        <v>275000</v>
      </c>
    </row>
    <row r="195" spans="1:8" ht="15.7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135">
        <v>605000</v>
      </c>
      <c r="H195" s="59">
        <f t="shared" si="3"/>
        <v>5620450.0000000009</v>
      </c>
    </row>
    <row r="196" spans="1:8" ht="15.75">
      <c r="B196" s="231"/>
      <c r="C196" s="45"/>
      <c r="D196" s="133"/>
      <c r="E196" s="45"/>
      <c r="F196" s="45"/>
      <c r="G196" s="64"/>
      <c r="H196" s="59"/>
    </row>
    <row r="197" spans="1:8" ht="15.75">
      <c r="B197" s="231"/>
      <c r="C197" s="45"/>
      <c r="D197" s="81"/>
      <c r="E197" s="65"/>
      <c r="F197" s="65"/>
      <c r="G197" s="60" t="s">
        <v>200</v>
      </c>
      <c r="H197" s="265">
        <f>SUM(H8:H196)/2</f>
        <v>603700893.94942725</v>
      </c>
    </row>
    <row r="198" spans="1:8" ht="15.75">
      <c r="B198" s="231"/>
      <c r="C198" s="45"/>
      <c r="D198" s="81"/>
      <c r="E198" s="65"/>
      <c r="F198" s="65"/>
      <c r="G198" s="60" t="s">
        <v>201</v>
      </c>
      <c r="H198" s="66">
        <f>ROUNDDOWN(H197,-5)</f>
        <v>603700000</v>
      </c>
    </row>
    <row r="199" spans="1:8" ht="15.75">
      <c r="B199" s="231"/>
      <c r="C199" s="45"/>
      <c r="D199" s="81"/>
      <c r="E199" s="65"/>
      <c r="F199" s="65"/>
      <c r="G199" s="60" t="s">
        <v>150</v>
      </c>
      <c r="H199" s="66">
        <f>H198</f>
        <v>603700000</v>
      </c>
    </row>
    <row r="200" spans="1:8" ht="15.75">
      <c r="B200" s="231"/>
      <c r="C200" s="45"/>
      <c r="D200" s="81"/>
      <c r="E200" s="65"/>
      <c r="F200" s="65"/>
      <c r="G200" s="60" t="s">
        <v>202</v>
      </c>
      <c r="H200" s="66">
        <f>H199*0.1</f>
        <v>60370000</v>
      </c>
    </row>
    <row r="201" spans="1:8" ht="16.5" thickBot="1">
      <c r="B201" s="232"/>
      <c r="C201" s="233"/>
      <c r="D201" s="82"/>
      <c r="E201" s="68"/>
      <c r="F201" s="68"/>
      <c r="G201" s="67" t="s">
        <v>203</v>
      </c>
      <c r="H201" s="69">
        <f>H199+H200</f>
        <v>664070000</v>
      </c>
    </row>
    <row r="202" spans="1:8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ax="16383" man="1"/>
    <brk id="17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61" zoomScale="85" zoomScaleNormal="85" zoomScaleSheetLayoutView="85" workbookViewId="0">
      <selection activeCell="O91" sqref="O91"/>
    </sheetView>
  </sheetViews>
  <sheetFormatPr defaultRowHeight="15"/>
  <cols>
    <col min="1" max="1" width="5" style="222" customWidth="1"/>
    <col min="2" max="2" width="9.140625" style="238"/>
    <col min="3" max="3" width="36" style="238" customWidth="1"/>
    <col min="4" max="4" width="71.28515625" style="238" customWidth="1"/>
    <col min="5" max="5" width="9.85546875" style="238" customWidth="1"/>
    <col min="6" max="6" width="12" style="238" bestFit="1" customWidth="1"/>
    <col min="7" max="8" width="21.5703125" style="89" customWidth="1"/>
    <col min="9" max="16384" width="9.140625" style="222"/>
  </cols>
  <sheetData>
    <row r="2" spans="2:8" ht="15.75">
      <c r="B2" s="88" t="s">
        <v>0</v>
      </c>
      <c r="C2" s="236"/>
      <c r="D2" s="237"/>
      <c r="E2" s="237"/>
    </row>
    <row r="3" spans="2:8" ht="15.75">
      <c r="B3" s="88" t="s">
        <v>271</v>
      </c>
      <c r="C3" s="236"/>
      <c r="D3" s="237"/>
      <c r="E3" s="237"/>
    </row>
    <row r="4" spans="2:8" ht="15.75">
      <c r="B4" s="88" t="s">
        <v>1</v>
      </c>
      <c r="C4" s="236"/>
      <c r="D4" s="237"/>
      <c r="E4" s="279" t="s">
        <v>273</v>
      </c>
      <c r="F4" s="279"/>
      <c r="G4" s="279"/>
      <c r="H4" s="279"/>
    </row>
    <row r="5" spans="2:8" ht="15.75" thickBot="1">
      <c r="B5" s="237"/>
      <c r="C5" s="237"/>
      <c r="D5" s="237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f>'[17] Ruko 2 Lantai Kombinasi'!G9</f>
        <v>24022.185000000001</v>
      </c>
      <c r="H9" s="104">
        <f>F9*G9</f>
        <v>1032953.9550000001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f>'[17] Ruko 2 Lantai Kombinasi'!G10</f>
        <v>1842500</v>
      </c>
      <c r="H10" s="104">
        <f t="shared" ref="H10:H82" si="0">F10*G10</f>
        <v>1842500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f>'[17] Ruko 2 Lantai Kombinasi'!G11</f>
        <v>1856250</v>
      </c>
      <c r="H11" s="104">
        <f t="shared" si="0"/>
        <v>1856250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f>'[17] Ruko 2 Lantai Kombinasi'!G12</f>
        <v>742500</v>
      </c>
      <c r="H12" s="104">
        <f t="shared" si="0"/>
        <v>742500</v>
      </c>
    </row>
    <row r="13" spans="2:8" ht="15.75">
      <c r="B13" s="103">
        <v>5</v>
      </c>
      <c r="C13" s="85" t="s">
        <v>87</v>
      </c>
      <c r="D13" s="85"/>
      <c r="E13" s="86"/>
      <c r="F13" s="87"/>
      <c r="G13" s="75"/>
      <c r="H13" s="119">
        <f>SUM(H9:H12)</f>
        <v>5474203.9550000001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/>
      <c r="H14" s="104">
        <f t="shared" si="0"/>
        <v>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/>
      <c r="H17" s="104">
        <f t="shared" si="0"/>
        <v>0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/>
      <c r="H18" s="104">
        <f t="shared" si="0"/>
        <v>0</v>
      </c>
    </row>
    <row r="19" spans="2:8">
      <c r="B19" s="103">
        <v>3</v>
      </c>
      <c r="C19" s="53" t="s">
        <v>20</v>
      </c>
      <c r="D19" s="239"/>
      <c r="E19" s="86" t="s">
        <v>19</v>
      </c>
      <c r="F19" s="107">
        <v>4.4486692000000003</v>
      </c>
      <c r="G19" s="75"/>
      <c r="H19" s="104">
        <f t="shared" si="0"/>
        <v>0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/>
      <c r="H20" s="104">
        <f t="shared" si="0"/>
        <v>0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/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/>
      <c r="H24" s="104">
        <f t="shared" si="0"/>
        <v>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/>
      <c r="H27" s="104">
        <f t="shared" si="0"/>
        <v>0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/>
      <c r="H28" s="104">
        <f t="shared" si="0"/>
        <v>0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/>
      <c r="H29" s="104">
        <f t="shared" si="0"/>
        <v>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/>
      <c r="H30" s="104">
        <f t="shared" si="0"/>
        <v>0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/>
      <c r="H31" s="104">
        <f t="shared" si="0"/>
        <v>0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/>
      <c r="H32" s="104">
        <f t="shared" si="0"/>
        <v>0</v>
      </c>
    </row>
    <row r="33" spans="2:12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/>
      <c r="H33" s="104">
        <f t="shared" si="0"/>
        <v>0</v>
      </c>
      <c r="J33" s="222" t="s">
        <v>255</v>
      </c>
    </row>
    <row r="34" spans="2:12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/>
      <c r="H34" s="104">
        <f t="shared" si="0"/>
        <v>0</v>
      </c>
      <c r="J34" s="222" t="s">
        <v>256</v>
      </c>
      <c r="K34" s="222">
        <f>1.7*0.2*0.3*0.5</f>
        <v>5.1000000000000004E-2</v>
      </c>
      <c r="L34" s="222">
        <f>0.2*0.3*1.7</f>
        <v>0.10199999999999999</v>
      </c>
    </row>
    <row r="35" spans="2:12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75"/>
      <c r="H35" s="104">
        <f t="shared" si="0"/>
        <v>0</v>
      </c>
      <c r="J35" s="222" t="s">
        <v>257</v>
      </c>
      <c r="K35" s="222">
        <f>0.2*0.4*5*0.5</f>
        <v>0.20000000000000004</v>
      </c>
      <c r="L35" s="222">
        <f>0.2*0.4*5</f>
        <v>0.40000000000000008</v>
      </c>
    </row>
    <row r="36" spans="2:12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75"/>
      <c r="H36" s="104">
        <f t="shared" si="0"/>
        <v>0</v>
      </c>
      <c r="J36" s="222" t="s">
        <v>257</v>
      </c>
      <c r="K36" s="222">
        <f>0.2*0.4*3.65*0.5</f>
        <v>0.14600000000000002</v>
      </c>
      <c r="L36" s="222">
        <f>0.2*0.4*3.65*1</f>
        <v>0.29200000000000004</v>
      </c>
    </row>
    <row r="37" spans="2:12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/>
      <c r="H37" s="104">
        <f t="shared" si="0"/>
        <v>0</v>
      </c>
      <c r="J37" s="222" t="s">
        <v>257</v>
      </c>
      <c r="K37" s="222">
        <f>3.65*0.2*0.4*0.5</f>
        <v>0.14599999999999999</v>
      </c>
      <c r="L37" s="222">
        <f>3.65*0.2*0.4</f>
        <v>0.29199999999999998</v>
      </c>
    </row>
    <row r="38" spans="2:12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/>
      <c r="H38" s="104">
        <f t="shared" si="0"/>
        <v>0</v>
      </c>
      <c r="J38" s="222" t="s">
        <v>259</v>
      </c>
      <c r="K38" s="222">
        <f>1*0.2*0.4*0.5</f>
        <v>4.0000000000000008E-2</v>
      </c>
      <c r="L38" s="222">
        <f>0.2*0.4*1*1</f>
        <v>8.0000000000000016E-2</v>
      </c>
    </row>
    <row r="39" spans="2:12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/>
      <c r="H39" s="104">
        <f t="shared" si="0"/>
        <v>0</v>
      </c>
      <c r="J39" s="222" t="s">
        <v>260</v>
      </c>
      <c r="L39" s="222">
        <f>1.7*0.15*0.3*2</f>
        <v>0.153</v>
      </c>
    </row>
    <row r="40" spans="2:12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/>
      <c r="H40" s="104">
        <f t="shared" si="0"/>
        <v>0</v>
      </c>
      <c r="J40" s="222" t="s">
        <v>261</v>
      </c>
      <c r="L40" s="222">
        <f>0.2*0.4*4.5</f>
        <v>0.3600000000000001</v>
      </c>
    </row>
    <row r="41" spans="2:12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/>
      <c r="H41" s="104">
        <f t="shared" si="0"/>
        <v>0</v>
      </c>
      <c r="J41" s="222" t="s">
        <v>262</v>
      </c>
      <c r="L41" s="222">
        <f>0.25*0.5*4.5*2</f>
        <v>1.125</v>
      </c>
    </row>
    <row r="42" spans="2:12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/>
      <c r="H42" s="104">
        <f t="shared" si="0"/>
        <v>0</v>
      </c>
      <c r="J42" s="222" t="s">
        <v>257</v>
      </c>
      <c r="L42" s="222">
        <f>0.2*0.4*4.5*2</f>
        <v>0.7200000000000002</v>
      </c>
    </row>
    <row r="43" spans="2:12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75"/>
      <c r="H43" s="104">
        <f t="shared" si="0"/>
        <v>0</v>
      </c>
    </row>
    <row r="44" spans="2:12">
      <c r="B44" s="103">
        <v>11</v>
      </c>
      <c r="C44" s="85" t="s">
        <v>251</v>
      </c>
      <c r="D44" s="108"/>
      <c r="E44" s="86" t="s">
        <v>19</v>
      </c>
      <c r="F44" s="87">
        <v>8.1692307692307703E-2</v>
      </c>
      <c r="G44" s="75"/>
      <c r="H44" s="104">
        <f t="shared" si="0"/>
        <v>0</v>
      </c>
    </row>
    <row r="45" spans="2:12">
      <c r="B45" s="103"/>
      <c r="C45" s="85"/>
      <c r="D45" s="85"/>
      <c r="E45" s="86"/>
      <c r="F45" s="87"/>
      <c r="G45" s="75"/>
      <c r="H45" s="104">
        <f t="shared" si="0"/>
        <v>0</v>
      </c>
      <c r="J45" s="222" t="s">
        <v>258</v>
      </c>
      <c r="L45" s="222">
        <f>0.15*0.4*4.5</f>
        <v>0.27</v>
      </c>
    </row>
    <row r="46" spans="2:12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  <c r="J46" s="222" t="s">
        <v>257</v>
      </c>
      <c r="L46" s="222">
        <f>0.2*0.4*5</f>
        <v>0.40000000000000008</v>
      </c>
    </row>
    <row r="47" spans="2:12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  <c r="J47" s="222" t="s">
        <v>263</v>
      </c>
    </row>
    <row r="48" spans="2:12" ht="30">
      <c r="B48" s="103">
        <v>1</v>
      </c>
      <c r="C48" s="85" t="s">
        <v>100</v>
      </c>
      <c r="D48" s="162" t="s">
        <v>317</v>
      </c>
      <c r="E48" s="86" t="s">
        <v>15</v>
      </c>
      <c r="F48" s="87">
        <v>4.5</v>
      </c>
      <c r="G48" s="75"/>
      <c r="H48" s="104">
        <f t="shared" si="0"/>
        <v>0</v>
      </c>
      <c r="J48" s="222" t="s">
        <v>256</v>
      </c>
      <c r="K48" s="222">
        <f>1.7*0.2*0.3*0.5</f>
        <v>5.1000000000000004E-2</v>
      </c>
      <c r="L48" s="222">
        <f>0.2*0.3*1.7</f>
        <v>0.10199999999999999</v>
      </c>
    </row>
    <row r="49" spans="2:12">
      <c r="B49" s="103">
        <v>2</v>
      </c>
      <c r="C49" s="85" t="s">
        <v>101</v>
      </c>
      <c r="D49" s="159"/>
      <c r="E49" s="86"/>
      <c r="F49" s="87"/>
      <c r="G49" s="75"/>
      <c r="H49" s="104">
        <f t="shared" si="0"/>
        <v>0</v>
      </c>
      <c r="J49" s="222" t="s">
        <v>257</v>
      </c>
      <c r="K49" s="222">
        <f>0.2*0.4*5*0.5</f>
        <v>0.20000000000000004</v>
      </c>
      <c r="L49" s="222">
        <f>0.2*0.4*5</f>
        <v>0.40000000000000008</v>
      </c>
    </row>
    <row r="50" spans="2:12">
      <c r="B50" s="103">
        <v>3</v>
      </c>
      <c r="C50" s="85" t="s">
        <v>102</v>
      </c>
      <c r="D50" s="159" t="s">
        <v>166</v>
      </c>
      <c r="E50" s="86" t="s">
        <v>15</v>
      </c>
      <c r="F50" s="87">
        <v>54.985378867000001</v>
      </c>
      <c r="G50" s="75"/>
      <c r="H50" s="104">
        <f t="shared" si="0"/>
        <v>0</v>
      </c>
      <c r="J50" s="222" t="s">
        <v>257</v>
      </c>
      <c r="K50" s="222">
        <f>0.2*0.4*3.65*0.5</f>
        <v>0.14600000000000002</v>
      </c>
      <c r="L50" s="222">
        <f>0.2*0.4*3.65*1</f>
        <v>0.29200000000000004</v>
      </c>
    </row>
    <row r="51" spans="2:12">
      <c r="B51" s="103">
        <v>4</v>
      </c>
      <c r="C51" s="85" t="s">
        <v>103</v>
      </c>
      <c r="D51" s="159" t="s">
        <v>319</v>
      </c>
      <c r="E51" s="86" t="s">
        <v>15</v>
      </c>
      <c r="F51" s="87">
        <v>2.7731172659999999</v>
      </c>
      <c r="G51" s="75"/>
      <c r="H51" s="104">
        <f t="shared" si="0"/>
        <v>0</v>
      </c>
      <c r="J51" s="222" t="s">
        <v>257</v>
      </c>
      <c r="K51" s="222">
        <f>3.65*0.2*0.4*0.5</f>
        <v>0.14599999999999999</v>
      </c>
      <c r="L51" s="222">
        <f>3.65*0.2*0.4</f>
        <v>0.29199999999999998</v>
      </c>
    </row>
    <row r="52" spans="2:12">
      <c r="B52" s="103">
        <v>5</v>
      </c>
      <c r="C52" s="85" t="s">
        <v>104</v>
      </c>
      <c r="D52" s="159" t="s">
        <v>166</v>
      </c>
      <c r="E52" s="86" t="s">
        <v>15</v>
      </c>
      <c r="F52" s="87">
        <v>9.5839976869000019</v>
      </c>
      <c r="G52" s="75"/>
      <c r="H52" s="104">
        <f t="shared" si="0"/>
        <v>0</v>
      </c>
      <c r="J52" s="222" t="s">
        <v>259</v>
      </c>
      <c r="K52" s="222">
        <f>1*0.2*0.4*0.5</f>
        <v>4.0000000000000008E-2</v>
      </c>
      <c r="L52" s="222">
        <f>0.2*0.4*1*1</f>
        <v>8.0000000000000016E-2</v>
      </c>
    </row>
    <row r="53" spans="2:12" ht="30">
      <c r="B53" s="103">
        <v>6</v>
      </c>
      <c r="C53" s="85" t="s">
        <v>266</v>
      </c>
      <c r="D53" s="162" t="s">
        <v>318</v>
      </c>
      <c r="E53" s="86" t="s">
        <v>9</v>
      </c>
      <c r="F53" s="87">
        <v>7.7</v>
      </c>
      <c r="G53" s="75"/>
      <c r="H53" s="104">
        <f t="shared" si="0"/>
        <v>0</v>
      </c>
    </row>
    <row r="54" spans="2:12" ht="30">
      <c r="B54" s="103">
        <v>7</v>
      </c>
      <c r="C54" s="85" t="s">
        <v>267</v>
      </c>
      <c r="D54" s="162" t="s">
        <v>317</v>
      </c>
      <c r="E54" s="86" t="s">
        <v>15</v>
      </c>
      <c r="F54" s="87">
        <v>2.5499999999999998</v>
      </c>
      <c r="G54" s="75"/>
      <c r="H54" s="104">
        <f t="shared" si="0"/>
        <v>0</v>
      </c>
    </row>
    <row r="55" spans="2:12" ht="15.75">
      <c r="B55" s="100"/>
      <c r="C55" s="106" t="s">
        <v>105</v>
      </c>
      <c r="D55" s="160"/>
      <c r="E55" s="86"/>
      <c r="F55" s="87"/>
      <c r="G55" s="75"/>
      <c r="H55" s="104">
        <f t="shared" si="0"/>
        <v>0</v>
      </c>
      <c r="J55" s="222" t="s">
        <v>260</v>
      </c>
      <c r="L55" s="222">
        <f>1.7*0.15*0.3*2</f>
        <v>0.153</v>
      </c>
    </row>
    <row r="56" spans="2:12">
      <c r="B56" s="103">
        <v>1</v>
      </c>
      <c r="C56" s="85" t="s">
        <v>102</v>
      </c>
      <c r="D56" s="159" t="s">
        <v>166</v>
      </c>
      <c r="E56" s="86" t="s">
        <v>15</v>
      </c>
      <c r="F56" s="87">
        <v>54.879509729900001</v>
      </c>
      <c r="G56" s="75"/>
      <c r="H56" s="104">
        <f t="shared" si="0"/>
        <v>0</v>
      </c>
      <c r="J56" s="222" t="s">
        <v>261</v>
      </c>
      <c r="L56" s="222">
        <f>0.2*0.4*4.5</f>
        <v>0.3600000000000001</v>
      </c>
    </row>
    <row r="57" spans="2:12">
      <c r="B57" s="103">
        <v>2</v>
      </c>
      <c r="C57" s="85" t="s">
        <v>103</v>
      </c>
      <c r="D57" s="159" t="s">
        <v>319</v>
      </c>
      <c r="E57" s="86" t="s">
        <v>15</v>
      </c>
      <c r="F57" s="87">
        <v>2.7732250000000001</v>
      </c>
      <c r="G57" s="75"/>
      <c r="H57" s="104">
        <f t="shared" si="0"/>
        <v>0</v>
      </c>
      <c r="J57" s="222" t="s">
        <v>262</v>
      </c>
      <c r="L57" s="222">
        <f>0.25*0.5*4.5*1</f>
        <v>0.5625</v>
      </c>
    </row>
    <row r="58" spans="2:12">
      <c r="B58" s="103">
        <v>3</v>
      </c>
      <c r="C58" s="53" t="s">
        <v>104</v>
      </c>
      <c r="D58" s="159" t="s">
        <v>166</v>
      </c>
      <c r="E58" s="86" t="s">
        <v>15</v>
      </c>
      <c r="F58" s="87">
        <v>7.9472750000000003</v>
      </c>
      <c r="G58" s="75"/>
      <c r="H58" s="104">
        <f t="shared" si="0"/>
        <v>0</v>
      </c>
      <c r="J58" s="222" t="s">
        <v>257</v>
      </c>
      <c r="L58" s="222">
        <f>0.2*0.4*4.5*2</f>
        <v>0.7200000000000002</v>
      </c>
    </row>
    <row r="59" spans="2:12" ht="15.75">
      <c r="B59" s="110"/>
      <c r="C59" s="55" t="s">
        <v>137</v>
      </c>
      <c r="D59" s="168"/>
      <c r="E59" s="86"/>
      <c r="F59" s="87"/>
      <c r="G59" s="75"/>
      <c r="H59" s="104">
        <f t="shared" si="0"/>
        <v>0</v>
      </c>
      <c r="J59" s="222" t="s">
        <v>258</v>
      </c>
      <c r="L59" s="222">
        <f>0.15*0.4*4.5</f>
        <v>0.27</v>
      </c>
    </row>
    <row r="60" spans="2:12">
      <c r="B60" s="111">
        <v>1</v>
      </c>
      <c r="C60" s="53" t="s">
        <v>102</v>
      </c>
      <c r="D60" s="159" t="s">
        <v>166</v>
      </c>
      <c r="E60" s="86" t="s">
        <v>15</v>
      </c>
      <c r="F60" s="87">
        <v>55.757553000000001</v>
      </c>
      <c r="G60" s="75"/>
      <c r="H60" s="104">
        <f t="shared" si="0"/>
        <v>0</v>
      </c>
      <c r="J60" s="222" t="s">
        <v>260</v>
      </c>
      <c r="L60" s="222">
        <f>1*0.15*0.3</f>
        <v>4.4999999999999998E-2</v>
      </c>
    </row>
    <row r="61" spans="2:12">
      <c r="B61" s="111">
        <v>2</v>
      </c>
      <c r="C61" s="53" t="s">
        <v>103</v>
      </c>
      <c r="D61" s="159" t="s">
        <v>319</v>
      </c>
      <c r="E61" s="86" t="s">
        <v>15</v>
      </c>
      <c r="F61" s="87">
        <v>2.7732250000000001</v>
      </c>
      <c r="G61" s="75"/>
      <c r="H61" s="104">
        <f t="shared" si="0"/>
        <v>0</v>
      </c>
      <c r="J61" s="222" t="s">
        <v>257</v>
      </c>
      <c r="L61" s="222">
        <f>0.2*0.4*5</f>
        <v>0.40000000000000008</v>
      </c>
    </row>
    <row r="62" spans="2:12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12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  <c r="L63" s="222">
        <f>SUM(K34:L61)</f>
        <v>9.036500000000002</v>
      </c>
    </row>
    <row r="64" spans="2:12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12">
      <c r="B65" s="103">
        <v>1</v>
      </c>
      <c r="C65" s="85" t="s">
        <v>103</v>
      </c>
      <c r="D65" s="159" t="s">
        <v>320</v>
      </c>
      <c r="E65" s="86" t="s">
        <v>15</v>
      </c>
      <c r="F65" s="87">
        <v>11.807600000000001</v>
      </c>
      <c r="G65" s="75"/>
      <c r="H65" s="104">
        <f t="shared" si="0"/>
        <v>0</v>
      </c>
      <c r="J65" s="222" t="s">
        <v>264</v>
      </c>
    </row>
    <row r="66" spans="2:12">
      <c r="B66" s="103">
        <v>2</v>
      </c>
      <c r="C66" s="85" t="s">
        <v>106</v>
      </c>
      <c r="D66" s="159" t="s">
        <v>167</v>
      </c>
      <c r="E66" s="86" t="s">
        <v>15</v>
      </c>
      <c r="F66" s="87">
        <v>29.47</v>
      </c>
      <c r="G66" s="75"/>
      <c r="H66" s="104">
        <f t="shared" si="0"/>
        <v>0</v>
      </c>
      <c r="J66" s="222" t="s">
        <v>256</v>
      </c>
      <c r="K66" s="222">
        <f>1.7*0.2*0.3</f>
        <v>0.10200000000000001</v>
      </c>
      <c r="L66" s="222">
        <f>0.2*0.3*1.7</f>
        <v>0.10199999999999999</v>
      </c>
    </row>
    <row r="67" spans="2:12" ht="15.75">
      <c r="B67" s="100"/>
      <c r="C67" s="106" t="s">
        <v>105</v>
      </c>
      <c r="D67" s="160"/>
      <c r="E67" s="86"/>
      <c r="F67" s="87"/>
      <c r="G67" s="75"/>
      <c r="H67" s="104">
        <f t="shared" si="0"/>
        <v>0</v>
      </c>
      <c r="J67" s="222" t="s">
        <v>258</v>
      </c>
      <c r="K67" s="222">
        <f>0.15*0.4*5</f>
        <v>0.3</v>
      </c>
      <c r="L67" s="222">
        <f>0.15*0.4*5</f>
        <v>0.3</v>
      </c>
    </row>
    <row r="68" spans="2:12">
      <c r="B68" s="103">
        <v>1</v>
      </c>
      <c r="C68" s="85" t="s">
        <v>103</v>
      </c>
      <c r="D68" s="159" t="s">
        <v>320</v>
      </c>
      <c r="E68" s="86" t="s">
        <v>15</v>
      </c>
      <c r="F68" s="87">
        <v>11.807600000000001</v>
      </c>
      <c r="G68" s="75"/>
      <c r="H68" s="104">
        <f t="shared" si="0"/>
        <v>0</v>
      </c>
      <c r="J68" s="222" t="s">
        <v>265</v>
      </c>
      <c r="K68" s="222">
        <f>0.15*0.3*3.65</f>
        <v>0.16424999999999998</v>
      </c>
      <c r="L68" s="222">
        <f>0.15*0.3*3.65</f>
        <v>0.16424999999999998</v>
      </c>
    </row>
    <row r="69" spans="2:12">
      <c r="B69" s="103">
        <v>2</v>
      </c>
      <c r="C69" s="85" t="s">
        <v>106</v>
      </c>
      <c r="D69" s="159" t="s">
        <v>167</v>
      </c>
      <c r="E69" s="86" t="s">
        <v>15</v>
      </c>
      <c r="F69" s="87">
        <v>30.337</v>
      </c>
      <c r="G69" s="75"/>
      <c r="H69" s="104">
        <f t="shared" si="0"/>
        <v>0</v>
      </c>
      <c r="J69" s="222" t="s">
        <v>258</v>
      </c>
      <c r="K69" s="222">
        <f>0.15*0.4*3.65</f>
        <v>0.219</v>
      </c>
      <c r="L69" s="222">
        <f>0.15*0.4*3.65</f>
        <v>0.219</v>
      </c>
    </row>
    <row r="70" spans="2:12" ht="15.75">
      <c r="B70" s="100"/>
      <c r="C70" s="106" t="s">
        <v>137</v>
      </c>
      <c r="D70" s="160"/>
      <c r="E70" s="86"/>
      <c r="F70" s="87"/>
      <c r="G70" s="75"/>
      <c r="H70" s="104">
        <f t="shared" si="0"/>
        <v>0</v>
      </c>
      <c r="J70" s="222" t="s">
        <v>260</v>
      </c>
      <c r="L70" s="222">
        <f>1.7*0.15*0.3</f>
        <v>7.6499999999999999E-2</v>
      </c>
    </row>
    <row r="71" spans="2:12">
      <c r="B71" s="103">
        <v>1</v>
      </c>
      <c r="C71" s="85" t="s">
        <v>103</v>
      </c>
      <c r="D71" s="159" t="s">
        <v>320</v>
      </c>
      <c r="E71" s="86" t="s">
        <v>15</v>
      </c>
      <c r="F71" s="87">
        <v>11.807600000000001</v>
      </c>
      <c r="G71" s="75"/>
      <c r="H71" s="104">
        <f t="shared" si="0"/>
        <v>0</v>
      </c>
      <c r="J71" s="222" t="s">
        <v>261</v>
      </c>
      <c r="L71" s="222">
        <f>0.2*0.4*2*4.5</f>
        <v>0.7200000000000002</v>
      </c>
    </row>
    <row r="72" spans="2:12">
      <c r="B72" s="103">
        <v>2</v>
      </c>
      <c r="C72" s="85" t="s">
        <v>106</v>
      </c>
      <c r="D72" s="159" t="s">
        <v>167</v>
      </c>
      <c r="E72" s="86" t="s">
        <v>15</v>
      </c>
      <c r="F72" s="87">
        <v>32.529000000000003</v>
      </c>
      <c r="G72" s="75"/>
      <c r="H72" s="104">
        <f t="shared" si="0"/>
        <v>0</v>
      </c>
      <c r="J72" s="222" t="s">
        <v>258</v>
      </c>
      <c r="L72" s="222">
        <f>0.15*0.4*4.5</f>
        <v>0.27</v>
      </c>
    </row>
    <row r="73" spans="2:12">
      <c r="B73" s="103"/>
      <c r="C73" s="85"/>
      <c r="D73" s="112"/>
      <c r="E73" s="86"/>
      <c r="F73" s="87"/>
      <c r="G73" s="75"/>
      <c r="H73" s="104">
        <f t="shared" si="0"/>
        <v>0</v>
      </c>
      <c r="J73" s="222" t="s">
        <v>265</v>
      </c>
      <c r="L73" s="222">
        <f>0.15*0.3*4.5*2</f>
        <v>0.40499999999999997</v>
      </c>
    </row>
    <row r="74" spans="2:12">
      <c r="B74" s="103"/>
      <c r="C74" s="85"/>
      <c r="D74" s="112"/>
      <c r="E74" s="86"/>
      <c r="F74" s="87"/>
      <c r="G74" s="75"/>
      <c r="H74" s="104">
        <f t="shared" si="0"/>
        <v>0</v>
      </c>
      <c r="J74" s="222" t="s">
        <v>258</v>
      </c>
      <c r="L74" s="222">
        <f>0.15*0.4*4.5</f>
        <v>0.27</v>
      </c>
    </row>
    <row r="75" spans="2:12">
      <c r="B75" s="103"/>
      <c r="C75" s="85"/>
      <c r="D75" s="85"/>
      <c r="E75" s="86"/>
      <c r="F75" s="87"/>
      <c r="G75" s="75"/>
      <c r="H75" s="104">
        <f t="shared" si="0"/>
        <v>0</v>
      </c>
      <c r="J75" s="222" t="s">
        <v>258</v>
      </c>
      <c r="L75" s="222">
        <f>0.15*0.4*2*4.5</f>
        <v>0.54</v>
      </c>
    </row>
    <row r="76" spans="2:12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12">
      <c r="B77" s="113">
        <v>1</v>
      </c>
      <c r="C77" s="112" t="s">
        <v>34</v>
      </c>
      <c r="D77" s="51" t="s">
        <v>304</v>
      </c>
      <c r="E77" s="114" t="s">
        <v>15</v>
      </c>
      <c r="F77" s="115">
        <v>162.91395499999999</v>
      </c>
      <c r="G77" s="75"/>
      <c r="H77" s="104">
        <f t="shared" si="0"/>
        <v>0</v>
      </c>
    </row>
    <row r="78" spans="2:12">
      <c r="B78" s="103">
        <v>2</v>
      </c>
      <c r="C78" s="85" t="s">
        <v>107</v>
      </c>
      <c r="D78" s="51" t="s">
        <v>305</v>
      </c>
      <c r="E78" s="86" t="s">
        <v>9</v>
      </c>
      <c r="F78" s="87">
        <v>151.91</v>
      </c>
      <c r="G78" s="75"/>
      <c r="H78" s="104">
        <f t="shared" si="0"/>
        <v>0</v>
      </c>
    </row>
    <row r="79" spans="2:12">
      <c r="B79" s="113">
        <v>3</v>
      </c>
      <c r="C79" s="112" t="s">
        <v>35</v>
      </c>
      <c r="D79" s="51" t="s">
        <v>306</v>
      </c>
      <c r="E79" s="114" t="s">
        <v>15</v>
      </c>
      <c r="F79" s="115">
        <v>18.373175</v>
      </c>
      <c r="G79" s="75"/>
      <c r="H79" s="104">
        <f t="shared" si="0"/>
        <v>0</v>
      </c>
    </row>
    <row r="80" spans="2:12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/>
      <c r="H80" s="104">
        <f t="shared" si="0"/>
        <v>0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/>
      <c r="H83" s="104">
        <f t="shared" ref="H83:H145" si="1">F83*G83</f>
        <v>0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/>
      <c r="H84" s="104">
        <f t="shared" si="1"/>
        <v>0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/>
      <c r="H85" s="104">
        <f t="shared" si="1"/>
        <v>0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/>
      <c r="H86" s="104">
        <f t="shared" si="1"/>
        <v>0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/>
      <c r="H87" s="104">
        <f t="shared" si="1"/>
        <v>0</v>
      </c>
    </row>
    <row r="88" spans="2:8">
      <c r="B88" s="103">
        <v>6</v>
      </c>
      <c r="C88" s="85" t="s">
        <v>268</v>
      </c>
      <c r="D88" s="85" t="s">
        <v>171</v>
      </c>
      <c r="E88" s="86" t="s">
        <v>15</v>
      </c>
      <c r="F88" s="87">
        <v>51.62</v>
      </c>
      <c r="G88" s="75"/>
      <c r="H88" s="104">
        <f t="shared" si="1"/>
        <v>0</v>
      </c>
    </row>
    <row r="89" spans="2:8">
      <c r="B89" s="103"/>
      <c r="C89" s="85"/>
      <c r="D89" s="85"/>
      <c r="E89" s="86"/>
      <c r="F89" s="87"/>
      <c r="G89" s="75"/>
      <c r="H89" s="104">
        <f t="shared" si="1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1"/>
        <v>0</v>
      </c>
    </row>
    <row r="91" spans="2:8">
      <c r="B91" s="103">
        <v>1</v>
      </c>
      <c r="C91" s="85" t="s">
        <v>109</v>
      </c>
      <c r="D91" s="263" t="s">
        <v>315</v>
      </c>
      <c r="E91" s="86" t="s">
        <v>15</v>
      </c>
      <c r="F91" s="256">
        <v>51.341000000000001</v>
      </c>
      <c r="G91" s="135"/>
      <c r="H91" s="104">
        <f t="shared" si="1"/>
        <v>0</v>
      </c>
    </row>
    <row r="92" spans="2:8">
      <c r="B92" s="103">
        <v>2</v>
      </c>
      <c r="C92" s="85" t="s">
        <v>110</v>
      </c>
      <c r="D92" s="159" t="s">
        <v>316</v>
      </c>
      <c r="E92" s="86" t="s">
        <v>15</v>
      </c>
      <c r="F92" s="256">
        <v>52.362000000000002</v>
      </c>
      <c r="G92" s="135"/>
      <c r="H92" s="104">
        <f t="shared" si="1"/>
        <v>0</v>
      </c>
    </row>
    <row r="93" spans="2:8">
      <c r="B93" s="103">
        <v>3</v>
      </c>
      <c r="C93" s="85" t="s">
        <v>146</v>
      </c>
      <c r="D93" s="85"/>
      <c r="E93" s="86" t="s">
        <v>9</v>
      </c>
      <c r="F93" s="256">
        <v>21.34</v>
      </c>
      <c r="G93" s="135"/>
      <c r="H93" s="104">
        <f t="shared" si="1"/>
        <v>0</v>
      </c>
    </row>
    <row r="94" spans="2:8">
      <c r="B94" s="103">
        <v>4</v>
      </c>
      <c r="C94" s="85" t="s">
        <v>147</v>
      </c>
      <c r="D94" s="85"/>
      <c r="E94" s="86" t="s">
        <v>9</v>
      </c>
      <c r="F94" s="256">
        <v>10.210000000000001</v>
      </c>
      <c r="G94" s="135"/>
      <c r="H94" s="104">
        <f t="shared" si="1"/>
        <v>0</v>
      </c>
    </row>
    <row r="95" spans="2:8">
      <c r="B95" s="103">
        <v>5</v>
      </c>
      <c r="C95" s="85" t="s">
        <v>111</v>
      </c>
      <c r="D95" s="85"/>
      <c r="E95" s="86" t="s">
        <v>9</v>
      </c>
      <c r="F95" s="256">
        <v>0</v>
      </c>
      <c r="G95" s="135"/>
      <c r="H95" s="104">
        <f t="shared" si="1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1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1"/>
        <v>0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1"/>
        <v>0</v>
      </c>
    </row>
    <row r="99" spans="2:8" ht="47.25" customHeight="1">
      <c r="B99" s="103"/>
      <c r="C99" s="53" t="s">
        <v>113</v>
      </c>
      <c r="D99" s="54" t="s">
        <v>297</v>
      </c>
      <c r="E99" s="86" t="s">
        <v>48</v>
      </c>
      <c r="F99" s="87">
        <v>1</v>
      </c>
      <c r="G99" s="75"/>
      <c r="H99" s="104">
        <f t="shared" si="1"/>
        <v>0</v>
      </c>
    </row>
    <row r="100" spans="2:8">
      <c r="B100" s="103"/>
      <c r="C100" s="53" t="s">
        <v>86</v>
      </c>
      <c r="D100" s="54" t="s">
        <v>298</v>
      </c>
      <c r="E100" s="86" t="s">
        <v>48</v>
      </c>
      <c r="F100" s="87">
        <v>3</v>
      </c>
      <c r="G100" s="75"/>
      <c r="H100" s="104">
        <f t="shared" si="1"/>
        <v>0</v>
      </c>
    </row>
    <row r="101" spans="2:8" ht="46.5" customHeight="1">
      <c r="B101" s="103"/>
      <c r="C101" s="53" t="s">
        <v>114</v>
      </c>
      <c r="D101" s="54" t="s">
        <v>299</v>
      </c>
      <c r="E101" s="86" t="s">
        <v>48</v>
      </c>
      <c r="F101" s="87">
        <v>1</v>
      </c>
      <c r="G101" s="75"/>
      <c r="H101" s="104">
        <f t="shared" si="1"/>
        <v>0</v>
      </c>
    </row>
    <row r="102" spans="2:8" ht="54" customHeight="1">
      <c r="B102" s="103"/>
      <c r="C102" s="53" t="s">
        <v>115</v>
      </c>
      <c r="D102" s="54" t="s">
        <v>299</v>
      </c>
      <c r="E102" s="86" t="s">
        <v>48</v>
      </c>
      <c r="F102" s="87">
        <v>1</v>
      </c>
      <c r="G102" s="75"/>
      <c r="H102" s="104">
        <f t="shared" si="1"/>
        <v>0</v>
      </c>
    </row>
    <row r="103" spans="2:8" ht="45.75" customHeight="1">
      <c r="B103" s="103"/>
      <c r="C103" s="53" t="s">
        <v>134</v>
      </c>
      <c r="D103" s="54" t="s">
        <v>299</v>
      </c>
      <c r="E103" s="86" t="s">
        <v>48</v>
      </c>
      <c r="F103" s="87">
        <v>1</v>
      </c>
      <c r="G103" s="75"/>
      <c r="H103" s="104">
        <f t="shared" si="1"/>
        <v>0</v>
      </c>
    </row>
    <row r="104" spans="2:8" ht="45" customHeight="1">
      <c r="B104" s="103"/>
      <c r="C104" s="53" t="s">
        <v>140</v>
      </c>
      <c r="D104" s="54" t="s">
        <v>299</v>
      </c>
      <c r="E104" s="86" t="s">
        <v>48</v>
      </c>
      <c r="F104" s="87">
        <v>1</v>
      </c>
      <c r="G104" s="75"/>
      <c r="H104" s="104">
        <f t="shared" si="1"/>
        <v>0</v>
      </c>
    </row>
    <row r="105" spans="2:8">
      <c r="B105" s="103"/>
      <c r="C105" s="85"/>
      <c r="D105" s="85"/>
      <c r="E105" s="86"/>
      <c r="F105" s="239"/>
      <c r="G105" s="75"/>
      <c r="H105" s="104">
        <f t="shared" si="1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1"/>
        <v>0</v>
      </c>
    </row>
    <row r="107" spans="2:8">
      <c r="B107" s="103"/>
      <c r="C107" s="85" t="s">
        <v>86</v>
      </c>
      <c r="D107" s="54" t="s">
        <v>307</v>
      </c>
      <c r="E107" s="86" t="s">
        <v>48</v>
      </c>
      <c r="F107" s="87">
        <v>3</v>
      </c>
      <c r="G107" s="75"/>
      <c r="H107" s="104">
        <f t="shared" si="1"/>
        <v>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1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/>
      <c r="H109" s="104">
        <f t="shared" si="1"/>
        <v>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/>
      <c r="H110" s="104">
        <f t="shared" si="1"/>
        <v>0</v>
      </c>
    </row>
    <row r="111" spans="2:8">
      <c r="B111" s="103"/>
      <c r="C111" s="85"/>
      <c r="D111" s="85"/>
      <c r="E111" s="86"/>
      <c r="F111" s="87"/>
      <c r="G111" s="75"/>
      <c r="H111" s="104">
        <f t="shared" si="1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1"/>
        <v>0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/>
      <c r="H113" s="104">
        <f t="shared" si="1"/>
        <v>0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/>
      <c r="H114" s="104">
        <f t="shared" si="1"/>
        <v>0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/>
      <c r="H115" s="104">
        <f t="shared" si="1"/>
        <v>0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/>
      <c r="H116" s="104">
        <f t="shared" si="1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/>
      <c r="H117" s="104">
        <f t="shared" si="1"/>
        <v>0</v>
      </c>
    </row>
    <row r="118" spans="2:8">
      <c r="B118" s="103"/>
      <c r="C118" s="85"/>
      <c r="D118" s="85"/>
      <c r="E118" s="86"/>
      <c r="F118" s="87"/>
      <c r="G118" s="75"/>
      <c r="H118" s="104">
        <f t="shared" si="1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/>
      <c r="H121" s="104">
        <f t="shared" si="1"/>
        <v>0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/>
      <c r="H122" s="104">
        <f t="shared" si="1"/>
        <v>0</v>
      </c>
    </row>
    <row r="123" spans="2:8">
      <c r="B123" s="105" t="s">
        <v>14</v>
      </c>
      <c r="C123" s="85" t="s">
        <v>120</v>
      </c>
      <c r="D123" s="171" t="s">
        <v>310</v>
      </c>
      <c r="E123" s="86" t="s">
        <v>50</v>
      </c>
      <c r="F123" s="87">
        <v>3</v>
      </c>
      <c r="G123" s="44"/>
      <c r="H123" s="104">
        <f t="shared" si="1"/>
        <v>0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/>
      <c r="H128" s="104">
        <f t="shared" si="1"/>
        <v>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/>
      <c r="H129" s="104">
        <f t="shared" si="1"/>
        <v>0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/>
      <c r="H130" s="104">
        <f t="shared" si="1"/>
        <v>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/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/>
      <c r="H132" s="104">
        <f t="shared" si="1"/>
        <v>0</v>
      </c>
    </row>
    <row r="133" spans="2:8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/>
      <c r="H134" s="104">
        <f t="shared" si="1"/>
        <v>0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/>
      <c r="H135" s="104">
        <f t="shared" si="1"/>
        <v>0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/>
      <c r="H136" s="104">
        <f t="shared" si="1"/>
        <v>0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/>
      <c r="H137" s="104">
        <f t="shared" si="1"/>
        <v>0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/>
      <c r="H138" s="104">
        <f t="shared" si="1"/>
        <v>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/>
      <c r="H139" s="104">
        <f t="shared" si="1"/>
        <v>0</v>
      </c>
    </row>
    <row r="140" spans="2:8">
      <c r="B140" s="105" t="s">
        <v>14</v>
      </c>
      <c r="C140" s="85" t="s">
        <v>269</v>
      </c>
      <c r="D140" s="171" t="s">
        <v>309</v>
      </c>
      <c r="E140" s="86" t="s">
        <v>50</v>
      </c>
      <c r="F140" s="87">
        <v>1</v>
      </c>
      <c r="G140" s="75"/>
      <c r="H140" s="104">
        <f t="shared" si="1"/>
        <v>0</v>
      </c>
    </row>
    <row r="141" spans="2:8">
      <c r="B141" s="103"/>
      <c r="C141" s="85"/>
      <c r="D141" s="85"/>
      <c r="E141" s="86"/>
      <c r="F141" s="239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/>
      <c r="H144" s="104">
        <f t="shared" si="1"/>
        <v>0</v>
      </c>
    </row>
    <row r="145" spans="1:14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/>
      <c r="H145" s="104">
        <f t="shared" si="1"/>
        <v>0</v>
      </c>
    </row>
    <row r="146" spans="1:14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/>
      <c r="H146" s="104">
        <f t="shared" ref="H146:H160" si="2">F146*G146</f>
        <v>0</v>
      </c>
      <c r="N146" s="246">
        <f>100000/14400</f>
        <v>6.9444444444444446</v>
      </c>
    </row>
    <row r="147" spans="1:14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/>
      <c r="H147" s="104">
        <f t="shared" si="2"/>
        <v>0</v>
      </c>
    </row>
    <row r="148" spans="1:14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/>
      <c r="H148" s="104">
        <f t="shared" si="2"/>
        <v>0</v>
      </c>
    </row>
    <row r="149" spans="1:14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/>
      <c r="H149" s="104">
        <f t="shared" si="2"/>
        <v>0</v>
      </c>
    </row>
    <row r="150" spans="1:14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/>
      <c r="H150" s="104">
        <f t="shared" si="2"/>
        <v>0</v>
      </c>
    </row>
    <row r="151" spans="1:14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/>
      <c r="H151" s="104">
        <f t="shared" si="2"/>
        <v>0</v>
      </c>
    </row>
    <row r="152" spans="1:14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/>
      <c r="H152" s="104">
        <f t="shared" si="2"/>
        <v>0</v>
      </c>
    </row>
    <row r="153" spans="1:14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/>
      <c r="H153" s="104">
        <f t="shared" si="2"/>
        <v>0</v>
      </c>
    </row>
    <row r="154" spans="1:14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/>
      <c r="H154" s="104">
        <f t="shared" si="2"/>
        <v>0</v>
      </c>
    </row>
    <row r="155" spans="1:14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/>
      <c r="H155" s="104">
        <f t="shared" si="2"/>
        <v>0</v>
      </c>
    </row>
    <row r="156" spans="1:14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/>
      <c r="H156" s="104">
        <f t="shared" si="2"/>
        <v>0</v>
      </c>
    </row>
    <row r="157" spans="1:14">
      <c r="A157" s="240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/>
      <c r="H157" s="104">
        <f t="shared" si="2"/>
        <v>0</v>
      </c>
    </row>
    <row r="158" spans="1:14">
      <c r="A158" s="240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/>
      <c r="H158" s="104">
        <f t="shared" si="2"/>
        <v>0</v>
      </c>
    </row>
    <row r="159" spans="1:14">
      <c r="A159" s="240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/>
      <c r="H159" s="104">
        <f t="shared" si="2"/>
        <v>0</v>
      </c>
    </row>
    <row r="160" spans="1:14">
      <c r="A160" s="240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/>
      <c r="H160" s="104">
        <f t="shared" si="2"/>
        <v>0</v>
      </c>
    </row>
    <row r="161" spans="1:10">
      <c r="A161" s="240"/>
      <c r="B161" s="103"/>
      <c r="C161" s="85"/>
      <c r="D161" s="85"/>
      <c r="E161" s="86"/>
      <c r="F161" s="87"/>
      <c r="G161" s="75"/>
      <c r="H161" s="104"/>
    </row>
    <row r="162" spans="1:10" ht="15.75">
      <c r="A162" s="240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10">
      <c r="A163" s="240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/>
      <c r="H163" s="104">
        <f t="shared" ref="H163:H175" si="3">F163*G163</f>
        <v>0</v>
      </c>
    </row>
    <row r="164" spans="1:10">
      <c r="A164" s="240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/>
      <c r="H164" s="104">
        <f t="shared" si="3"/>
        <v>0</v>
      </c>
    </row>
    <row r="165" spans="1:10">
      <c r="A165" s="240"/>
      <c r="B165" s="103">
        <v>3</v>
      </c>
      <c r="C165" s="40" t="s">
        <v>321</v>
      </c>
      <c r="D165" s="51" t="s">
        <v>322</v>
      </c>
      <c r="E165" s="86" t="s">
        <v>9</v>
      </c>
      <c r="F165" s="87">
        <v>26.977</v>
      </c>
      <c r="G165" s="75"/>
      <c r="H165" s="104">
        <f t="shared" si="3"/>
        <v>0</v>
      </c>
    </row>
    <row r="166" spans="1:10">
      <c r="A166" s="240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/>
      <c r="H166" s="104">
        <f t="shared" si="3"/>
        <v>0</v>
      </c>
    </row>
    <row r="167" spans="1:10">
      <c r="A167" s="240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/>
      <c r="H167" s="104">
        <f t="shared" si="3"/>
        <v>0</v>
      </c>
    </row>
    <row r="168" spans="1:10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/>
      <c r="H168" s="104">
        <f t="shared" si="3"/>
        <v>0</v>
      </c>
    </row>
    <row r="169" spans="1:10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/>
      <c r="H169" s="104">
        <f t="shared" si="3"/>
        <v>0</v>
      </c>
    </row>
    <row r="170" spans="1:10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/>
      <c r="H170" s="104">
        <f t="shared" si="3"/>
        <v>0</v>
      </c>
    </row>
    <row r="171" spans="1:10" ht="30">
      <c r="A171" s="117"/>
      <c r="B171" s="113">
        <v>9</v>
      </c>
      <c r="C171" s="112" t="s">
        <v>133</v>
      </c>
      <c r="D171" s="54" t="s">
        <v>308</v>
      </c>
      <c r="E171" s="114" t="s">
        <v>47</v>
      </c>
      <c r="F171" s="115">
        <v>1</v>
      </c>
      <c r="G171" s="75"/>
      <c r="H171" s="104">
        <f t="shared" si="3"/>
        <v>0</v>
      </c>
    </row>
    <row r="172" spans="1:10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/>
      <c r="H172" s="104">
        <f t="shared" si="3"/>
        <v>0</v>
      </c>
    </row>
    <row r="173" spans="1:10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/>
      <c r="H173" s="104">
        <f t="shared" si="3"/>
        <v>0</v>
      </c>
    </row>
    <row r="174" spans="1:10" s="201" customFormat="1" ht="30">
      <c r="A174" s="7"/>
      <c r="B174" s="259">
        <v>12</v>
      </c>
      <c r="C174" s="171" t="s">
        <v>311</v>
      </c>
      <c r="D174" s="162" t="s">
        <v>323</v>
      </c>
      <c r="E174" s="172" t="s">
        <v>314</v>
      </c>
      <c r="F174" s="260">
        <v>1</v>
      </c>
      <c r="G174" s="44"/>
      <c r="H174" s="59">
        <f t="shared" si="3"/>
        <v>0</v>
      </c>
      <c r="J174" s="223"/>
    </row>
    <row r="175" spans="1:10" s="201" customFormat="1" ht="15.75">
      <c r="A175" s="7"/>
      <c r="B175" s="50">
        <v>13</v>
      </c>
      <c r="C175" s="51" t="s">
        <v>313</v>
      </c>
      <c r="D175" s="51" t="s">
        <v>176</v>
      </c>
      <c r="E175" s="52" t="s">
        <v>9</v>
      </c>
      <c r="F175" s="61">
        <v>3.8</v>
      </c>
      <c r="G175" s="135"/>
      <c r="H175" s="59">
        <f t="shared" si="3"/>
        <v>0</v>
      </c>
      <c r="J175" s="223"/>
    </row>
    <row r="176" spans="1:10">
      <c r="A176" s="117"/>
      <c r="B176" s="113"/>
      <c r="C176" s="112"/>
      <c r="D176" s="112"/>
      <c r="E176" s="114"/>
      <c r="F176" s="115"/>
      <c r="G176" s="64"/>
      <c r="H176" s="104"/>
    </row>
    <row r="177" spans="2:9">
      <c r="B177" s="241"/>
      <c r="C177" s="53"/>
      <c r="D177" s="53"/>
      <c r="E177" s="53"/>
      <c r="F177" s="53"/>
      <c r="G177" s="64"/>
      <c r="H177" s="104"/>
      <c r="I177" s="242"/>
    </row>
    <row r="178" spans="2:9" ht="15.75">
      <c r="B178" s="241"/>
      <c r="C178" s="53"/>
      <c r="D178" s="118"/>
      <c r="E178" s="65"/>
      <c r="F178" s="65"/>
      <c r="G178" s="118" t="s">
        <v>200</v>
      </c>
      <c r="H178" s="119">
        <f>SUM(H9:H177)</f>
        <v>10948407.91</v>
      </c>
    </row>
    <row r="179" spans="2:9" ht="15.75">
      <c r="B179" s="241"/>
      <c r="C179" s="53"/>
      <c r="D179" s="118"/>
      <c r="E179" s="65"/>
      <c r="F179" s="65"/>
      <c r="G179" s="118" t="s">
        <v>201</v>
      </c>
      <c r="H179" s="119">
        <f>ROUNDDOWN(H178,-5)</f>
        <v>10900000</v>
      </c>
    </row>
    <row r="180" spans="2:9" ht="15.75">
      <c r="B180" s="241"/>
      <c r="C180" s="53"/>
      <c r="D180" s="118"/>
      <c r="E180" s="65"/>
      <c r="F180" s="65"/>
      <c r="G180" s="118" t="s">
        <v>150</v>
      </c>
      <c r="H180" s="119">
        <f>H179</f>
        <v>10900000</v>
      </c>
    </row>
    <row r="181" spans="2:9" ht="15.75">
      <c r="B181" s="241"/>
      <c r="C181" s="53"/>
      <c r="D181" s="118"/>
      <c r="E181" s="65"/>
      <c r="F181" s="65"/>
      <c r="G181" s="118" t="s">
        <v>202</v>
      </c>
      <c r="H181" s="119">
        <f>H180*0.1</f>
        <v>1090000</v>
      </c>
    </row>
    <row r="182" spans="2:9" ht="16.5" thickBot="1">
      <c r="B182" s="243"/>
      <c r="C182" s="244"/>
      <c r="D182" s="120"/>
      <c r="E182" s="68"/>
      <c r="F182" s="68"/>
      <c r="G182" s="120" t="s">
        <v>203</v>
      </c>
      <c r="H182" s="121">
        <f>H180+H181</f>
        <v>11990000</v>
      </c>
    </row>
    <row r="183" spans="2:9" ht="15.75" thickTop="1"/>
    <row r="184" spans="2:9">
      <c r="G184" s="245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view="pageBreakPreview" topLeftCell="A143" zoomScale="80" zoomScaleNormal="60" zoomScaleSheetLayoutView="80" workbookViewId="0">
      <selection activeCell="G159" sqref="G7:G159"/>
    </sheetView>
  </sheetViews>
  <sheetFormatPr defaultRowHeight="15.75"/>
  <cols>
    <col min="1" max="1" width="5" style="201" customWidth="1"/>
    <col min="2" max="2" width="9.140625" style="245"/>
    <col min="3" max="3" width="51" style="254" bestFit="1" customWidth="1"/>
    <col min="4" max="4" width="86.5703125" style="255" customWidth="1"/>
    <col min="5" max="5" width="8.42578125" style="245" customWidth="1"/>
    <col min="6" max="6" width="11.140625" style="245" customWidth="1"/>
    <col min="7" max="7" width="15.140625" style="70" customWidth="1"/>
    <col min="8" max="8" width="20.7109375" style="70" customWidth="1"/>
    <col min="9" max="10" width="9.140625" style="201"/>
    <col min="11" max="11" width="18.42578125" style="201" bestFit="1" customWidth="1"/>
    <col min="12" max="12" width="16.5703125" style="235" customWidth="1"/>
    <col min="13" max="15" width="9.140625" style="201"/>
    <col min="16" max="16" width="16.28515625" style="201" bestFit="1" customWidth="1"/>
    <col min="17" max="17" width="9.140625" style="201"/>
    <col min="18" max="18" width="16.28515625" style="201" bestFit="1" customWidth="1"/>
    <col min="19" max="16384" width="9.140625" style="201"/>
  </cols>
  <sheetData>
    <row r="2" spans="2:8">
      <c r="B2" s="25" t="s">
        <v>0</v>
      </c>
      <c r="C2" s="247"/>
      <c r="D2" s="248"/>
      <c r="E2" s="249"/>
      <c r="G2" s="76"/>
      <c r="H2" s="76"/>
    </row>
    <row r="3" spans="2:8">
      <c r="B3" s="25" t="s">
        <v>271</v>
      </c>
      <c r="C3" s="247"/>
      <c r="D3" s="248"/>
      <c r="E3" s="249"/>
      <c r="G3" s="76"/>
      <c r="H3" s="250"/>
    </row>
    <row r="4" spans="2:8">
      <c r="B4" s="25" t="s">
        <v>1</v>
      </c>
      <c r="C4" s="247"/>
      <c r="D4" s="248"/>
      <c r="E4" s="280" t="s">
        <v>270</v>
      </c>
      <c r="F4" s="280"/>
      <c r="G4" s="280"/>
      <c r="H4" s="280"/>
    </row>
    <row r="5" spans="2:8">
      <c r="B5" s="251"/>
      <c r="C5" s="252"/>
      <c r="D5" s="248"/>
      <c r="E5" s="129"/>
      <c r="F5" s="130"/>
      <c r="G5" s="71"/>
      <c r="H5" s="71"/>
    </row>
    <row r="6" spans="2:8" ht="32.25" thickBot="1">
      <c r="B6" s="17" t="s">
        <v>2</v>
      </c>
      <c r="C6" s="17" t="s">
        <v>3</v>
      </c>
      <c r="D6" s="131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2"/>
      <c r="E8" s="2"/>
      <c r="F8" s="2"/>
      <c r="G8" s="57"/>
      <c r="H8" s="73">
        <f>+SUM(H9:H14)</f>
        <v>0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/>
      <c r="H9" s="37">
        <f t="shared" ref="H9:H40" si="0">F9*G9</f>
        <v>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/>
      <c r="H10" s="37">
        <f t="shared" si="0"/>
        <v>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/>
      <c r="H11" s="37">
        <f t="shared" si="0"/>
        <v>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/>
      <c r="H12" s="37">
        <f t="shared" si="0"/>
        <v>0</v>
      </c>
    </row>
    <row r="13" spans="2:8">
      <c r="B13" s="2">
        <v>5</v>
      </c>
      <c r="C13" s="51" t="s">
        <v>87</v>
      </c>
      <c r="D13" s="51"/>
      <c r="E13" s="2"/>
      <c r="F13" s="36"/>
      <c r="G13" s="37"/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/>
      <c r="H14" s="37">
        <f t="shared" si="0"/>
        <v>0</v>
      </c>
    </row>
    <row r="15" spans="2:8">
      <c r="B15" s="2"/>
      <c r="C15" s="125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0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/>
      <c r="H17" s="37">
        <f t="shared" si="0"/>
        <v>0</v>
      </c>
    </row>
    <row r="18" spans="2:8">
      <c r="B18" s="2">
        <v>2</v>
      </c>
      <c r="C18" s="125" t="s">
        <v>20</v>
      </c>
      <c r="D18" s="51"/>
      <c r="E18" s="2" t="s">
        <v>19</v>
      </c>
      <c r="F18" s="36">
        <v>4.1557285714285701</v>
      </c>
      <c r="G18" s="37"/>
      <c r="H18" s="37">
        <f t="shared" si="0"/>
        <v>0</v>
      </c>
    </row>
    <row r="19" spans="2:8">
      <c r="B19" s="2">
        <v>3</v>
      </c>
      <c r="C19" s="127" t="s">
        <v>230</v>
      </c>
      <c r="D19" s="51"/>
      <c r="E19" s="2" t="s">
        <v>19</v>
      </c>
      <c r="F19" s="87">
        <v>20.308329999999998</v>
      </c>
      <c r="G19" s="37"/>
      <c r="H19" s="37">
        <f t="shared" si="0"/>
        <v>0</v>
      </c>
    </row>
    <row r="20" spans="2:8">
      <c r="B20" s="2">
        <v>4</v>
      </c>
      <c r="C20" s="125" t="s">
        <v>21</v>
      </c>
      <c r="D20" s="51"/>
      <c r="E20" s="2" t="s">
        <v>19</v>
      </c>
      <c r="F20" s="36">
        <v>0</v>
      </c>
      <c r="G20" s="37"/>
      <c r="H20" s="37">
        <f t="shared" si="0"/>
        <v>0</v>
      </c>
    </row>
    <row r="21" spans="2:8">
      <c r="B21" s="2">
        <v>5</v>
      </c>
      <c r="C21" s="125" t="s">
        <v>88</v>
      </c>
      <c r="D21" s="54" t="s">
        <v>207</v>
      </c>
      <c r="E21" s="2" t="s">
        <v>19</v>
      </c>
      <c r="F21" s="87">
        <v>0.52142500000000003</v>
      </c>
      <c r="G21" s="37"/>
      <c r="H21" s="37">
        <f t="shared" si="0"/>
        <v>0</v>
      </c>
    </row>
    <row r="22" spans="2:8">
      <c r="B22" s="2">
        <v>6</v>
      </c>
      <c r="C22" s="125" t="s">
        <v>89</v>
      </c>
      <c r="D22" s="51"/>
      <c r="E22" s="2" t="s">
        <v>19</v>
      </c>
      <c r="F22" s="36">
        <v>0</v>
      </c>
      <c r="G22" s="37"/>
      <c r="H22" s="37">
        <f t="shared" si="0"/>
        <v>0</v>
      </c>
    </row>
    <row r="23" spans="2:8">
      <c r="B23" s="2"/>
      <c r="C23" s="125"/>
      <c r="D23" s="51"/>
      <c r="E23" s="2"/>
      <c r="F23" s="36"/>
      <c r="G23" s="37"/>
      <c r="H23" s="37"/>
    </row>
    <row r="24" spans="2:8">
      <c r="B24" s="14" t="s">
        <v>22</v>
      </c>
      <c r="C24" s="128" t="s">
        <v>23</v>
      </c>
      <c r="D24" s="51"/>
      <c r="E24" s="2"/>
      <c r="F24" s="36"/>
      <c r="G24" s="37"/>
      <c r="H24" s="62">
        <f>+SUM(H25:H26)</f>
        <v>0</v>
      </c>
    </row>
    <row r="25" spans="2:8">
      <c r="B25" s="2">
        <v>1</v>
      </c>
      <c r="C25" s="125" t="s">
        <v>90</v>
      </c>
      <c r="D25" s="51"/>
      <c r="E25" s="2" t="s">
        <v>72</v>
      </c>
      <c r="F25" s="87">
        <v>7</v>
      </c>
      <c r="G25" s="37"/>
      <c r="H25" s="37">
        <f t="shared" si="0"/>
        <v>0</v>
      </c>
    </row>
    <row r="26" spans="2:8">
      <c r="B26" s="2">
        <v>2</v>
      </c>
      <c r="C26" s="125" t="s">
        <v>24</v>
      </c>
      <c r="D26" s="54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5"/>
      <c r="D27" s="51"/>
      <c r="E27" s="2"/>
      <c r="F27" s="36"/>
      <c r="G27" s="37"/>
      <c r="H27" s="37"/>
    </row>
    <row r="28" spans="2:8">
      <c r="B28" s="14" t="s">
        <v>25</v>
      </c>
      <c r="C28" s="128" t="s">
        <v>26</v>
      </c>
      <c r="D28" s="51"/>
      <c r="E28" s="2"/>
      <c r="F28" s="36"/>
      <c r="G28" s="37"/>
      <c r="H28" s="62">
        <f>SUM(H29:H40)</f>
        <v>0</v>
      </c>
    </row>
    <row r="29" spans="2:8">
      <c r="B29" s="2">
        <v>1</v>
      </c>
      <c r="C29" s="125" t="s">
        <v>27</v>
      </c>
      <c r="D29" s="54" t="s">
        <v>163</v>
      </c>
      <c r="E29" s="2" t="s">
        <v>19</v>
      </c>
      <c r="F29" s="87">
        <v>3.5089000000000006</v>
      </c>
      <c r="G29" s="37"/>
      <c r="H29" s="37">
        <f t="shared" si="0"/>
        <v>0</v>
      </c>
    </row>
    <row r="30" spans="2:8">
      <c r="B30" s="2">
        <v>2</v>
      </c>
      <c r="C30" s="125" t="s">
        <v>91</v>
      </c>
      <c r="D30" s="54" t="s">
        <v>163</v>
      </c>
      <c r="E30" s="2" t="s">
        <v>19</v>
      </c>
      <c r="F30" s="87">
        <v>1.0635714285714286</v>
      </c>
      <c r="G30" s="37"/>
      <c r="H30" s="37">
        <f t="shared" si="0"/>
        <v>0</v>
      </c>
    </row>
    <row r="31" spans="2:8">
      <c r="B31" s="2">
        <v>3</v>
      </c>
      <c r="C31" s="125" t="s">
        <v>151</v>
      </c>
      <c r="D31" s="54" t="s">
        <v>163</v>
      </c>
      <c r="E31" s="2" t="s">
        <v>19</v>
      </c>
      <c r="F31" s="87">
        <v>3.6931710000000004</v>
      </c>
      <c r="G31" s="37"/>
      <c r="H31" s="37">
        <f t="shared" si="0"/>
        <v>0</v>
      </c>
    </row>
    <row r="32" spans="2:8">
      <c r="B32" s="2">
        <v>4</v>
      </c>
      <c r="C32" s="125" t="s">
        <v>160</v>
      </c>
      <c r="D32" s="54" t="s">
        <v>163</v>
      </c>
      <c r="E32" s="2" t="s">
        <v>19</v>
      </c>
      <c r="F32" s="87">
        <v>2.3545132857142854</v>
      </c>
      <c r="G32" s="37"/>
      <c r="H32" s="37">
        <f t="shared" si="0"/>
        <v>0</v>
      </c>
    </row>
    <row r="33" spans="2:10">
      <c r="B33" s="2">
        <v>5</v>
      </c>
      <c r="C33" s="125" t="s">
        <v>94</v>
      </c>
      <c r="D33" s="54" t="s">
        <v>163</v>
      </c>
      <c r="E33" s="2" t="s">
        <v>19</v>
      </c>
      <c r="F33" s="87">
        <v>2.8512857142857149</v>
      </c>
      <c r="G33" s="37"/>
      <c r="H33" s="37">
        <f t="shared" si="0"/>
        <v>0</v>
      </c>
    </row>
    <row r="34" spans="2:10">
      <c r="B34" s="2">
        <v>6</v>
      </c>
      <c r="C34" s="125" t="s">
        <v>95</v>
      </c>
      <c r="D34" s="54" t="s">
        <v>164</v>
      </c>
      <c r="E34" s="2" t="s">
        <v>19</v>
      </c>
      <c r="F34" s="36">
        <v>0</v>
      </c>
      <c r="G34" s="37"/>
      <c r="H34" s="37">
        <f t="shared" si="0"/>
        <v>0</v>
      </c>
    </row>
    <row r="35" spans="2:10">
      <c r="B35" s="2">
        <v>7</v>
      </c>
      <c r="C35" s="125" t="s">
        <v>96</v>
      </c>
      <c r="D35" s="54" t="s">
        <v>163</v>
      </c>
      <c r="E35" s="2" t="s">
        <v>19</v>
      </c>
      <c r="F35" s="36">
        <v>1.1747780000000001</v>
      </c>
      <c r="G35" s="37"/>
      <c r="H35" s="37">
        <f t="shared" si="0"/>
        <v>0</v>
      </c>
    </row>
    <row r="36" spans="2:10">
      <c r="B36" s="2">
        <v>8</v>
      </c>
      <c r="C36" s="125" t="s">
        <v>254</v>
      </c>
      <c r="D36" s="54" t="s">
        <v>253</v>
      </c>
      <c r="E36" s="2" t="s">
        <v>19</v>
      </c>
      <c r="F36" s="36">
        <v>4.6419039999999994</v>
      </c>
      <c r="G36" s="37"/>
      <c r="H36" s="37">
        <f t="shared" si="0"/>
        <v>0</v>
      </c>
      <c r="I36" s="123">
        <f>(2.3492+3.0302+1.3579+1.7728+16.3315+14.6224+14.3974+4.1624)*0.08</f>
        <v>4.6419039999999994</v>
      </c>
      <c r="J36" s="124" t="s">
        <v>234</v>
      </c>
    </row>
    <row r="37" spans="2:10">
      <c r="B37" s="2">
        <v>9</v>
      </c>
      <c r="C37" s="125" t="s">
        <v>252</v>
      </c>
      <c r="D37" s="54" t="s">
        <v>163</v>
      </c>
      <c r="E37" s="2" t="s">
        <v>19</v>
      </c>
      <c r="F37" s="36">
        <v>7.2264839999999992</v>
      </c>
      <c r="G37" s="37"/>
      <c r="H37" s="37">
        <f t="shared" si="0"/>
        <v>0</v>
      </c>
      <c r="I37" s="123"/>
      <c r="J37" s="124"/>
    </row>
    <row r="38" spans="2:10">
      <c r="B38" s="2">
        <v>10</v>
      </c>
      <c r="C38" s="125" t="s">
        <v>98</v>
      </c>
      <c r="D38" s="54" t="s">
        <v>165</v>
      </c>
      <c r="E38" s="2" t="s">
        <v>19</v>
      </c>
      <c r="F38" s="36">
        <v>2.13903</v>
      </c>
      <c r="G38" s="37"/>
      <c r="H38" s="37">
        <f t="shared" si="0"/>
        <v>0</v>
      </c>
      <c r="I38" s="123">
        <f>(0.6248+14.5301+14.712+14.5618+5.3089)*0.12</f>
        <v>5.9685119999999996</v>
      </c>
      <c r="J38" s="124" t="s">
        <v>235</v>
      </c>
    </row>
    <row r="39" spans="2:10" ht="30.75">
      <c r="B39" s="2">
        <v>11</v>
      </c>
      <c r="C39" s="125" t="s">
        <v>245</v>
      </c>
      <c r="D39" s="54"/>
      <c r="E39" s="2" t="s">
        <v>19</v>
      </c>
      <c r="F39" s="36">
        <v>0.38250000000000001</v>
      </c>
      <c r="G39" s="37"/>
      <c r="H39" s="37">
        <f t="shared" si="0"/>
        <v>0</v>
      </c>
      <c r="I39" s="123"/>
      <c r="J39" s="124"/>
    </row>
    <row r="40" spans="2:10">
      <c r="B40" s="2">
        <v>12</v>
      </c>
      <c r="C40" s="125" t="s">
        <v>251</v>
      </c>
      <c r="D40" s="54"/>
      <c r="E40" s="2" t="s">
        <v>19</v>
      </c>
      <c r="F40" s="87">
        <v>8.1692307692307703E-2</v>
      </c>
      <c r="G40" s="37"/>
      <c r="H40" s="37">
        <f t="shared" si="0"/>
        <v>0</v>
      </c>
      <c r="I40" s="123"/>
      <c r="J40" s="124"/>
    </row>
    <row r="41" spans="2:10">
      <c r="B41" s="2"/>
      <c r="C41" s="125"/>
      <c r="D41" s="54"/>
      <c r="E41" s="2"/>
      <c r="F41" s="36"/>
      <c r="G41" s="37"/>
      <c r="H41" s="37"/>
      <c r="I41" s="123"/>
      <c r="J41" s="124"/>
    </row>
    <row r="42" spans="2:10">
      <c r="B42" s="2"/>
      <c r="C42" s="125"/>
      <c r="D42" s="51"/>
      <c r="E42" s="2"/>
      <c r="F42" s="36"/>
      <c r="G42" s="37"/>
      <c r="H42" s="37">
        <f t="shared" ref="H42:H77" si="1">F42*G42</f>
        <v>0</v>
      </c>
      <c r="I42" s="123">
        <f>(2.5053+1.2613)*0.12</f>
        <v>0.451992</v>
      </c>
      <c r="J42" s="124" t="s">
        <v>236</v>
      </c>
    </row>
    <row r="43" spans="2:10">
      <c r="B43" s="14" t="s">
        <v>28</v>
      </c>
      <c r="C43" s="128" t="s">
        <v>29</v>
      </c>
      <c r="D43" s="51"/>
      <c r="E43" s="2"/>
      <c r="F43" s="36"/>
      <c r="G43" s="37"/>
      <c r="H43" s="62">
        <f>SUM(H45:H54)</f>
        <v>0</v>
      </c>
      <c r="I43" s="123">
        <f>3.9227*0.12</f>
        <v>0.47072399999999998</v>
      </c>
      <c r="J43" s="124" t="s">
        <v>239</v>
      </c>
    </row>
    <row r="44" spans="2:10">
      <c r="B44" s="14"/>
      <c r="C44" s="128" t="s">
        <v>99</v>
      </c>
      <c r="D44" s="51"/>
      <c r="E44" s="2"/>
      <c r="F44" s="36"/>
      <c r="G44" s="37"/>
      <c r="H44" s="37">
        <f t="shared" si="1"/>
        <v>0</v>
      </c>
      <c r="I44" s="123">
        <f>2.7938*0.12</f>
        <v>0.335256</v>
      </c>
      <c r="J44" s="124" t="s">
        <v>240</v>
      </c>
    </row>
    <row r="45" spans="2:10">
      <c r="B45" s="2">
        <v>1</v>
      </c>
      <c r="C45" s="125" t="s">
        <v>100</v>
      </c>
      <c r="D45" s="162" t="s">
        <v>317</v>
      </c>
      <c r="E45" s="2" t="s">
        <v>15</v>
      </c>
      <c r="F45" s="36">
        <v>4.5</v>
      </c>
      <c r="G45" s="37"/>
      <c r="H45" s="37">
        <f t="shared" si="1"/>
        <v>0</v>
      </c>
    </row>
    <row r="46" spans="2:10">
      <c r="B46" s="2">
        <v>2</v>
      </c>
      <c r="C46" s="125" t="s">
        <v>101</v>
      </c>
      <c r="D46" s="159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5" t="s">
        <v>102</v>
      </c>
      <c r="D47" s="159" t="s">
        <v>166</v>
      </c>
      <c r="E47" s="2" t="s">
        <v>15</v>
      </c>
      <c r="F47" s="36">
        <v>54.985378867000001</v>
      </c>
      <c r="G47" s="37"/>
      <c r="H47" s="37">
        <f t="shared" si="1"/>
        <v>0</v>
      </c>
    </row>
    <row r="48" spans="2:10">
      <c r="B48" s="2">
        <v>4</v>
      </c>
      <c r="C48" s="125" t="s">
        <v>103</v>
      </c>
      <c r="D48" s="159" t="s">
        <v>319</v>
      </c>
      <c r="E48" s="2" t="s">
        <v>15</v>
      </c>
      <c r="F48" s="36">
        <v>2.7731172659999999</v>
      </c>
      <c r="G48" s="37"/>
      <c r="H48" s="37">
        <f t="shared" si="1"/>
        <v>0</v>
      </c>
    </row>
    <row r="49" spans="2:8">
      <c r="B49" s="2">
        <v>5</v>
      </c>
      <c r="C49" s="125" t="s">
        <v>104</v>
      </c>
      <c r="D49" s="159" t="s">
        <v>166</v>
      </c>
      <c r="E49" s="2" t="s">
        <v>15</v>
      </c>
      <c r="F49" s="36">
        <v>9.5839976869000019</v>
      </c>
      <c r="G49" s="37"/>
      <c r="H49" s="37">
        <f t="shared" si="1"/>
        <v>0</v>
      </c>
    </row>
    <row r="50" spans="2:8" ht="30">
      <c r="B50" s="2">
        <v>6</v>
      </c>
      <c r="C50" s="125" t="s">
        <v>266</v>
      </c>
      <c r="D50" s="162" t="s">
        <v>318</v>
      </c>
      <c r="E50" s="2" t="s">
        <v>9</v>
      </c>
      <c r="F50" s="36">
        <v>7.7</v>
      </c>
      <c r="G50" s="37"/>
      <c r="H50" s="37">
        <f t="shared" si="1"/>
        <v>0</v>
      </c>
    </row>
    <row r="51" spans="2:8">
      <c r="B51" s="2">
        <v>7</v>
      </c>
      <c r="C51" s="125" t="s">
        <v>267</v>
      </c>
      <c r="D51" s="162" t="s">
        <v>317</v>
      </c>
      <c r="E51" s="2" t="s">
        <v>15</v>
      </c>
      <c r="F51" s="36">
        <v>2.5499999999999998</v>
      </c>
      <c r="G51" s="37"/>
      <c r="H51" s="37">
        <f t="shared" si="1"/>
        <v>0</v>
      </c>
    </row>
    <row r="52" spans="2:8">
      <c r="B52" s="14"/>
      <c r="C52" s="128" t="s">
        <v>105</v>
      </c>
      <c r="D52" s="160"/>
      <c r="E52" s="2"/>
      <c r="F52" s="36"/>
      <c r="G52" s="37"/>
      <c r="H52" s="37">
        <f t="shared" si="1"/>
        <v>0</v>
      </c>
    </row>
    <row r="53" spans="2:8">
      <c r="B53" s="2">
        <v>1</v>
      </c>
      <c r="C53" s="125" t="s">
        <v>102</v>
      </c>
      <c r="D53" s="159" t="s">
        <v>166</v>
      </c>
      <c r="E53" s="2" t="s">
        <v>15</v>
      </c>
      <c r="F53" s="36">
        <v>54.879509729900001</v>
      </c>
      <c r="G53" s="37"/>
      <c r="H53" s="37">
        <f t="shared" si="1"/>
        <v>0</v>
      </c>
    </row>
    <row r="54" spans="2:8">
      <c r="B54" s="2">
        <v>2</v>
      </c>
      <c r="C54" s="125" t="s">
        <v>103</v>
      </c>
      <c r="D54" s="159" t="s">
        <v>319</v>
      </c>
      <c r="E54" s="2" t="s">
        <v>15</v>
      </c>
      <c r="F54" s="36">
        <v>2.7732250000000001</v>
      </c>
      <c r="G54" s="37"/>
      <c r="H54" s="37">
        <f t="shared" si="1"/>
        <v>0</v>
      </c>
    </row>
    <row r="55" spans="2:8">
      <c r="B55" s="2"/>
      <c r="C55" s="125"/>
      <c r="D55" s="133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8" t="s">
        <v>31</v>
      </c>
      <c r="D56" s="54"/>
      <c r="E56" s="2"/>
      <c r="F56" s="36"/>
      <c r="G56" s="37"/>
      <c r="H56" s="62">
        <f>SUM(H58:H62)</f>
        <v>0</v>
      </c>
    </row>
    <row r="57" spans="2:8">
      <c r="B57" s="14"/>
      <c r="C57" s="128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5" t="s">
        <v>103</v>
      </c>
      <c r="D58" s="159" t="s">
        <v>320</v>
      </c>
      <c r="E58" s="2" t="s">
        <v>15</v>
      </c>
      <c r="F58" s="36">
        <v>11.8163622412</v>
      </c>
      <c r="G58" s="37"/>
      <c r="H58" s="37">
        <f t="shared" si="1"/>
        <v>0</v>
      </c>
    </row>
    <row r="59" spans="2:8">
      <c r="B59" s="2">
        <v>2</v>
      </c>
      <c r="C59" s="125" t="s">
        <v>106</v>
      </c>
      <c r="D59" s="159" t="s">
        <v>167</v>
      </c>
      <c r="E59" s="2" t="s">
        <v>208</v>
      </c>
      <c r="F59" s="36">
        <v>32.455124400000003</v>
      </c>
      <c r="G59" s="37"/>
      <c r="H59" s="37">
        <f t="shared" si="1"/>
        <v>0</v>
      </c>
    </row>
    <row r="60" spans="2:8">
      <c r="B60" s="14"/>
      <c r="C60" s="128" t="s">
        <v>105</v>
      </c>
      <c r="D60" s="160"/>
      <c r="E60" s="2"/>
      <c r="F60" s="36"/>
      <c r="G60" s="37"/>
      <c r="H60" s="37">
        <f t="shared" si="1"/>
        <v>0</v>
      </c>
    </row>
    <row r="61" spans="2:8">
      <c r="B61" s="2">
        <v>1</v>
      </c>
      <c r="C61" s="125" t="s">
        <v>103</v>
      </c>
      <c r="D61" s="159" t="s">
        <v>320</v>
      </c>
      <c r="E61" s="2" t="s">
        <v>15</v>
      </c>
      <c r="F61" s="36">
        <v>11.8163622412</v>
      </c>
      <c r="G61" s="37"/>
      <c r="H61" s="37">
        <f t="shared" si="1"/>
        <v>0</v>
      </c>
    </row>
    <row r="62" spans="2:8">
      <c r="B62" s="2">
        <v>2</v>
      </c>
      <c r="C62" s="125" t="s">
        <v>106</v>
      </c>
      <c r="D62" s="159" t="s">
        <v>167</v>
      </c>
      <c r="E62" s="2" t="str">
        <f>E59</f>
        <v>m1</v>
      </c>
      <c r="F62" s="36">
        <v>36.625</v>
      </c>
      <c r="G62" s="37"/>
      <c r="H62" s="37">
        <f t="shared" si="1"/>
        <v>0</v>
      </c>
    </row>
    <row r="63" spans="2:8">
      <c r="B63" s="2"/>
      <c r="C63" s="125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8" t="s">
        <v>33</v>
      </c>
      <c r="D64" s="54"/>
      <c r="E64" s="2"/>
      <c r="F64" s="36"/>
      <c r="G64" s="37"/>
      <c r="H64" s="62">
        <f>SUM(H65:H68)</f>
        <v>0</v>
      </c>
    </row>
    <row r="65" spans="2:8">
      <c r="B65" s="52">
        <v>1</v>
      </c>
      <c r="C65" s="51" t="s">
        <v>34</v>
      </c>
      <c r="D65" s="51" t="s">
        <v>304</v>
      </c>
      <c r="E65" s="52" t="s">
        <v>15</v>
      </c>
      <c r="F65" s="61">
        <v>99.438039730499995</v>
      </c>
      <c r="G65" s="37"/>
      <c r="H65" s="37">
        <f t="shared" si="1"/>
        <v>0</v>
      </c>
    </row>
    <row r="66" spans="2:8">
      <c r="B66" s="2">
        <v>2</v>
      </c>
      <c r="C66" s="125" t="s">
        <v>107</v>
      </c>
      <c r="D66" s="51" t="s">
        <v>305</v>
      </c>
      <c r="E66" s="2" t="s">
        <v>9</v>
      </c>
      <c r="F66" s="36">
        <v>116.36</v>
      </c>
      <c r="G66" s="37"/>
      <c r="H66" s="37">
        <f t="shared" si="1"/>
        <v>0</v>
      </c>
    </row>
    <row r="67" spans="2:8">
      <c r="B67" s="52">
        <v>3</v>
      </c>
      <c r="C67" s="51" t="s">
        <v>35</v>
      </c>
      <c r="D67" s="51" t="s">
        <v>306</v>
      </c>
      <c r="E67" s="52" t="s">
        <v>15</v>
      </c>
      <c r="F67" s="61">
        <v>15.239649999999999</v>
      </c>
      <c r="G67" s="37"/>
      <c r="H67" s="37">
        <f t="shared" si="1"/>
        <v>0</v>
      </c>
    </row>
    <row r="68" spans="2:8">
      <c r="B68" s="2">
        <v>4</v>
      </c>
      <c r="C68" s="125" t="s">
        <v>36</v>
      </c>
      <c r="D68" s="51" t="s">
        <v>168</v>
      </c>
      <c r="E68" s="2" t="s">
        <v>15</v>
      </c>
      <c r="F68" s="36">
        <v>85.774653999999984</v>
      </c>
      <c r="G68" s="37"/>
      <c r="H68" s="37">
        <f t="shared" si="1"/>
        <v>0</v>
      </c>
    </row>
    <row r="69" spans="2:8">
      <c r="B69" s="2"/>
      <c r="C69" s="125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8" t="s">
        <v>38</v>
      </c>
      <c r="D70" s="51"/>
      <c r="E70" s="2"/>
      <c r="F70" s="36"/>
      <c r="G70" s="37"/>
      <c r="H70" s="62">
        <f>SUM(H71:H76)</f>
        <v>0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/>
      <c r="H71" s="37">
        <f t="shared" si="1"/>
        <v>0</v>
      </c>
    </row>
    <row r="72" spans="2:8">
      <c r="B72" s="2">
        <v>2</v>
      </c>
      <c r="C72" s="125" t="s">
        <v>108</v>
      </c>
      <c r="D72" s="51" t="s">
        <v>169</v>
      </c>
      <c r="E72" s="2" t="s">
        <v>15</v>
      </c>
      <c r="F72" s="36">
        <v>19.71</v>
      </c>
      <c r="G72" s="37"/>
      <c r="H72" s="37">
        <f t="shared" si="1"/>
        <v>0</v>
      </c>
    </row>
    <row r="73" spans="2:8">
      <c r="B73" s="2">
        <v>3</v>
      </c>
      <c r="C73" s="125" t="s">
        <v>40</v>
      </c>
      <c r="D73" s="51" t="s">
        <v>170</v>
      </c>
      <c r="E73" s="2" t="s">
        <v>15</v>
      </c>
      <c r="F73" s="36">
        <v>376.04644999999999</v>
      </c>
      <c r="G73" s="37"/>
      <c r="H73" s="37">
        <f t="shared" si="1"/>
        <v>0</v>
      </c>
    </row>
    <row r="74" spans="2:8">
      <c r="B74" s="2">
        <v>4</v>
      </c>
      <c r="C74" s="125" t="s">
        <v>41</v>
      </c>
      <c r="D74" s="51" t="s">
        <v>171</v>
      </c>
      <c r="E74" s="2" t="s">
        <v>15</v>
      </c>
      <c r="F74" s="36">
        <v>345.42019999999997</v>
      </c>
      <c r="G74" s="37"/>
      <c r="H74" s="37">
        <f t="shared" si="1"/>
        <v>0</v>
      </c>
    </row>
    <row r="75" spans="2:8">
      <c r="B75" s="2">
        <v>5</v>
      </c>
      <c r="C75" s="125" t="s">
        <v>246</v>
      </c>
      <c r="D75" s="51"/>
      <c r="E75" s="2" t="s">
        <v>15</v>
      </c>
      <c r="F75" s="36">
        <v>41.145000000000003</v>
      </c>
      <c r="G75" s="37"/>
      <c r="H75" s="37">
        <f t="shared" si="1"/>
        <v>0</v>
      </c>
    </row>
    <row r="76" spans="2:8">
      <c r="B76" s="2">
        <v>6</v>
      </c>
      <c r="C76" s="125" t="s">
        <v>247</v>
      </c>
      <c r="D76" s="51"/>
      <c r="E76" s="2" t="s">
        <v>15</v>
      </c>
      <c r="F76" s="36">
        <v>41.145000000000003</v>
      </c>
      <c r="G76" s="37"/>
      <c r="H76" s="37">
        <f t="shared" si="1"/>
        <v>0</v>
      </c>
    </row>
    <row r="77" spans="2:8">
      <c r="B77" s="2"/>
      <c r="C77" s="125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8" t="s">
        <v>43</v>
      </c>
      <c r="D78" s="51"/>
      <c r="E78" s="2"/>
      <c r="F78" s="36"/>
      <c r="G78" s="37"/>
      <c r="H78" s="62">
        <f>SUM(H79:H83)</f>
        <v>0</v>
      </c>
    </row>
    <row r="79" spans="2:8">
      <c r="B79" s="2">
        <v>1</v>
      </c>
      <c r="C79" s="125" t="s">
        <v>109</v>
      </c>
      <c r="D79" s="263" t="s">
        <v>315</v>
      </c>
      <c r="E79" s="2" t="s">
        <v>15</v>
      </c>
      <c r="F79" s="256">
        <v>54</v>
      </c>
      <c r="G79" s="135"/>
      <c r="H79" s="37">
        <f>F79*G79</f>
        <v>0</v>
      </c>
    </row>
    <row r="80" spans="2:8">
      <c r="B80" s="2">
        <v>2</v>
      </c>
      <c r="C80" s="51" t="s">
        <v>110</v>
      </c>
      <c r="D80" s="159" t="s">
        <v>316</v>
      </c>
      <c r="E80" s="2" t="s">
        <v>15</v>
      </c>
      <c r="F80" s="256">
        <v>55</v>
      </c>
      <c r="G80" s="135"/>
      <c r="H80" s="37">
        <f>F80*G80</f>
        <v>0</v>
      </c>
    </row>
    <row r="81" spans="2:8">
      <c r="B81" s="2">
        <v>3</v>
      </c>
      <c r="C81" s="125" t="s">
        <v>146</v>
      </c>
      <c r="D81" s="51"/>
      <c r="E81" s="2" t="s">
        <v>9</v>
      </c>
      <c r="F81" s="256">
        <v>25</v>
      </c>
      <c r="G81" s="135"/>
      <c r="H81" s="37">
        <f>F81*G81</f>
        <v>0</v>
      </c>
    </row>
    <row r="82" spans="2:8">
      <c r="B82" s="2">
        <v>4</v>
      </c>
      <c r="C82" s="125" t="s">
        <v>111</v>
      </c>
      <c r="D82" s="51"/>
      <c r="E82" s="2" t="s">
        <v>9</v>
      </c>
      <c r="F82" s="256">
        <v>5</v>
      </c>
      <c r="G82" s="135"/>
      <c r="H82" s="37">
        <f t="shared" ref="H82:H149" si="2">F82*G82</f>
        <v>0</v>
      </c>
    </row>
    <row r="83" spans="2:8">
      <c r="B83" s="2"/>
      <c r="C83" s="125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8" t="s">
        <v>46</v>
      </c>
      <c r="D84" s="51"/>
      <c r="E84" s="2"/>
      <c r="F84" s="36"/>
      <c r="G84" s="37"/>
      <c r="H84" s="62">
        <f>SUM(H86:H95)</f>
        <v>0</v>
      </c>
    </row>
    <row r="85" spans="2:8">
      <c r="B85" s="14">
        <v>1</v>
      </c>
      <c r="C85" s="128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297</v>
      </c>
      <c r="E86" s="2" t="s">
        <v>48</v>
      </c>
      <c r="F86" s="36">
        <v>1</v>
      </c>
      <c r="G86" s="37"/>
      <c r="H86" s="37">
        <f t="shared" si="2"/>
        <v>0</v>
      </c>
    </row>
    <row r="87" spans="2:8" ht="15" customHeight="1">
      <c r="B87" s="2"/>
      <c r="C87" s="125" t="s">
        <v>86</v>
      </c>
      <c r="D87" s="54" t="s">
        <v>298</v>
      </c>
      <c r="E87" s="2" t="s">
        <v>48</v>
      </c>
      <c r="F87" s="36">
        <v>2</v>
      </c>
      <c r="G87" s="37"/>
      <c r="H87" s="37">
        <f t="shared" si="2"/>
        <v>0</v>
      </c>
    </row>
    <row r="88" spans="2:8" ht="30">
      <c r="B88" s="2"/>
      <c r="C88" s="51" t="s">
        <v>114</v>
      </c>
      <c r="D88" s="54" t="s">
        <v>299</v>
      </c>
      <c r="E88" s="2" t="s">
        <v>48</v>
      </c>
      <c r="F88" s="36">
        <v>1</v>
      </c>
      <c r="G88" s="37"/>
      <c r="H88" s="37">
        <f t="shared" si="2"/>
        <v>0</v>
      </c>
    </row>
    <row r="89" spans="2:8" ht="30">
      <c r="B89" s="2"/>
      <c r="C89" s="51" t="s">
        <v>115</v>
      </c>
      <c r="D89" s="54" t="s">
        <v>299</v>
      </c>
      <c r="E89" s="2" t="s">
        <v>48</v>
      </c>
      <c r="F89" s="36">
        <v>1</v>
      </c>
      <c r="G89" s="37"/>
      <c r="H89" s="37">
        <f t="shared" si="2"/>
        <v>0</v>
      </c>
    </row>
    <row r="90" spans="2:8" ht="30">
      <c r="B90" s="2"/>
      <c r="C90" s="51" t="s">
        <v>134</v>
      </c>
      <c r="D90" s="54" t="s">
        <v>299</v>
      </c>
      <c r="E90" s="2" t="s">
        <v>48</v>
      </c>
      <c r="F90" s="36">
        <v>1</v>
      </c>
      <c r="G90" s="37"/>
      <c r="H90" s="37">
        <f t="shared" si="2"/>
        <v>0</v>
      </c>
    </row>
    <row r="91" spans="2:8">
      <c r="B91" s="14">
        <v>2</v>
      </c>
      <c r="C91" s="128" t="s">
        <v>116</v>
      </c>
      <c r="D91" s="51"/>
      <c r="E91" s="2"/>
      <c r="F91" s="36"/>
      <c r="G91" s="37"/>
      <c r="H91" s="37"/>
    </row>
    <row r="92" spans="2:8">
      <c r="B92" s="2"/>
      <c r="C92" s="125" t="s">
        <v>86</v>
      </c>
      <c r="D92" s="54" t="s">
        <v>307</v>
      </c>
      <c r="E92" s="2" t="s">
        <v>48</v>
      </c>
      <c r="F92" s="36">
        <v>2</v>
      </c>
      <c r="G92" s="37"/>
      <c r="H92" s="37">
        <f t="shared" si="2"/>
        <v>0</v>
      </c>
    </row>
    <row r="93" spans="2:8">
      <c r="B93" s="14">
        <v>3</v>
      </c>
      <c r="C93" s="128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5" t="s">
        <v>51</v>
      </c>
      <c r="D94" s="54" t="s">
        <v>197</v>
      </c>
      <c r="E94" s="2" t="s">
        <v>50</v>
      </c>
      <c r="F94" s="36">
        <v>2</v>
      </c>
      <c r="G94" s="37"/>
      <c r="H94" s="37">
        <f t="shared" si="2"/>
        <v>0</v>
      </c>
    </row>
    <row r="95" spans="2:8">
      <c r="B95" s="74" t="s">
        <v>14</v>
      </c>
      <c r="C95" s="125" t="s">
        <v>52</v>
      </c>
      <c r="D95" s="54" t="s">
        <v>198</v>
      </c>
      <c r="E95" s="2" t="s">
        <v>50</v>
      </c>
      <c r="F95" s="36">
        <v>6</v>
      </c>
      <c r="G95" s="37"/>
      <c r="H95" s="37">
        <f t="shared" si="2"/>
        <v>0</v>
      </c>
    </row>
    <row r="96" spans="2:8">
      <c r="B96" s="2"/>
      <c r="C96" s="125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8" t="s">
        <v>54</v>
      </c>
      <c r="D97" s="51"/>
      <c r="E97" s="2"/>
      <c r="F97" s="36"/>
      <c r="G97" s="37"/>
      <c r="H97" s="62">
        <f>SUM(H98:H102)</f>
        <v>0</v>
      </c>
    </row>
    <row r="98" spans="2:8">
      <c r="B98" s="2">
        <v>1</v>
      </c>
      <c r="C98" s="125" t="s">
        <v>55</v>
      </c>
      <c r="D98" s="54" t="s">
        <v>195</v>
      </c>
      <c r="E98" s="2" t="s">
        <v>15</v>
      </c>
      <c r="F98" s="36">
        <v>204.219234</v>
      </c>
      <c r="G98" s="75"/>
      <c r="H98" s="37">
        <f t="shared" si="2"/>
        <v>0</v>
      </c>
    </row>
    <row r="99" spans="2:8">
      <c r="B99" s="2">
        <v>2</v>
      </c>
      <c r="C99" s="125" t="s">
        <v>56</v>
      </c>
      <c r="D99" s="54" t="s">
        <v>196</v>
      </c>
      <c r="E99" s="2" t="s">
        <v>15</v>
      </c>
      <c r="F99" s="36">
        <v>83.652420000000006</v>
      </c>
      <c r="G99" s="37"/>
      <c r="H99" s="37">
        <f t="shared" si="2"/>
        <v>0</v>
      </c>
    </row>
    <row r="100" spans="2:8">
      <c r="B100" s="2">
        <v>3</v>
      </c>
      <c r="C100" s="125" t="s">
        <v>57</v>
      </c>
      <c r="D100" s="54" t="s">
        <v>195</v>
      </c>
      <c r="E100" s="2" t="s">
        <v>15</v>
      </c>
      <c r="F100" s="36">
        <v>114.67768973049999</v>
      </c>
      <c r="G100" s="75"/>
      <c r="H100" s="37">
        <f t="shared" si="2"/>
        <v>0</v>
      </c>
    </row>
    <row r="101" spans="2:8">
      <c r="B101" s="2">
        <v>4</v>
      </c>
      <c r="C101" s="125" t="s">
        <v>117</v>
      </c>
      <c r="D101" s="51"/>
      <c r="E101" s="2" t="s">
        <v>9</v>
      </c>
      <c r="F101" s="36">
        <v>5</v>
      </c>
      <c r="G101" s="75"/>
      <c r="H101" s="37">
        <f t="shared" si="2"/>
        <v>0</v>
      </c>
    </row>
    <row r="102" spans="2:8">
      <c r="B102" s="2">
        <v>5</v>
      </c>
      <c r="C102" s="125" t="s">
        <v>248</v>
      </c>
      <c r="D102" s="54"/>
      <c r="E102" s="2" t="s">
        <v>15</v>
      </c>
      <c r="F102" s="36">
        <v>47.316749999999999</v>
      </c>
      <c r="G102" s="75"/>
      <c r="H102" s="37">
        <f t="shared" si="2"/>
        <v>0</v>
      </c>
    </row>
    <row r="103" spans="2:8">
      <c r="B103" s="2"/>
      <c r="C103" s="125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8" t="s">
        <v>59</v>
      </c>
      <c r="D104" s="51"/>
      <c r="E104" s="2"/>
      <c r="F104" s="36"/>
      <c r="G104" s="75"/>
      <c r="H104" s="62">
        <f>SUM(H106:H125)</f>
        <v>0</v>
      </c>
    </row>
    <row r="105" spans="2:8">
      <c r="B105" s="2">
        <v>1</v>
      </c>
      <c r="C105" s="125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5" t="s">
        <v>119</v>
      </c>
      <c r="D106" s="51" t="s">
        <v>182</v>
      </c>
      <c r="E106" s="2" t="s">
        <v>50</v>
      </c>
      <c r="F106" s="36">
        <v>2</v>
      </c>
      <c r="G106" s="37"/>
      <c r="H106" s="37">
        <f t="shared" si="2"/>
        <v>0</v>
      </c>
    </row>
    <row r="107" spans="2:8">
      <c r="B107" s="74" t="s">
        <v>14</v>
      </c>
      <c r="C107" s="125" t="s">
        <v>60</v>
      </c>
      <c r="D107" s="51" t="s">
        <v>183</v>
      </c>
      <c r="E107" s="2" t="s">
        <v>50</v>
      </c>
      <c r="F107" s="36">
        <v>2</v>
      </c>
      <c r="G107" s="37"/>
      <c r="H107" s="37">
        <f t="shared" si="2"/>
        <v>0</v>
      </c>
    </row>
    <row r="108" spans="2:8">
      <c r="B108" s="74" t="s">
        <v>14</v>
      </c>
      <c r="C108" s="125" t="s">
        <v>120</v>
      </c>
      <c r="D108" s="171" t="s">
        <v>310</v>
      </c>
      <c r="E108" s="2" t="s">
        <v>50</v>
      </c>
      <c r="F108" s="36">
        <v>2</v>
      </c>
      <c r="G108" s="44"/>
      <c r="H108" s="37">
        <f t="shared" si="2"/>
        <v>0</v>
      </c>
    </row>
    <row r="109" spans="2:8">
      <c r="B109" s="74"/>
      <c r="C109" s="125"/>
      <c r="D109" s="51" t="s">
        <v>184</v>
      </c>
      <c r="E109" s="2"/>
      <c r="F109" s="36"/>
      <c r="G109" s="37"/>
      <c r="H109" s="37"/>
    </row>
    <row r="110" spans="2:8">
      <c r="B110" s="74"/>
      <c r="C110" s="125"/>
      <c r="D110" s="51" t="s">
        <v>185</v>
      </c>
      <c r="E110" s="2"/>
      <c r="F110" s="36"/>
      <c r="G110" s="37"/>
      <c r="H110" s="37"/>
    </row>
    <row r="111" spans="2:8">
      <c r="B111" s="74"/>
      <c r="C111" s="125"/>
      <c r="D111" s="51" t="s">
        <v>186</v>
      </c>
      <c r="E111" s="2"/>
      <c r="F111" s="36"/>
      <c r="G111" s="37"/>
      <c r="H111" s="37"/>
    </row>
    <row r="112" spans="2:8">
      <c r="B112" s="74"/>
      <c r="C112" s="125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5" t="s">
        <v>121</v>
      </c>
      <c r="D113" s="51" t="s">
        <v>188</v>
      </c>
      <c r="E113" s="2" t="s">
        <v>50</v>
      </c>
      <c r="F113" s="36">
        <v>2</v>
      </c>
      <c r="G113" s="37"/>
      <c r="H113" s="37">
        <f t="shared" si="2"/>
        <v>0</v>
      </c>
    </row>
    <row r="114" spans="2:8">
      <c r="B114" s="74">
        <v>3</v>
      </c>
      <c r="C114" s="125" t="s">
        <v>61</v>
      </c>
      <c r="D114" s="51" t="s">
        <v>189</v>
      </c>
      <c r="E114" s="2" t="s">
        <v>50</v>
      </c>
      <c r="F114" s="36">
        <v>2</v>
      </c>
      <c r="G114" s="37"/>
      <c r="H114" s="37">
        <f t="shared" si="2"/>
        <v>0</v>
      </c>
    </row>
    <row r="115" spans="2:8">
      <c r="B115" s="74">
        <v>4</v>
      </c>
      <c r="C115" s="125" t="s">
        <v>62</v>
      </c>
      <c r="D115" s="51" t="s">
        <v>190</v>
      </c>
      <c r="E115" s="2" t="s">
        <v>50</v>
      </c>
      <c r="F115" s="36">
        <v>4</v>
      </c>
      <c r="G115" s="37"/>
      <c r="H115" s="37">
        <f t="shared" si="2"/>
        <v>0</v>
      </c>
    </row>
    <row r="116" spans="2:8">
      <c r="B116" s="2">
        <v>6</v>
      </c>
      <c r="C116" s="125" t="s">
        <v>63</v>
      </c>
      <c r="D116" s="51"/>
      <c r="E116" s="2"/>
      <c r="F116" s="36"/>
      <c r="G116" s="37"/>
      <c r="H116" s="37"/>
    </row>
    <row r="117" spans="2:8">
      <c r="B117" s="74" t="s">
        <v>14</v>
      </c>
      <c r="C117" s="125" t="s">
        <v>64</v>
      </c>
      <c r="D117" s="51" t="s">
        <v>191</v>
      </c>
      <c r="E117" s="2" t="s">
        <v>9</v>
      </c>
      <c r="F117" s="36">
        <v>33.973993199999995</v>
      </c>
      <c r="G117" s="37"/>
      <c r="H117" s="37">
        <f t="shared" si="2"/>
        <v>0</v>
      </c>
    </row>
    <row r="118" spans="2:8">
      <c r="B118" s="74">
        <v>7</v>
      </c>
      <c r="C118" s="125" t="s">
        <v>65</v>
      </c>
      <c r="D118" s="51"/>
      <c r="E118" s="2"/>
      <c r="F118" s="36"/>
      <c r="G118" s="37"/>
      <c r="H118" s="37"/>
    </row>
    <row r="119" spans="2:8">
      <c r="B119" s="74" t="s">
        <v>14</v>
      </c>
      <c r="C119" s="125" t="s">
        <v>66</v>
      </c>
      <c r="D119" s="51" t="s">
        <v>192</v>
      </c>
      <c r="E119" s="2" t="s">
        <v>9</v>
      </c>
      <c r="F119" s="36">
        <v>1.3704800000000001</v>
      </c>
      <c r="G119" s="37"/>
      <c r="H119" s="37">
        <f t="shared" si="2"/>
        <v>0</v>
      </c>
    </row>
    <row r="120" spans="2:8">
      <c r="B120" s="74" t="s">
        <v>14</v>
      </c>
      <c r="C120" s="125" t="s">
        <v>122</v>
      </c>
      <c r="D120" s="51" t="s">
        <v>192</v>
      </c>
      <c r="E120" s="2" t="s">
        <v>9</v>
      </c>
      <c r="F120" s="36">
        <v>12.662528</v>
      </c>
      <c r="G120" s="37"/>
      <c r="H120" s="37">
        <f t="shared" si="2"/>
        <v>0</v>
      </c>
    </row>
    <row r="121" spans="2:8">
      <c r="B121" s="74" t="s">
        <v>14</v>
      </c>
      <c r="C121" s="125" t="s">
        <v>67</v>
      </c>
      <c r="D121" s="51" t="s">
        <v>192</v>
      </c>
      <c r="E121" s="2" t="s">
        <v>9</v>
      </c>
      <c r="F121" s="36">
        <v>64.19353439999999</v>
      </c>
      <c r="G121" s="37"/>
      <c r="H121" s="37">
        <f t="shared" si="2"/>
        <v>0</v>
      </c>
    </row>
    <row r="122" spans="2:8">
      <c r="B122" s="74" t="s">
        <v>14</v>
      </c>
      <c r="C122" s="125" t="s">
        <v>68</v>
      </c>
      <c r="D122" s="51" t="s">
        <v>192</v>
      </c>
      <c r="E122" s="2" t="s">
        <v>9</v>
      </c>
      <c r="F122" s="36">
        <v>28.3</v>
      </c>
      <c r="G122" s="37"/>
      <c r="H122" s="37">
        <f t="shared" si="2"/>
        <v>0</v>
      </c>
    </row>
    <row r="123" spans="2:8">
      <c r="B123" s="74" t="s">
        <v>14</v>
      </c>
      <c r="C123" s="125" t="s">
        <v>123</v>
      </c>
      <c r="D123" s="51" t="s">
        <v>193</v>
      </c>
      <c r="E123" s="2" t="s">
        <v>50</v>
      </c>
      <c r="F123" s="36">
        <v>1</v>
      </c>
      <c r="G123" s="37"/>
      <c r="H123" s="37">
        <f t="shared" si="2"/>
        <v>0</v>
      </c>
    </row>
    <row r="124" spans="2:8">
      <c r="B124" s="74" t="s">
        <v>14</v>
      </c>
      <c r="C124" s="125" t="s">
        <v>69</v>
      </c>
      <c r="D124" s="51" t="s">
        <v>194</v>
      </c>
      <c r="E124" s="2" t="s">
        <v>50</v>
      </c>
      <c r="F124" s="36">
        <v>3</v>
      </c>
      <c r="G124" s="37"/>
      <c r="H124" s="37">
        <f t="shared" si="2"/>
        <v>0</v>
      </c>
    </row>
    <row r="125" spans="2:8">
      <c r="B125" s="74" t="s">
        <v>14</v>
      </c>
      <c r="C125" s="125" t="s">
        <v>269</v>
      </c>
      <c r="D125" s="171" t="s">
        <v>309</v>
      </c>
      <c r="E125" s="2" t="s">
        <v>50</v>
      </c>
      <c r="F125" s="36">
        <v>1</v>
      </c>
      <c r="G125" s="37"/>
      <c r="H125" s="37">
        <f t="shared" si="2"/>
        <v>0</v>
      </c>
    </row>
    <row r="126" spans="2:8">
      <c r="B126" s="2"/>
      <c r="C126" s="125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8" t="s">
        <v>71</v>
      </c>
      <c r="D127" s="51"/>
      <c r="E127" s="2"/>
      <c r="F127" s="36"/>
      <c r="G127" s="37"/>
      <c r="H127" s="62">
        <f>SUM(H129:H145)</f>
        <v>0</v>
      </c>
    </row>
    <row r="128" spans="2:8">
      <c r="B128" s="2"/>
      <c r="C128" s="125"/>
      <c r="D128" s="51"/>
      <c r="E128" s="2"/>
      <c r="F128" s="36"/>
      <c r="G128" s="37"/>
      <c r="H128" s="37">
        <f t="shared" si="2"/>
        <v>0</v>
      </c>
    </row>
    <row r="129" spans="1:11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/>
      <c r="H129" s="37">
        <f t="shared" si="2"/>
        <v>0</v>
      </c>
      <c r="J129" s="222" t="s">
        <v>249</v>
      </c>
      <c r="K129" s="222" t="s">
        <v>250</v>
      </c>
    </row>
    <row r="130" spans="1:11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/>
      <c r="H130" s="37">
        <f t="shared" si="2"/>
        <v>0</v>
      </c>
    </row>
    <row r="131" spans="1:11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/>
      <c r="H131" s="37">
        <f t="shared" si="2"/>
        <v>0</v>
      </c>
    </row>
    <row r="132" spans="1:11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/>
      <c r="H132" s="37">
        <f t="shared" si="2"/>
        <v>0</v>
      </c>
    </row>
    <row r="133" spans="1:11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/>
      <c r="H133" s="37">
        <f t="shared" si="2"/>
        <v>0</v>
      </c>
    </row>
    <row r="134" spans="1:11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/>
      <c r="H134" s="37">
        <f t="shared" si="2"/>
        <v>0</v>
      </c>
    </row>
    <row r="135" spans="1:11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/>
      <c r="H135" s="37">
        <f t="shared" si="2"/>
        <v>0</v>
      </c>
    </row>
    <row r="136" spans="1:11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/>
      <c r="H136" s="37">
        <f t="shared" si="2"/>
        <v>0</v>
      </c>
    </row>
    <row r="137" spans="1:11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/>
      <c r="H137" s="37">
        <f t="shared" si="2"/>
        <v>0</v>
      </c>
    </row>
    <row r="138" spans="1:11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/>
      <c r="H138" s="37">
        <f t="shared" si="2"/>
        <v>0</v>
      </c>
    </row>
    <row r="139" spans="1:11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/>
      <c r="H139" s="37">
        <f t="shared" si="2"/>
        <v>0</v>
      </c>
    </row>
    <row r="140" spans="1:11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/>
      <c r="H140" s="37">
        <f t="shared" si="2"/>
        <v>0</v>
      </c>
    </row>
    <row r="141" spans="1:11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/>
      <c r="H141" s="37">
        <f t="shared" si="2"/>
        <v>0</v>
      </c>
    </row>
    <row r="142" spans="1:11">
      <c r="A142" s="204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/>
      <c r="H142" s="37">
        <f t="shared" si="2"/>
        <v>0</v>
      </c>
    </row>
    <row r="143" spans="1:11">
      <c r="A143" s="204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/>
      <c r="H143" s="37">
        <f t="shared" si="2"/>
        <v>0</v>
      </c>
    </row>
    <row r="144" spans="1:11">
      <c r="A144" s="204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/>
      <c r="H144" s="37">
        <f t="shared" si="2"/>
        <v>0</v>
      </c>
    </row>
    <row r="145" spans="1:12">
      <c r="A145" s="204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/>
      <c r="H145" s="37">
        <f t="shared" si="2"/>
        <v>0</v>
      </c>
    </row>
    <row r="146" spans="1:12">
      <c r="A146" s="204"/>
      <c r="B146" s="2"/>
      <c r="C146" s="125"/>
      <c r="D146" s="51"/>
      <c r="E146" s="2"/>
      <c r="F146" s="36"/>
      <c r="G146" s="37"/>
      <c r="H146" s="37">
        <f t="shared" si="2"/>
        <v>0</v>
      </c>
    </row>
    <row r="147" spans="1:12">
      <c r="A147" s="204"/>
      <c r="B147" s="14" t="s">
        <v>81</v>
      </c>
      <c r="C147" s="128" t="s">
        <v>82</v>
      </c>
      <c r="D147" s="51"/>
      <c r="E147" s="2"/>
      <c r="F147" s="36"/>
      <c r="G147" s="37"/>
      <c r="H147" s="62">
        <f>SUM(H148:H158)</f>
        <v>0</v>
      </c>
    </row>
    <row r="148" spans="1:12">
      <c r="A148" s="204"/>
      <c r="B148" s="2">
        <v>1</v>
      </c>
      <c r="C148" s="125" t="s">
        <v>83</v>
      </c>
      <c r="D148" s="51" t="s">
        <v>174</v>
      </c>
      <c r="E148" s="2" t="s">
        <v>47</v>
      </c>
      <c r="F148" s="36">
        <v>1</v>
      </c>
      <c r="G148" s="37"/>
      <c r="H148" s="37">
        <f t="shared" si="2"/>
        <v>0</v>
      </c>
    </row>
    <row r="149" spans="1:12">
      <c r="A149" s="204"/>
      <c r="B149" s="2">
        <v>2</v>
      </c>
      <c r="C149" s="125" t="s">
        <v>84</v>
      </c>
      <c r="D149" s="51" t="s">
        <v>175</v>
      </c>
      <c r="E149" s="2" t="s">
        <v>47</v>
      </c>
      <c r="F149" s="36">
        <v>1</v>
      </c>
      <c r="G149" s="37"/>
      <c r="H149" s="37">
        <f t="shared" si="2"/>
        <v>0</v>
      </c>
    </row>
    <row r="150" spans="1:12">
      <c r="A150" s="204"/>
      <c r="B150" s="2">
        <v>3</v>
      </c>
      <c r="C150" s="40" t="s">
        <v>321</v>
      </c>
      <c r="D150" s="51" t="s">
        <v>322</v>
      </c>
      <c r="E150" s="2" t="s">
        <v>9</v>
      </c>
      <c r="F150" s="36">
        <v>14.7616101</v>
      </c>
      <c r="G150" s="37"/>
      <c r="H150" s="37">
        <f t="shared" ref="H150:H159" si="3">F150*G150</f>
        <v>0</v>
      </c>
    </row>
    <row r="151" spans="1:12">
      <c r="A151" s="204"/>
      <c r="B151" s="2">
        <v>4</v>
      </c>
      <c r="C151" s="125" t="s">
        <v>44</v>
      </c>
      <c r="D151" s="83" t="s">
        <v>215</v>
      </c>
      <c r="E151" s="2" t="s">
        <v>15</v>
      </c>
      <c r="F151" s="36">
        <v>28.34</v>
      </c>
      <c r="G151" s="37"/>
      <c r="H151" s="37">
        <f t="shared" si="3"/>
        <v>0</v>
      </c>
    </row>
    <row r="152" spans="1:12">
      <c r="A152" s="204"/>
      <c r="B152" s="2">
        <v>5</v>
      </c>
      <c r="C152" s="125" t="s">
        <v>145</v>
      </c>
      <c r="D152" s="83" t="s">
        <v>216</v>
      </c>
      <c r="E152" s="2" t="s">
        <v>15</v>
      </c>
      <c r="F152" s="36">
        <v>8.31</v>
      </c>
      <c r="G152" s="37"/>
      <c r="H152" s="37">
        <f t="shared" si="3"/>
        <v>0</v>
      </c>
    </row>
    <row r="153" spans="1:12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/>
      <c r="H153" s="37">
        <f t="shared" si="3"/>
        <v>0</v>
      </c>
    </row>
    <row r="154" spans="1:12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/>
      <c r="H154" s="37">
        <f t="shared" si="3"/>
        <v>0</v>
      </c>
    </row>
    <row r="155" spans="1:12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/>
      <c r="H155" s="37">
        <f t="shared" si="3"/>
        <v>0</v>
      </c>
    </row>
    <row r="156" spans="1:12">
      <c r="A156" s="7"/>
      <c r="B156" s="52">
        <v>9</v>
      </c>
      <c r="C156" s="51" t="s">
        <v>133</v>
      </c>
      <c r="D156" s="54" t="s">
        <v>308</v>
      </c>
      <c r="E156" s="52" t="s">
        <v>47</v>
      </c>
      <c r="F156" s="61">
        <v>1</v>
      </c>
      <c r="G156" s="37"/>
      <c r="H156" s="37">
        <f t="shared" si="3"/>
        <v>0</v>
      </c>
    </row>
    <row r="157" spans="1:12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/>
      <c r="H157" s="37">
        <f t="shared" si="3"/>
        <v>0</v>
      </c>
    </row>
    <row r="158" spans="1:12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/>
      <c r="H158" s="37">
        <f t="shared" si="3"/>
        <v>0</v>
      </c>
    </row>
    <row r="159" spans="1:12" ht="30">
      <c r="A159" s="7"/>
      <c r="B159" s="259">
        <v>12</v>
      </c>
      <c r="C159" s="171" t="s">
        <v>311</v>
      </c>
      <c r="D159" s="162" t="s">
        <v>323</v>
      </c>
      <c r="E159" s="172" t="s">
        <v>314</v>
      </c>
      <c r="F159" s="260">
        <v>1</v>
      </c>
      <c r="G159" s="44"/>
      <c r="H159" s="59">
        <f t="shared" si="3"/>
        <v>0</v>
      </c>
      <c r="J159" s="223"/>
      <c r="L159" s="201"/>
    </row>
    <row r="160" spans="1:12">
      <c r="B160" s="55"/>
      <c r="C160" s="253"/>
      <c r="D160" s="54"/>
      <c r="E160" s="65"/>
      <c r="F160" s="77"/>
      <c r="G160" s="60" t="s">
        <v>200</v>
      </c>
      <c r="H160" s="264">
        <f>SUM(H7:H159)/2</f>
        <v>0</v>
      </c>
    </row>
    <row r="161" spans="2:8">
      <c r="B161" s="55"/>
      <c r="C161" s="253"/>
      <c r="D161" s="54"/>
      <c r="E161" s="65"/>
      <c r="F161" s="77"/>
      <c r="G161" s="60" t="s">
        <v>201</v>
      </c>
      <c r="H161" s="62">
        <f>ROUNDDOWN(H160,-5)</f>
        <v>0</v>
      </c>
    </row>
    <row r="162" spans="2:8">
      <c r="B162" s="55"/>
      <c r="C162" s="253"/>
      <c r="D162" s="54"/>
      <c r="E162" s="65"/>
      <c r="F162" s="77"/>
      <c r="G162" s="60" t="s">
        <v>150</v>
      </c>
      <c r="H162" s="62">
        <f>H161</f>
        <v>0</v>
      </c>
    </row>
    <row r="163" spans="2:8">
      <c r="B163" s="55"/>
      <c r="C163" s="253"/>
      <c r="D163" s="54"/>
      <c r="E163" s="65"/>
      <c r="F163" s="77"/>
      <c r="G163" s="60" t="s">
        <v>202</v>
      </c>
      <c r="H163" s="62">
        <f>H162*0.1</f>
        <v>0</v>
      </c>
    </row>
    <row r="164" spans="2:8">
      <c r="B164" s="55"/>
      <c r="C164" s="253"/>
      <c r="D164" s="54"/>
      <c r="E164" s="65"/>
      <c r="F164" s="77"/>
      <c r="G164" s="60" t="s">
        <v>203</v>
      </c>
      <c r="H164" s="62">
        <f>H162+H163</f>
        <v>0</v>
      </c>
    </row>
    <row r="165" spans="2:8" ht="15">
      <c r="B165" s="136"/>
      <c r="C165" s="136"/>
      <c r="D165" s="234"/>
      <c r="E165" s="136"/>
      <c r="F165" s="136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70" zoomScale="70" zoomScaleNormal="70" zoomScaleSheetLayoutView="70" workbookViewId="0">
      <selection activeCell="O97" sqref="O97"/>
    </sheetView>
  </sheetViews>
  <sheetFormatPr defaultRowHeight="15"/>
  <cols>
    <col min="1" max="1" width="5" style="179" customWidth="1"/>
    <col min="2" max="2" width="9.140625" style="176"/>
    <col min="3" max="3" width="51" style="176" bestFit="1" customWidth="1"/>
    <col min="4" max="4" width="110.42578125" style="176" customWidth="1"/>
    <col min="5" max="5" width="9.140625" style="177"/>
    <col min="6" max="6" width="11.5703125" style="176" customWidth="1"/>
    <col min="7" max="7" width="15" style="136" customWidth="1"/>
    <col min="8" max="8" width="12.28515625" style="176" customWidth="1"/>
    <col min="9" max="9" width="16" style="176" customWidth="1"/>
    <col min="10" max="10" width="21.5703125" style="176" customWidth="1"/>
    <col min="11" max="11" width="22.140625" style="178" customWidth="1"/>
    <col min="12" max="12" width="15.85546875" style="179" bestFit="1" customWidth="1"/>
    <col min="13" max="16384" width="9.140625" style="179"/>
  </cols>
  <sheetData>
    <row r="1" spans="2:12" ht="15.75" thickBot="1"/>
    <row r="2" spans="2:12" ht="18">
      <c r="B2" s="141" t="s">
        <v>0</v>
      </c>
      <c r="C2" s="180"/>
      <c r="D2" s="181"/>
      <c r="E2" s="182"/>
      <c r="F2" s="183"/>
      <c r="G2" s="184"/>
      <c r="H2" s="183"/>
      <c r="I2" s="183"/>
      <c r="J2" s="183"/>
      <c r="K2" s="185"/>
    </row>
    <row r="3" spans="2:12" ht="18">
      <c r="B3" s="142" t="s">
        <v>324</v>
      </c>
      <c r="C3" s="186"/>
      <c r="D3" s="187"/>
      <c r="E3" s="188"/>
      <c r="F3" s="189"/>
      <c r="G3" s="257"/>
      <c r="H3" s="190"/>
      <c r="I3" s="189"/>
      <c r="J3" s="189"/>
      <c r="K3" s="191"/>
    </row>
    <row r="4" spans="2:12" ht="18">
      <c r="B4" s="142" t="s">
        <v>1</v>
      </c>
      <c r="C4" s="186"/>
      <c r="D4" s="187"/>
      <c r="E4" s="188"/>
      <c r="F4" s="192"/>
      <c r="G4" s="193"/>
      <c r="H4" s="192"/>
      <c r="I4" s="9"/>
      <c r="J4" s="189"/>
      <c r="K4" s="191"/>
    </row>
    <row r="5" spans="2:12" ht="15.75" thickBot="1">
      <c r="B5" s="194"/>
      <c r="C5" s="187"/>
      <c r="D5" s="187"/>
      <c r="E5" s="126"/>
      <c r="F5" s="9">
        <v>1</v>
      </c>
      <c r="G5" s="9">
        <v>1</v>
      </c>
      <c r="H5" s="192">
        <v>1</v>
      </c>
      <c r="I5" s="9" t="s">
        <v>150</v>
      </c>
      <c r="J5" s="11"/>
      <c r="K5" s="191"/>
    </row>
    <row r="6" spans="2:12" ht="24" customHeight="1" thickTop="1">
      <c r="B6" s="281" t="s">
        <v>2</v>
      </c>
      <c r="C6" s="284" t="s">
        <v>3</v>
      </c>
      <c r="D6" s="284" t="s">
        <v>156</v>
      </c>
      <c r="E6" s="287" t="s">
        <v>4</v>
      </c>
      <c r="F6" s="21" t="s">
        <v>157</v>
      </c>
      <c r="G6" s="21" t="s">
        <v>157</v>
      </c>
      <c r="H6" s="21" t="s">
        <v>157</v>
      </c>
      <c r="I6" s="137" t="s">
        <v>157</v>
      </c>
      <c r="J6" s="23" t="s">
        <v>213</v>
      </c>
      <c r="K6" s="195" t="s">
        <v>154</v>
      </c>
    </row>
    <row r="7" spans="2:12" ht="24" customHeight="1">
      <c r="B7" s="282"/>
      <c r="C7" s="285"/>
      <c r="D7" s="285"/>
      <c r="E7" s="288"/>
      <c r="F7" s="134" t="s">
        <v>302</v>
      </c>
      <c r="G7" s="134" t="s">
        <v>303</v>
      </c>
      <c r="H7" s="134" t="s">
        <v>272</v>
      </c>
      <c r="I7" s="138" t="s">
        <v>153</v>
      </c>
      <c r="J7" s="24" t="s">
        <v>214</v>
      </c>
      <c r="K7" s="143" t="s">
        <v>213</v>
      </c>
    </row>
    <row r="8" spans="2:12" ht="24" customHeight="1" thickBot="1">
      <c r="B8" s="283"/>
      <c r="C8" s="286"/>
      <c r="D8" s="286"/>
      <c r="E8" s="289"/>
      <c r="F8" s="22" t="s">
        <v>212</v>
      </c>
      <c r="G8" s="22" t="s">
        <v>212</v>
      </c>
      <c r="H8" s="22" t="s">
        <v>212</v>
      </c>
      <c r="I8" s="16"/>
      <c r="J8" s="139"/>
      <c r="K8" s="144"/>
    </row>
    <row r="9" spans="2:12" ht="15.75" thickTop="1">
      <c r="B9" s="145"/>
      <c r="C9" s="146"/>
      <c r="D9" s="146"/>
      <c r="E9" s="147"/>
      <c r="F9" s="148"/>
      <c r="G9" s="8"/>
      <c r="H9" s="8"/>
      <c r="I9" s="8"/>
      <c r="J9" s="8"/>
      <c r="K9" s="196"/>
    </row>
    <row r="10" spans="2:12" ht="15.75">
      <c r="B10" s="149" t="s">
        <v>6</v>
      </c>
      <c r="C10" s="150" t="s">
        <v>7</v>
      </c>
      <c r="D10" s="150"/>
      <c r="E10" s="148"/>
      <c r="F10" s="148"/>
      <c r="G10" s="8"/>
      <c r="H10" s="8"/>
      <c r="I10" s="8"/>
      <c r="J10" s="8"/>
      <c r="K10" s="197"/>
    </row>
    <row r="11" spans="2:12" ht="15.75">
      <c r="B11" s="151">
        <v>1</v>
      </c>
      <c r="C11" s="152" t="s">
        <v>8</v>
      </c>
      <c r="D11" s="152"/>
      <c r="E11" s="148" t="s">
        <v>9</v>
      </c>
      <c r="F11" s="140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3"/>
      <c r="K11" s="197">
        <f>I11*J11</f>
        <v>0</v>
      </c>
      <c r="L11" s="258"/>
    </row>
    <row r="12" spans="2:12" ht="15.75">
      <c r="B12" s="151">
        <v>2</v>
      </c>
      <c r="C12" s="152" t="s">
        <v>10</v>
      </c>
      <c r="D12" s="152"/>
      <c r="E12" s="148" t="s">
        <v>11</v>
      </c>
      <c r="F12" s="140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3"/>
      <c r="K12" s="197">
        <f t="shared" ref="K12:K16" si="0">I12*J12</f>
        <v>0</v>
      </c>
      <c r="L12" s="258"/>
    </row>
    <row r="13" spans="2:12" ht="15.75">
      <c r="B13" s="151">
        <v>3</v>
      </c>
      <c r="C13" s="152" t="s">
        <v>12</v>
      </c>
      <c r="D13" s="152"/>
      <c r="E13" s="148" t="s">
        <v>11</v>
      </c>
      <c r="F13" s="140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3"/>
      <c r="K13" s="197">
        <f t="shared" si="0"/>
        <v>0</v>
      </c>
      <c r="L13" s="258"/>
    </row>
    <row r="14" spans="2:12" ht="15.75">
      <c r="B14" s="151">
        <v>4</v>
      </c>
      <c r="C14" s="152" t="s">
        <v>13</v>
      </c>
      <c r="D14" s="152"/>
      <c r="E14" s="148" t="s">
        <v>11</v>
      </c>
      <c r="F14" s="140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3"/>
      <c r="K14" s="197">
        <f t="shared" si="0"/>
        <v>0</v>
      </c>
      <c r="L14" s="258"/>
    </row>
    <row r="15" spans="2:12" ht="15.75">
      <c r="B15" s="151">
        <v>5</v>
      </c>
      <c r="C15" s="152" t="s">
        <v>87</v>
      </c>
      <c r="D15" s="152"/>
      <c r="E15" s="148"/>
      <c r="F15" s="140"/>
      <c r="G15" s="10"/>
      <c r="H15" s="10"/>
      <c r="I15" s="10"/>
      <c r="J15" s="153"/>
      <c r="K15" s="197"/>
      <c r="L15" s="258"/>
    </row>
    <row r="16" spans="2:12" ht="15.75">
      <c r="B16" s="154" t="s">
        <v>14</v>
      </c>
      <c r="C16" s="152" t="s">
        <v>155</v>
      </c>
      <c r="D16" s="152" t="s">
        <v>159</v>
      </c>
      <c r="E16" s="148" t="s">
        <v>15</v>
      </c>
      <c r="F16" s="140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3"/>
      <c r="K16" s="197">
        <f t="shared" si="0"/>
        <v>0</v>
      </c>
      <c r="L16" s="258"/>
    </row>
    <row r="17" spans="2:12" ht="15.75">
      <c r="B17" s="155"/>
      <c r="C17" s="156"/>
      <c r="D17" s="156"/>
      <c r="E17" s="148"/>
      <c r="F17" s="140"/>
      <c r="G17" s="10"/>
      <c r="H17" s="10"/>
      <c r="I17" s="10"/>
      <c r="J17" s="135"/>
      <c r="K17" s="197"/>
      <c r="L17" s="258"/>
    </row>
    <row r="18" spans="2:12" ht="15.75">
      <c r="B18" s="157" t="s">
        <v>16</v>
      </c>
      <c r="C18" s="158" t="s">
        <v>17</v>
      </c>
      <c r="D18" s="158"/>
      <c r="E18" s="148"/>
      <c r="F18" s="140"/>
      <c r="G18" s="10"/>
      <c r="H18" s="10"/>
      <c r="I18" s="10"/>
      <c r="J18" s="135"/>
      <c r="K18" s="197"/>
      <c r="L18" s="258"/>
    </row>
    <row r="19" spans="2:12" ht="15.75">
      <c r="B19" s="155">
        <v>1</v>
      </c>
      <c r="C19" s="152" t="s">
        <v>18</v>
      </c>
      <c r="D19" s="152"/>
      <c r="E19" s="148" t="s">
        <v>19</v>
      </c>
      <c r="F19" s="140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3"/>
      <c r="K19" s="197">
        <f t="shared" ref="K19:K24" si="2">I19*J19</f>
        <v>0</v>
      </c>
      <c r="L19" s="258"/>
    </row>
    <row r="20" spans="2:12" ht="15.75">
      <c r="B20" s="155">
        <v>2</v>
      </c>
      <c r="C20" s="156" t="s">
        <v>20</v>
      </c>
      <c r="D20" s="156"/>
      <c r="E20" s="148" t="s">
        <v>19</v>
      </c>
      <c r="F20" s="140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3"/>
      <c r="K20" s="197">
        <f t="shared" si="2"/>
        <v>0</v>
      </c>
      <c r="L20" s="258"/>
    </row>
    <row r="21" spans="2:12" ht="15.75">
      <c r="B21" s="155"/>
      <c r="C21" s="156" t="s">
        <v>230</v>
      </c>
      <c r="D21" s="156"/>
      <c r="E21" s="148" t="s">
        <v>19</v>
      </c>
      <c r="F21" s="140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3"/>
      <c r="K21" s="197">
        <f t="shared" ref="K21" si="3">I21*J21</f>
        <v>0</v>
      </c>
      <c r="L21" s="258"/>
    </row>
    <row r="22" spans="2:12" ht="15.75">
      <c r="B22" s="155">
        <v>3</v>
      </c>
      <c r="C22" s="156" t="s">
        <v>21</v>
      </c>
      <c r="D22" s="156"/>
      <c r="E22" s="148" t="s">
        <v>19</v>
      </c>
      <c r="F22" s="140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3"/>
      <c r="K22" s="197">
        <f t="shared" si="2"/>
        <v>0</v>
      </c>
      <c r="L22" s="258"/>
    </row>
    <row r="23" spans="2:12" ht="15.75">
      <c r="B23" s="155">
        <v>4</v>
      </c>
      <c r="C23" s="156" t="s">
        <v>88</v>
      </c>
      <c r="D23" s="159" t="s">
        <v>161</v>
      </c>
      <c r="E23" s="148" t="s">
        <v>19</v>
      </c>
      <c r="F23" s="140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3"/>
      <c r="K23" s="197">
        <f t="shared" si="2"/>
        <v>0</v>
      </c>
      <c r="L23" s="258"/>
    </row>
    <row r="24" spans="2:12" ht="15.75">
      <c r="B24" s="155">
        <v>5</v>
      </c>
      <c r="C24" s="156" t="s">
        <v>89</v>
      </c>
      <c r="D24" s="156"/>
      <c r="E24" s="148" t="s">
        <v>19</v>
      </c>
      <c r="F24" s="140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3"/>
      <c r="K24" s="197">
        <f t="shared" si="2"/>
        <v>0</v>
      </c>
      <c r="L24" s="258"/>
    </row>
    <row r="25" spans="2:12" ht="15.75">
      <c r="B25" s="155"/>
      <c r="C25" s="156"/>
      <c r="D25" s="156"/>
      <c r="E25" s="148"/>
      <c r="F25" s="140"/>
      <c r="G25" s="10"/>
      <c r="H25" s="10"/>
      <c r="I25" s="10"/>
      <c r="J25" s="10"/>
      <c r="K25" s="197"/>
      <c r="L25" s="258"/>
    </row>
    <row r="26" spans="2:12" ht="15.75">
      <c r="B26" s="157" t="s">
        <v>22</v>
      </c>
      <c r="C26" s="160" t="s">
        <v>23</v>
      </c>
      <c r="D26" s="160"/>
      <c r="E26" s="148"/>
      <c r="F26" s="140"/>
      <c r="G26" s="10"/>
      <c r="H26" s="10"/>
      <c r="I26" s="10"/>
      <c r="J26" s="10"/>
      <c r="K26" s="197"/>
      <c r="L26" s="258"/>
    </row>
    <row r="27" spans="2:12" ht="15.75">
      <c r="B27" s="155">
        <v>1</v>
      </c>
      <c r="C27" s="161" t="s">
        <v>90</v>
      </c>
      <c r="D27" s="159" t="s">
        <v>161</v>
      </c>
      <c r="E27" s="148" t="s">
        <v>72</v>
      </c>
      <c r="F27" s="140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5"/>
      <c r="K27" s="197">
        <f t="shared" ref="K27" si="4">I27*J27</f>
        <v>0</v>
      </c>
      <c r="L27" s="258"/>
    </row>
    <row r="28" spans="2:12" ht="15.75">
      <c r="B28" s="155"/>
      <c r="C28" s="156"/>
      <c r="D28" s="156"/>
      <c r="E28" s="148"/>
      <c r="F28" s="140"/>
      <c r="G28" s="10"/>
      <c r="H28" s="10"/>
      <c r="I28" s="10"/>
      <c r="J28" s="10"/>
      <c r="K28" s="197"/>
      <c r="L28" s="258"/>
    </row>
    <row r="29" spans="2:12" ht="15.75">
      <c r="B29" s="157" t="s">
        <v>25</v>
      </c>
      <c r="C29" s="160" t="s">
        <v>26</v>
      </c>
      <c r="D29" s="160"/>
      <c r="E29" s="148"/>
      <c r="F29" s="140"/>
      <c r="G29" s="10"/>
      <c r="H29" s="10"/>
      <c r="I29" s="10"/>
      <c r="J29" s="10"/>
      <c r="K29" s="197"/>
      <c r="L29" s="258"/>
    </row>
    <row r="30" spans="2:12" ht="15.75">
      <c r="B30" s="155">
        <v>1</v>
      </c>
      <c r="C30" s="156" t="s">
        <v>27</v>
      </c>
      <c r="D30" s="159" t="s">
        <v>163</v>
      </c>
      <c r="E30" s="148" t="s">
        <v>19</v>
      </c>
      <c r="F30" s="140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3"/>
      <c r="K30" s="197">
        <f t="shared" ref="K30:K40" si="6">I30*J30</f>
        <v>0</v>
      </c>
      <c r="L30" s="258"/>
    </row>
    <row r="31" spans="2:12" ht="15.75">
      <c r="B31" s="155">
        <v>2</v>
      </c>
      <c r="C31" s="161" t="s">
        <v>229</v>
      </c>
      <c r="D31" s="162" t="s">
        <v>163</v>
      </c>
      <c r="E31" s="163" t="s">
        <v>19</v>
      </c>
      <c r="F31" s="140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7">
        <f t="shared" si="6"/>
        <v>0</v>
      </c>
      <c r="L31" s="258"/>
    </row>
    <row r="32" spans="2:12" ht="15.75">
      <c r="B32" s="155">
        <v>3</v>
      </c>
      <c r="C32" s="156" t="s">
        <v>92</v>
      </c>
      <c r="D32" s="159" t="s">
        <v>163</v>
      </c>
      <c r="E32" s="148" t="s">
        <v>19</v>
      </c>
      <c r="F32" s="140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3"/>
      <c r="K32" s="197">
        <f t="shared" si="6"/>
        <v>0</v>
      </c>
      <c r="L32" s="258"/>
    </row>
    <row r="33" spans="2:12" ht="15.75">
      <c r="B33" s="155">
        <v>4</v>
      </c>
      <c r="C33" s="156" t="s">
        <v>93</v>
      </c>
      <c r="D33" s="159" t="s">
        <v>163</v>
      </c>
      <c r="E33" s="148" t="s">
        <v>19</v>
      </c>
      <c r="F33" s="140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3"/>
      <c r="K33" s="197">
        <f t="shared" si="6"/>
        <v>0</v>
      </c>
      <c r="L33" s="258"/>
    </row>
    <row r="34" spans="2:12" ht="15.75">
      <c r="B34" s="155">
        <v>5</v>
      </c>
      <c r="C34" s="156" t="s">
        <v>94</v>
      </c>
      <c r="D34" s="159" t="s">
        <v>163</v>
      </c>
      <c r="E34" s="148" t="s">
        <v>19</v>
      </c>
      <c r="F34" s="140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3"/>
      <c r="K34" s="197">
        <f t="shared" si="6"/>
        <v>0</v>
      </c>
      <c r="L34" s="258"/>
    </row>
    <row r="35" spans="2:12" ht="15.75">
      <c r="B35" s="155">
        <v>6</v>
      </c>
      <c r="C35" s="156" t="s">
        <v>95</v>
      </c>
      <c r="D35" s="159" t="s">
        <v>164</v>
      </c>
      <c r="E35" s="148" t="s">
        <v>19</v>
      </c>
      <c r="F35" s="140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3"/>
      <c r="K35" s="197">
        <f t="shared" si="6"/>
        <v>0</v>
      </c>
      <c r="L35" s="258"/>
    </row>
    <row r="36" spans="2:12" ht="15.75">
      <c r="B36" s="155">
        <v>7</v>
      </c>
      <c r="C36" s="156" t="s">
        <v>96</v>
      </c>
      <c r="D36" s="159" t="s">
        <v>163</v>
      </c>
      <c r="E36" s="148" t="s">
        <v>19</v>
      </c>
      <c r="F36" s="140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3"/>
      <c r="K36" s="197">
        <f t="shared" si="6"/>
        <v>0</v>
      </c>
      <c r="L36" s="258"/>
    </row>
    <row r="37" spans="2:12" ht="15.75">
      <c r="B37" s="155">
        <v>8</v>
      </c>
      <c r="C37" s="156" t="s">
        <v>97</v>
      </c>
      <c r="D37" s="159" t="s">
        <v>163</v>
      </c>
      <c r="E37" s="148" t="s">
        <v>19</v>
      </c>
      <c r="F37" s="140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3"/>
      <c r="K37" s="197">
        <f t="shared" si="6"/>
        <v>0</v>
      </c>
      <c r="L37" s="258"/>
    </row>
    <row r="38" spans="2:12" ht="15.75">
      <c r="B38" s="155">
        <v>9</v>
      </c>
      <c r="C38" s="156" t="s">
        <v>98</v>
      </c>
      <c r="D38" s="159" t="s">
        <v>165</v>
      </c>
      <c r="E38" s="148" t="s">
        <v>19</v>
      </c>
      <c r="F38" s="140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3"/>
      <c r="K38" s="197">
        <f t="shared" si="6"/>
        <v>0</v>
      </c>
      <c r="L38" s="258"/>
    </row>
    <row r="39" spans="2:12" ht="30.75">
      <c r="B39" s="151">
        <v>10</v>
      </c>
      <c r="C39" s="164" t="s">
        <v>245</v>
      </c>
      <c r="D39" s="162"/>
      <c r="E39" s="148" t="s">
        <v>244</v>
      </c>
      <c r="F39" s="140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5"/>
      <c r="K39" s="197">
        <f t="shared" si="6"/>
        <v>0</v>
      </c>
      <c r="L39" s="258"/>
    </row>
    <row r="40" spans="2:12" ht="15.75">
      <c r="B40" s="151">
        <v>11</v>
      </c>
      <c r="C40" s="164" t="s">
        <v>251</v>
      </c>
      <c r="D40" s="162"/>
      <c r="E40" s="148" t="s">
        <v>244</v>
      </c>
      <c r="F40" s="140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5"/>
      <c r="K40" s="197">
        <f t="shared" si="6"/>
        <v>0</v>
      </c>
      <c r="L40" s="258"/>
    </row>
    <row r="41" spans="2:12" ht="15.75">
      <c r="B41" s="155"/>
      <c r="C41" s="156"/>
      <c r="D41" s="159"/>
      <c r="E41" s="148"/>
      <c r="F41" s="140"/>
      <c r="G41" s="10"/>
      <c r="H41" s="10"/>
      <c r="I41" s="10"/>
      <c r="J41" s="10"/>
      <c r="K41" s="197"/>
      <c r="L41" s="258"/>
    </row>
    <row r="42" spans="2:12" ht="15.75">
      <c r="B42" s="157" t="s">
        <v>28</v>
      </c>
      <c r="C42" s="160" t="s">
        <v>29</v>
      </c>
      <c r="D42" s="160"/>
      <c r="E42" s="148"/>
      <c r="F42" s="140"/>
      <c r="G42" s="10"/>
      <c r="H42" s="10"/>
      <c r="I42" s="10"/>
      <c r="J42" s="10"/>
      <c r="K42" s="197"/>
      <c r="L42" s="258"/>
    </row>
    <row r="43" spans="2:12" ht="15.75">
      <c r="B43" s="157"/>
      <c r="C43" s="160" t="s">
        <v>99</v>
      </c>
      <c r="D43" s="160"/>
      <c r="E43" s="148"/>
      <c r="F43" s="140"/>
      <c r="G43" s="10"/>
      <c r="H43" s="10"/>
      <c r="I43" s="10"/>
      <c r="J43" s="10"/>
      <c r="K43" s="197"/>
      <c r="L43" s="258"/>
    </row>
    <row r="44" spans="2:12" ht="15.75">
      <c r="B44" s="155">
        <v>1</v>
      </c>
      <c r="C44" s="156" t="s">
        <v>100</v>
      </c>
      <c r="D44" s="162" t="s">
        <v>317</v>
      </c>
      <c r="E44" s="148" t="s">
        <v>15</v>
      </c>
      <c r="F44" s="140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7">
        <f t="shared" ref="K44:K57" si="7">I44*J44</f>
        <v>0</v>
      </c>
      <c r="L44" s="258"/>
    </row>
    <row r="45" spans="2:12" ht="15.75">
      <c r="B45" s="155">
        <v>2</v>
      </c>
      <c r="C45" s="156" t="s">
        <v>101</v>
      </c>
      <c r="D45" s="159"/>
      <c r="E45" s="148"/>
      <c r="F45" s="140"/>
      <c r="G45" s="10"/>
      <c r="H45" s="10"/>
      <c r="I45" s="10"/>
      <c r="J45" s="44"/>
      <c r="K45" s="197"/>
      <c r="L45" s="258"/>
    </row>
    <row r="46" spans="2:12" ht="15.75">
      <c r="B46" s="155">
        <v>3</v>
      </c>
      <c r="C46" s="156" t="s">
        <v>102</v>
      </c>
      <c r="D46" s="159" t="s">
        <v>166</v>
      </c>
      <c r="E46" s="148" t="s">
        <v>15</v>
      </c>
      <c r="F46" s="140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7">
        <f t="shared" si="7"/>
        <v>0</v>
      </c>
      <c r="L46" s="258"/>
    </row>
    <row r="47" spans="2:12" ht="15.75">
      <c r="B47" s="155">
        <v>4</v>
      </c>
      <c r="C47" s="156" t="s">
        <v>103</v>
      </c>
      <c r="D47" s="159" t="s">
        <v>319</v>
      </c>
      <c r="E47" s="148" t="s">
        <v>15</v>
      </c>
      <c r="F47" s="140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7">
        <f t="shared" si="7"/>
        <v>0</v>
      </c>
      <c r="L47" s="258"/>
    </row>
    <row r="48" spans="2:12" ht="15.75">
      <c r="B48" s="155">
        <v>5</v>
      </c>
      <c r="C48" s="156" t="s">
        <v>104</v>
      </c>
      <c r="D48" s="159" t="s">
        <v>166</v>
      </c>
      <c r="E48" s="148" t="s">
        <v>15</v>
      </c>
      <c r="F48" s="140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7">
        <f t="shared" si="7"/>
        <v>0</v>
      </c>
      <c r="L48" s="258"/>
    </row>
    <row r="49" spans="2:12" ht="15.75">
      <c r="B49" s="165">
        <v>6</v>
      </c>
      <c r="C49" s="156" t="s">
        <v>266</v>
      </c>
      <c r="D49" s="162" t="s">
        <v>318</v>
      </c>
      <c r="E49" s="148" t="s">
        <v>9</v>
      </c>
      <c r="F49" s="140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7">
        <f t="shared" si="7"/>
        <v>0</v>
      </c>
      <c r="L49" s="258"/>
    </row>
    <row r="50" spans="2:12" ht="15.75">
      <c r="B50" s="165">
        <v>7</v>
      </c>
      <c r="C50" s="156" t="s">
        <v>267</v>
      </c>
      <c r="D50" s="162" t="s">
        <v>317</v>
      </c>
      <c r="E50" s="148" t="s">
        <v>15</v>
      </c>
      <c r="F50" s="140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7">
        <f t="shared" si="7"/>
        <v>0</v>
      </c>
      <c r="L50" s="258"/>
    </row>
    <row r="51" spans="2:12" ht="15.75">
      <c r="B51" s="157"/>
      <c r="C51" s="160" t="s">
        <v>105</v>
      </c>
      <c r="D51" s="160"/>
      <c r="E51" s="148"/>
      <c r="F51" s="140"/>
      <c r="G51" s="10"/>
      <c r="H51" s="10"/>
      <c r="I51" s="10"/>
      <c r="J51" s="44"/>
      <c r="K51" s="197"/>
      <c r="L51" s="258"/>
    </row>
    <row r="52" spans="2:12" ht="15.75">
      <c r="B52" s="155">
        <v>1</v>
      </c>
      <c r="C52" s="156" t="s">
        <v>102</v>
      </c>
      <c r="D52" s="159" t="s">
        <v>166</v>
      </c>
      <c r="E52" s="148" t="s">
        <v>15</v>
      </c>
      <c r="F52" s="140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7">
        <f t="shared" si="7"/>
        <v>0</v>
      </c>
      <c r="L52" s="258"/>
    </row>
    <row r="53" spans="2:12" ht="15.75">
      <c r="B53" s="155">
        <v>2</v>
      </c>
      <c r="C53" s="156" t="s">
        <v>103</v>
      </c>
      <c r="D53" s="159" t="s">
        <v>319</v>
      </c>
      <c r="E53" s="148" t="s">
        <v>15</v>
      </c>
      <c r="F53" s="140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7">
        <f t="shared" si="7"/>
        <v>0</v>
      </c>
      <c r="L53" s="258"/>
    </row>
    <row r="54" spans="2:12" ht="15.75">
      <c r="B54" s="155">
        <v>3</v>
      </c>
      <c r="C54" s="166" t="s">
        <v>104</v>
      </c>
      <c r="D54" s="159" t="s">
        <v>166</v>
      </c>
      <c r="E54" s="148" t="s">
        <v>15</v>
      </c>
      <c r="F54" s="140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7">
        <f t="shared" si="7"/>
        <v>0</v>
      </c>
      <c r="L54" s="258"/>
    </row>
    <row r="55" spans="2:12" ht="15.75">
      <c r="B55" s="167"/>
      <c r="C55" s="168" t="s">
        <v>137</v>
      </c>
      <c r="D55" s="168"/>
      <c r="E55" s="148"/>
      <c r="F55" s="140"/>
      <c r="G55" s="10"/>
      <c r="H55" s="10"/>
      <c r="I55" s="10"/>
      <c r="J55" s="44"/>
      <c r="K55" s="197"/>
      <c r="L55" s="258"/>
    </row>
    <row r="56" spans="2:12" ht="15.75">
      <c r="B56" s="169">
        <v>1</v>
      </c>
      <c r="C56" s="166" t="s">
        <v>102</v>
      </c>
      <c r="D56" s="159" t="s">
        <v>166</v>
      </c>
      <c r="E56" s="148" t="s">
        <v>15</v>
      </c>
      <c r="F56" s="140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7">
        <f t="shared" si="7"/>
        <v>0</v>
      </c>
      <c r="L56" s="258"/>
    </row>
    <row r="57" spans="2:12" ht="15.75">
      <c r="B57" s="169">
        <v>2</v>
      </c>
      <c r="C57" s="166" t="s">
        <v>103</v>
      </c>
      <c r="D57" s="159" t="s">
        <v>319</v>
      </c>
      <c r="E57" s="148" t="s">
        <v>15</v>
      </c>
      <c r="F57" s="140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7">
        <f t="shared" si="7"/>
        <v>0</v>
      </c>
      <c r="L57" s="258"/>
    </row>
    <row r="58" spans="2:12" ht="15.75">
      <c r="B58" s="155"/>
      <c r="C58" s="156"/>
      <c r="D58" s="156"/>
      <c r="E58" s="148"/>
      <c r="F58" s="198"/>
      <c r="G58" s="166"/>
      <c r="H58" s="199"/>
      <c r="I58" s="10"/>
      <c r="J58" s="198"/>
      <c r="K58" s="197"/>
      <c r="L58" s="258"/>
    </row>
    <row r="59" spans="2:12" ht="15.75">
      <c r="B59" s="157" t="s">
        <v>30</v>
      </c>
      <c r="C59" s="160" t="s">
        <v>31</v>
      </c>
      <c r="D59" s="160"/>
      <c r="E59" s="148"/>
      <c r="F59" s="198"/>
      <c r="G59" s="166"/>
      <c r="H59" s="199"/>
      <c r="I59" s="10"/>
      <c r="J59" s="198"/>
      <c r="K59" s="197"/>
      <c r="L59" s="258"/>
    </row>
    <row r="60" spans="2:12" ht="15.75">
      <c r="B60" s="157"/>
      <c r="C60" s="160" t="s">
        <v>99</v>
      </c>
      <c r="D60" s="160"/>
      <c r="E60" s="148"/>
      <c r="F60" s="198"/>
      <c r="G60" s="166"/>
      <c r="H60" s="199"/>
      <c r="I60" s="10"/>
      <c r="J60" s="198"/>
      <c r="K60" s="197"/>
      <c r="L60" s="258"/>
    </row>
    <row r="61" spans="2:12" ht="15.75">
      <c r="B61" s="155">
        <v>1</v>
      </c>
      <c r="C61" s="156" t="s">
        <v>103</v>
      </c>
      <c r="D61" s="159" t="s">
        <v>320</v>
      </c>
      <c r="E61" s="148" t="s">
        <v>15</v>
      </c>
      <c r="F61" s="140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7">
        <f t="shared" ref="K61:K68" si="8">I61*J61</f>
        <v>0</v>
      </c>
      <c r="L61" s="258"/>
    </row>
    <row r="62" spans="2:12" ht="15.75">
      <c r="B62" s="155">
        <v>2</v>
      </c>
      <c r="C62" s="156" t="s">
        <v>106</v>
      </c>
      <c r="D62" s="159" t="s">
        <v>167</v>
      </c>
      <c r="E62" s="148" t="s">
        <v>15</v>
      </c>
      <c r="F62" s="140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7">
        <f t="shared" si="8"/>
        <v>0</v>
      </c>
      <c r="L62" s="258"/>
    </row>
    <row r="63" spans="2:12" ht="15.75">
      <c r="B63" s="157"/>
      <c r="C63" s="160" t="s">
        <v>105</v>
      </c>
      <c r="D63" s="160"/>
      <c r="E63" s="148"/>
      <c r="F63" s="140"/>
      <c r="G63" s="10"/>
      <c r="H63" s="10"/>
      <c r="I63" s="10"/>
      <c r="J63" s="44"/>
      <c r="K63" s="197"/>
      <c r="L63" s="258"/>
    </row>
    <row r="64" spans="2:12" ht="15.75">
      <c r="B64" s="155">
        <v>1</v>
      </c>
      <c r="C64" s="156" t="s">
        <v>103</v>
      </c>
      <c r="D64" s="159" t="s">
        <v>320</v>
      </c>
      <c r="E64" s="148" t="s">
        <v>15</v>
      </c>
      <c r="F64" s="140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7">
        <f t="shared" si="8"/>
        <v>0</v>
      </c>
      <c r="L64" s="258"/>
    </row>
    <row r="65" spans="2:12" ht="15.75">
      <c r="B65" s="155">
        <v>2</v>
      </c>
      <c r="C65" s="156" t="s">
        <v>106</v>
      </c>
      <c r="D65" s="159" t="s">
        <v>167</v>
      </c>
      <c r="E65" s="148" t="s">
        <v>15</v>
      </c>
      <c r="F65" s="140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7">
        <f t="shared" si="8"/>
        <v>0</v>
      </c>
      <c r="L65" s="258"/>
    </row>
    <row r="66" spans="2:12" ht="15.75">
      <c r="B66" s="157"/>
      <c r="C66" s="160" t="s">
        <v>137</v>
      </c>
      <c r="D66" s="160"/>
      <c r="E66" s="148"/>
      <c r="F66" s="140"/>
      <c r="G66" s="10"/>
      <c r="H66" s="10"/>
      <c r="I66" s="10"/>
      <c r="J66" s="44"/>
      <c r="K66" s="197"/>
      <c r="L66" s="258"/>
    </row>
    <row r="67" spans="2:12" ht="15.75">
      <c r="B67" s="155">
        <v>1</v>
      </c>
      <c r="C67" s="156" t="s">
        <v>103</v>
      </c>
      <c r="D67" s="159" t="s">
        <v>320</v>
      </c>
      <c r="E67" s="148" t="s">
        <v>15</v>
      </c>
      <c r="F67" s="140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7">
        <f t="shared" si="8"/>
        <v>0</v>
      </c>
      <c r="L67" s="258"/>
    </row>
    <row r="68" spans="2:12" ht="15.75">
      <c r="B68" s="155">
        <v>2</v>
      </c>
      <c r="C68" s="156" t="s">
        <v>106</v>
      </c>
      <c r="D68" s="159" t="s">
        <v>167</v>
      </c>
      <c r="E68" s="148" t="s">
        <v>15</v>
      </c>
      <c r="F68" s="140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7">
        <f t="shared" si="8"/>
        <v>0</v>
      </c>
      <c r="L68" s="258"/>
    </row>
    <row r="69" spans="2:12" ht="15.75">
      <c r="B69" s="155"/>
      <c r="C69" s="156"/>
      <c r="D69" s="156"/>
      <c r="E69" s="148"/>
      <c r="F69" s="140"/>
      <c r="G69" s="10"/>
      <c r="H69" s="10"/>
      <c r="I69" s="10"/>
      <c r="J69" s="44"/>
      <c r="K69" s="197"/>
      <c r="L69" s="258"/>
    </row>
    <row r="70" spans="2:12" ht="15.75">
      <c r="B70" s="157" t="s">
        <v>32</v>
      </c>
      <c r="C70" s="160" t="s">
        <v>33</v>
      </c>
      <c r="D70" s="160"/>
      <c r="E70" s="148"/>
      <c r="F70" s="140"/>
      <c r="G70" s="10"/>
      <c r="H70" s="10"/>
      <c r="I70" s="10"/>
      <c r="J70" s="44"/>
      <c r="K70" s="197"/>
      <c r="L70" s="258"/>
    </row>
    <row r="71" spans="2:12" ht="15.75">
      <c r="B71" s="170">
        <v>1</v>
      </c>
      <c r="C71" s="171" t="s">
        <v>34</v>
      </c>
      <c r="D71" s="51" t="s">
        <v>304</v>
      </c>
      <c r="E71" s="172" t="s">
        <v>15</v>
      </c>
      <c r="F71" s="140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7">
        <f>I71*J71</f>
        <v>0</v>
      </c>
      <c r="L71" s="258"/>
    </row>
    <row r="72" spans="2:12" ht="15.75">
      <c r="B72" s="155">
        <v>2</v>
      </c>
      <c r="C72" s="156" t="s">
        <v>107</v>
      </c>
      <c r="D72" s="51" t="s">
        <v>305</v>
      </c>
      <c r="E72" s="148" t="s">
        <v>9</v>
      </c>
      <c r="F72" s="140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7">
        <f>I72*J72</f>
        <v>0</v>
      </c>
      <c r="L72" s="258"/>
    </row>
    <row r="73" spans="2:12" ht="15.75">
      <c r="B73" s="170">
        <v>3</v>
      </c>
      <c r="C73" s="171" t="s">
        <v>35</v>
      </c>
      <c r="D73" s="51" t="s">
        <v>306</v>
      </c>
      <c r="E73" s="172" t="s">
        <v>15</v>
      </c>
      <c r="F73" s="140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7">
        <f>I73*J73</f>
        <v>0</v>
      </c>
      <c r="L73" s="258"/>
    </row>
    <row r="74" spans="2:12" ht="15.75">
      <c r="B74" s="155">
        <v>4</v>
      </c>
      <c r="C74" s="156" t="s">
        <v>36</v>
      </c>
      <c r="D74" s="51" t="s">
        <v>168</v>
      </c>
      <c r="E74" s="148" t="s">
        <v>15</v>
      </c>
      <c r="F74" s="140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7">
        <f>I74*J74</f>
        <v>0</v>
      </c>
      <c r="L74" s="258"/>
    </row>
    <row r="75" spans="2:12" ht="15.75">
      <c r="B75" s="155"/>
      <c r="C75" s="156"/>
      <c r="D75" s="156"/>
      <c r="E75" s="148"/>
      <c r="F75" s="140"/>
      <c r="G75" s="10"/>
      <c r="H75" s="10"/>
      <c r="I75" s="10"/>
      <c r="J75" s="44"/>
      <c r="K75" s="197"/>
      <c r="L75" s="258"/>
    </row>
    <row r="76" spans="2:12" ht="15.75">
      <c r="B76" s="157" t="s">
        <v>37</v>
      </c>
      <c r="C76" s="160" t="s">
        <v>38</v>
      </c>
      <c r="D76" s="160"/>
      <c r="E76" s="148"/>
      <c r="F76" s="140"/>
      <c r="G76" s="10"/>
      <c r="H76" s="10"/>
      <c r="I76" s="10"/>
      <c r="J76" s="44"/>
      <c r="K76" s="197"/>
      <c r="L76" s="258"/>
    </row>
    <row r="77" spans="2:12" ht="15.75">
      <c r="B77" s="155">
        <v>1</v>
      </c>
      <c r="C77" s="156" t="s">
        <v>39</v>
      </c>
      <c r="D77" s="156" t="s">
        <v>172</v>
      </c>
      <c r="E77" s="148" t="s">
        <v>15</v>
      </c>
      <c r="F77" s="140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7">
        <f t="shared" ref="K77:K82" si="10">I77*J77</f>
        <v>0</v>
      </c>
      <c r="L77" s="258"/>
    </row>
    <row r="78" spans="2:12" s="201" customFormat="1" ht="15.75">
      <c r="B78" s="155">
        <v>2</v>
      </c>
      <c r="C78" s="156" t="s">
        <v>108</v>
      </c>
      <c r="D78" s="156" t="s">
        <v>169</v>
      </c>
      <c r="E78" s="148" t="s">
        <v>15</v>
      </c>
      <c r="F78" s="140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200">
        <f t="shared" si="10"/>
        <v>0</v>
      </c>
      <c r="L78" s="258"/>
    </row>
    <row r="79" spans="2:12" s="201" customFormat="1" ht="15.75">
      <c r="B79" s="155">
        <v>3</v>
      </c>
      <c r="C79" s="156" t="s">
        <v>40</v>
      </c>
      <c r="D79" s="156" t="s">
        <v>170</v>
      </c>
      <c r="E79" s="148" t="s">
        <v>15</v>
      </c>
      <c r="F79" s="140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200">
        <f t="shared" si="10"/>
        <v>0</v>
      </c>
      <c r="L79" s="258"/>
    </row>
    <row r="80" spans="2:12" ht="15.75">
      <c r="B80" s="155">
        <v>4</v>
      </c>
      <c r="C80" s="156" t="s">
        <v>41</v>
      </c>
      <c r="D80" s="156" t="s">
        <v>171</v>
      </c>
      <c r="E80" s="148" t="s">
        <v>15</v>
      </c>
      <c r="F80" s="140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7">
        <f t="shared" si="10"/>
        <v>0</v>
      </c>
      <c r="L80" s="258"/>
    </row>
    <row r="81" spans="2:12" ht="15.75">
      <c r="B81" s="155">
        <v>5</v>
      </c>
      <c r="C81" s="161" t="s">
        <v>246</v>
      </c>
      <c r="D81" s="156" t="s">
        <v>170</v>
      </c>
      <c r="E81" s="148" t="s">
        <v>15</v>
      </c>
      <c r="F81" s="140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7">
        <f t="shared" si="10"/>
        <v>0</v>
      </c>
      <c r="L81" s="258"/>
    </row>
    <row r="82" spans="2:12" ht="15.75">
      <c r="B82" s="155">
        <v>6</v>
      </c>
      <c r="C82" s="161" t="s">
        <v>268</v>
      </c>
      <c r="D82" s="156" t="s">
        <v>171</v>
      </c>
      <c r="E82" s="148" t="s">
        <v>15</v>
      </c>
      <c r="F82" s="140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7">
        <f t="shared" si="10"/>
        <v>0</v>
      </c>
      <c r="L82" s="258"/>
    </row>
    <row r="83" spans="2:12" ht="15.75">
      <c r="B83" s="155"/>
      <c r="C83" s="156"/>
      <c r="D83" s="156"/>
      <c r="E83" s="148"/>
      <c r="F83" s="140"/>
      <c r="G83" s="10"/>
      <c r="H83" s="10"/>
      <c r="I83" s="10"/>
      <c r="J83" s="10"/>
      <c r="K83" s="197"/>
      <c r="L83" s="258"/>
    </row>
    <row r="84" spans="2:12" ht="15.75">
      <c r="B84" s="157" t="s">
        <v>42</v>
      </c>
      <c r="C84" s="160" t="s">
        <v>43</v>
      </c>
      <c r="D84" s="160"/>
      <c r="E84" s="148"/>
      <c r="F84" s="140"/>
      <c r="G84" s="10"/>
      <c r="H84" s="10"/>
      <c r="I84" s="10"/>
      <c r="J84" s="10"/>
      <c r="K84" s="197"/>
      <c r="L84" s="258"/>
    </row>
    <row r="85" spans="2:12" ht="15.75">
      <c r="B85" s="155">
        <v>1</v>
      </c>
      <c r="C85" s="156" t="s">
        <v>109</v>
      </c>
      <c r="D85" s="263" t="s">
        <v>315</v>
      </c>
      <c r="E85" s="148" t="s">
        <v>15</v>
      </c>
      <c r="F85" s="140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7">
        <f>I85*J85</f>
        <v>0</v>
      </c>
      <c r="L85" s="258"/>
    </row>
    <row r="86" spans="2:12" ht="15.75">
      <c r="B86" s="155">
        <v>2</v>
      </c>
      <c r="C86" s="156" t="s">
        <v>110</v>
      </c>
      <c r="D86" s="159" t="s">
        <v>316</v>
      </c>
      <c r="E86" s="148" t="s">
        <v>15</v>
      </c>
      <c r="F86" s="140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7">
        <f>I86*J86</f>
        <v>0</v>
      </c>
      <c r="L86" s="258"/>
    </row>
    <row r="87" spans="2:12" ht="15.75">
      <c r="B87" s="155">
        <v>3</v>
      </c>
      <c r="C87" s="156" t="s">
        <v>146</v>
      </c>
      <c r="D87" s="156"/>
      <c r="E87" s="148" t="s">
        <v>9</v>
      </c>
      <c r="F87" s="140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7">
        <f>I87*J87</f>
        <v>0</v>
      </c>
      <c r="L87" s="258"/>
    </row>
    <row r="88" spans="2:12" ht="15.75">
      <c r="B88" s="155">
        <v>4</v>
      </c>
      <c r="C88" s="156" t="s">
        <v>147</v>
      </c>
      <c r="D88" s="156"/>
      <c r="E88" s="148" t="s">
        <v>9</v>
      </c>
      <c r="F88" s="140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7">
        <f>I88*J88</f>
        <v>0</v>
      </c>
      <c r="L88" s="258"/>
    </row>
    <row r="89" spans="2:12" ht="15.75">
      <c r="B89" s="155">
        <v>5</v>
      </c>
      <c r="C89" s="156" t="s">
        <v>111</v>
      </c>
      <c r="D89" s="156"/>
      <c r="E89" s="148" t="s">
        <v>9</v>
      </c>
      <c r="F89" s="140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7">
        <f>I89*J89</f>
        <v>0</v>
      </c>
      <c r="L89" s="258"/>
    </row>
    <row r="90" spans="2:12" ht="15.75">
      <c r="B90" s="155"/>
      <c r="C90" s="156"/>
      <c r="D90" s="156"/>
      <c r="E90" s="148"/>
      <c r="F90" s="140"/>
      <c r="G90" s="10"/>
      <c r="H90" s="10"/>
      <c r="I90" s="10"/>
      <c r="J90" s="10"/>
      <c r="K90" s="197"/>
      <c r="L90" s="258"/>
    </row>
    <row r="91" spans="2:12" ht="15.75">
      <c r="B91" s="157" t="s">
        <v>45</v>
      </c>
      <c r="C91" s="160" t="s">
        <v>46</v>
      </c>
      <c r="D91" s="160"/>
      <c r="E91" s="148"/>
      <c r="F91" s="140"/>
      <c r="G91" s="10"/>
      <c r="H91" s="10"/>
      <c r="I91" s="10"/>
      <c r="J91" s="10"/>
      <c r="K91" s="197"/>
      <c r="L91" s="258"/>
    </row>
    <row r="92" spans="2:12" ht="15.75">
      <c r="B92" s="157">
        <v>1</v>
      </c>
      <c r="C92" s="160" t="s">
        <v>112</v>
      </c>
      <c r="D92" s="160"/>
      <c r="E92" s="148"/>
      <c r="F92" s="140"/>
      <c r="G92" s="10"/>
      <c r="H92" s="10"/>
      <c r="I92" s="10"/>
      <c r="J92" s="10"/>
      <c r="K92" s="197"/>
      <c r="L92" s="258"/>
    </row>
    <row r="93" spans="2:12" ht="15.75">
      <c r="B93" s="157"/>
      <c r="C93" s="160" t="s">
        <v>148</v>
      </c>
      <c r="D93" s="160"/>
      <c r="E93" s="148"/>
      <c r="F93" s="140"/>
      <c r="G93" s="10"/>
      <c r="H93" s="10"/>
      <c r="I93" s="10"/>
      <c r="J93" s="10"/>
      <c r="K93" s="197"/>
      <c r="L93" s="258"/>
    </row>
    <row r="94" spans="2:12" ht="30">
      <c r="B94" s="151"/>
      <c r="C94" s="173" t="s">
        <v>113</v>
      </c>
      <c r="D94" s="162" t="s">
        <v>297</v>
      </c>
      <c r="E94" s="148" t="s">
        <v>48</v>
      </c>
      <c r="F94" s="140"/>
      <c r="G94" s="10"/>
      <c r="H94" s="10">
        <f>' Ruko 2 Lantai Tengah'!F86*$H$5</f>
        <v>1</v>
      </c>
      <c r="I94" s="10">
        <f>SUM(F94:H94)</f>
        <v>1</v>
      </c>
      <c r="J94" s="44"/>
      <c r="K94" s="197">
        <f t="shared" ref="K94:K114" si="11">I94*J94</f>
        <v>0</v>
      </c>
      <c r="L94" s="258"/>
    </row>
    <row r="95" spans="2:12" ht="15" customHeight="1">
      <c r="B95" s="155"/>
      <c r="C95" s="166" t="s">
        <v>86</v>
      </c>
      <c r="D95" s="162" t="s">
        <v>298</v>
      </c>
      <c r="E95" s="148" t="s">
        <v>48</v>
      </c>
      <c r="F95" s="140"/>
      <c r="G95" s="10"/>
      <c r="H95" s="10">
        <f>' Ruko 2 Lantai Tengah'!F87*$H$5</f>
        <v>2</v>
      </c>
      <c r="I95" s="10">
        <f>SUM(F95:H95)</f>
        <v>2</v>
      </c>
      <c r="J95" s="44"/>
      <c r="K95" s="197">
        <f t="shared" si="11"/>
        <v>0</v>
      </c>
      <c r="L95" s="258"/>
    </row>
    <row r="96" spans="2:12" ht="30">
      <c r="B96" s="151"/>
      <c r="C96" s="173" t="s">
        <v>114</v>
      </c>
      <c r="D96" s="162" t="s">
        <v>299</v>
      </c>
      <c r="E96" s="148" t="s">
        <v>48</v>
      </c>
      <c r="F96" s="140"/>
      <c r="G96" s="10"/>
      <c r="H96" s="10">
        <f>' Ruko 2 Lantai Tengah'!F88*$H$5</f>
        <v>1</v>
      </c>
      <c r="I96" s="10">
        <f>SUM(F96:H96)</f>
        <v>1</v>
      </c>
      <c r="J96" s="44"/>
      <c r="K96" s="197">
        <f t="shared" si="11"/>
        <v>0</v>
      </c>
      <c r="L96" s="258"/>
    </row>
    <row r="97" spans="2:12" ht="30">
      <c r="B97" s="151"/>
      <c r="C97" s="173" t="s">
        <v>115</v>
      </c>
      <c r="D97" s="162" t="s">
        <v>300</v>
      </c>
      <c r="E97" s="148" t="s">
        <v>48</v>
      </c>
      <c r="F97" s="140"/>
      <c r="G97" s="10"/>
      <c r="H97" s="10">
        <f>' Ruko 2 Lantai Tengah'!F89*$H$5</f>
        <v>1</v>
      </c>
      <c r="I97" s="10">
        <f>SUM(F97:H97)</f>
        <v>1</v>
      </c>
      <c r="J97" s="44"/>
      <c r="K97" s="197">
        <f t="shared" si="11"/>
        <v>0</v>
      </c>
      <c r="L97" s="258"/>
    </row>
    <row r="98" spans="2:12" ht="30">
      <c r="B98" s="151"/>
      <c r="C98" s="173" t="s">
        <v>134</v>
      </c>
      <c r="D98" s="162" t="s">
        <v>301</v>
      </c>
      <c r="E98" s="148" t="s">
        <v>48</v>
      </c>
      <c r="F98" s="140"/>
      <c r="G98" s="10"/>
      <c r="H98" s="10">
        <f>' Ruko 2 Lantai Tengah'!F90*$H$5</f>
        <v>1</v>
      </c>
      <c r="I98" s="10">
        <f>SUM(F98:H98)</f>
        <v>1</v>
      </c>
      <c r="J98" s="44"/>
      <c r="K98" s="197">
        <f t="shared" si="11"/>
        <v>0</v>
      </c>
      <c r="L98" s="258"/>
    </row>
    <row r="99" spans="2:12" ht="15.75">
      <c r="B99" s="151"/>
      <c r="C99" s="174" t="s">
        <v>149</v>
      </c>
      <c r="D99" s="174"/>
      <c r="E99" s="148"/>
      <c r="F99" s="140"/>
      <c r="G99" s="10"/>
      <c r="H99" s="10"/>
      <c r="I99" s="10"/>
      <c r="J99" s="44"/>
      <c r="K99" s="197"/>
      <c r="L99" s="258"/>
    </row>
    <row r="100" spans="2:12" ht="30">
      <c r="B100" s="151"/>
      <c r="C100" s="173" t="s">
        <v>113</v>
      </c>
      <c r="D100" s="162" t="s">
        <v>297</v>
      </c>
      <c r="E100" s="148" t="s">
        <v>48</v>
      </c>
      <c r="F100" s="140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7">
        <f>I100*J100</f>
        <v>0</v>
      </c>
      <c r="L100" s="258"/>
    </row>
    <row r="101" spans="2:12" ht="15.75">
      <c r="B101" s="151"/>
      <c r="C101" s="173" t="s">
        <v>86</v>
      </c>
      <c r="D101" s="162" t="s">
        <v>298</v>
      </c>
      <c r="E101" s="148" t="s">
        <v>48</v>
      </c>
      <c r="F101" s="140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7">
        <f>I101*J101</f>
        <v>0</v>
      </c>
      <c r="L101" s="258"/>
    </row>
    <row r="102" spans="2:12" ht="30">
      <c r="B102" s="151"/>
      <c r="C102" s="173" t="s">
        <v>292</v>
      </c>
      <c r="D102" s="162" t="s">
        <v>300</v>
      </c>
      <c r="E102" s="148" t="s">
        <v>48</v>
      </c>
      <c r="F102" s="140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7">
        <f t="shared" si="11"/>
        <v>0</v>
      </c>
      <c r="L102" s="258"/>
    </row>
    <row r="103" spans="2:12" ht="30">
      <c r="B103" s="151"/>
      <c r="C103" s="173" t="s">
        <v>291</v>
      </c>
      <c r="D103" s="162" t="s">
        <v>300</v>
      </c>
      <c r="E103" s="148" t="s">
        <v>48</v>
      </c>
      <c r="F103" s="140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7">
        <f t="shared" ref="K103" si="13">I103*J103</f>
        <v>0</v>
      </c>
      <c r="L103" s="258"/>
    </row>
    <row r="104" spans="2:12" ht="30">
      <c r="B104" s="151"/>
      <c r="C104" s="173" t="s">
        <v>295</v>
      </c>
      <c r="D104" s="162" t="s">
        <v>300</v>
      </c>
      <c r="E104" s="148" t="s">
        <v>48</v>
      </c>
      <c r="F104" s="140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7">
        <f t="shared" si="11"/>
        <v>0</v>
      </c>
      <c r="L104" s="258"/>
    </row>
    <row r="105" spans="2:12" ht="30">
      <c r="B105" s="151"/>
      <c r="C105" s="173" t="s">
        <v>293</v>
      </c>
      <c r="D105" s="162" t="s">
        <v>300</v>
      </c>
      <c r="E105" s="148" t="s">
        <v>48</v>
      </c>
      <c r="F105" s="140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7">
        <f t="shared" ref="K105" si="14">I105*J105</f>
        <v>0</v>
      </c>
      <c r="L105" s="258"/>
    </row>
    <row r="106" spans="2:12" s="275" customFormat="1" ht="30">
      <c r="B106" s="266"/>
      <c r="C106" s="267" t="s">
        <v>138</v>
      </c>
      <c r="D106" s="268" t="s">
        <v>300</v>
      </c>
      <c r="E106" s="269" t="s">
        <v>48</v>
      </c>
      <c r="F106" s="270">
        <f>'Ruko 3 Lantai Hook'!F118*$F$5</f>
        <v>1</v>
      </c>
      <c r="G106" s="271">
        <v>0</v>
      </c>
      <c r="H106" s="271"/>
      <c r="I106" s="271">
        <f t="shared" si="12"/>
        <v>1</v>
      </c>
      <c r="J106" s="272"/>
      <c r="K106" s="273">
        <f t="shared" si="11"/>
        <v>0</v>
      </c>
      <c r="L106" s="274"/>
    </row>
    <row r="107" spans="2:12" s="275" customFormat="1" ht="30">
      <c r="B107" s="266"/>
      <c r="C107" s="267" t="s">
        <v>139</v>
      </c>
      <c r="D107" s="268" t="s">
        <v>300</v>
      </c>
      <c r="E107" s="269" t="s">
        <v>48</v>
      </c>
      <c r="F107" s="270">
        <f>'Ruko 3 Lantai Hook'!F119*$F$5</f>
        <v>1</v>
      </c>
      <c r="G107" s="271">
        <v>0</v>
      </c>
      <c r="H107" s="271"/>
      <c r="I107" s="271">
        <f t="shared" si="12"/>
        <v>1</v>
      </c>
      <c r="J107" s="272"/>
      <c r="K107" s="273">
        <f t="shared" si="11"/>
        <v>0</v>
      </c>
      <c r="L107" s="274"/>
    </row>
    <row r="108" spans="2:12" s="275" customFormat="1" ht="27" customHeight="1">
      <c r="B108" s="266"/>
      <c r="C108" s="267" t="s">
        <v>294</v>
      </c>
      <c r="D108" s="268" t="s">
        <v>300</v>
      </c>
      <c r="E108" s="269" t="s">
        <v>48</v>
      </c>
      <c r="F108" s="270">
        <v>0</v>
      </c>
      <c r="G108" s="271">
        <f>1*G5</f>
        <v>1</v>
      </c>
      <c r="H108" s="271"/>
      <c r="I108" s="271">
        <f t="shared" si="12"/>
        <v>1</v>
      </c>
      <c r="J108" s="272"/>
      <c r="K108" s="273">
        <f t="shared" si="11"/>
        <v>0</v>
      </c>
      <c r="L108" s="274"/>
    </row>
    <row r="109" spans="2:12" s="275" customFormat="1" ht="27" customHeight="1">
      <c r="B109" s="266"/>
      <c r="C109" s="267" t="s">
        <v>289</v>
      </c>
      <c r="D109" s="268" t="s">
        <v>300</v>
      </c>
      <c r="E109" s="269" t="s">
        <v>48</v>
      </c>
      <c r="F109" s="270">
        <v>0</v>
      </c>
      <c r="G109" s="271">
        <f>1*G5</f>
        <v>1</v>
      </c>
      <c r="H109" s="271"/>
      <c r="I109" s="271">
        <f t="shared" si="12"/>
        <v>1</v>
      </c>
      <c r="J109" s="272"/>
      <c r="K109" s="273">
        <f t="shared" si="11"/>
        <v>0</v>
      </c>
      <c r="L109" s="274"/>
    </row>
    <row r="110" spans="2:12" s="275" customFormat="1" ht="30">
      <c r="B110" s="266"/>
      <c r="C110" s="267" t="s">
        <v>290</v>
      </c>
      <c r="D110" s="268" t="s">
        <v>300</v>
      </c>
      <c r="E110" s="269" t="s">
        <v>48</v>
      </c>
      <c r="F110" s="270">
        <f>'Ruko 3 Lantai Hook'!F120*$F$5</f>
        <v>1</v>
      </c>
      <c r="G110" s="271">
        <v>0</v>
      </c>
      <c r="H110" s="271"/>
      <c r="I110" s="271">
        <f t="shared" si="12"/>
        <v>1</v>
      </c>
      <c r="J110" s="272"/>
      <c r="K110" s="273">
        <f t="shared" si="11"/>
        <v>0</v>
      </c>
      <c r="L110" s="274"/>
    </row>
    <row r="111" spans="2:12" s="275" customFormat="1" ht="30">
      <c r="B111" s="266"/>
      <c r="C111" s="267" t="s">
        <v>141</v>
      </c>
      <c r="D111" s="268" t="s">
        <v>300</v>
      </c>
      <c r="E111" s="269" t="s">
        <v>48</v>
      </c>
      <c r="F111" s="270">
        <f>'Ruko 3 Lantai Hook'!F121*$F$5</f>
        <v>1</v>
      </c>
      <c r="G111" s="271">
        <v>0</v>
      </c>
      <c r="H111" s="271"/>
      <c r="I111" s="271">
        <f t="shared" si="12"/>
        <v>1</v>
      </c>
      <c r="J111" s="272"/>
      <c r="K111" s="273">
        <f t="shared" si="11"/>
        <v>0</v>
      </c>
      <c r="L111" s="274"/>
    </row>
    <row r="112" spans="2:12" s="275" customFormat="1" ht="30">
      <c r="B112" s="266"/>
      <c r="C112" s="267" t="s">
        <v>142</v>
      </c>
      <c r="D112" s="268" t="s">
        <v>300</v>
      </c>
      <c r="E112" s="269" t="s">
        <v>48</v>
      </c>
      <c r="F112" s="270">
        <f>'Ruko 3 Lantai Hook'!F122*$F$5</f>
        <v>1</v>
      </c>
      <c r="G112" s="271">
        <v>0</v>
      </c>
      <c r="H112" s="271"/>
      <c r="I112" s="271">
        <f t="shared" si="12"/>
        <v>1</v>
      </c>
      <c r="J112" s="272"/>
      <c r="K112" s="273">
        <f t="shared" si="11"/>
        <v>0</v>
      </c>
      <c r="L112" s="274"/>
    </row>
    <row r="113" spans="2:12" s="275" customFormat="1" ht="30">
      <c r="B113" s="266"/>
      <c r="C113" s="267" t="s">
        <v>143</v>
      </c>
      <c r="D113" s="268" t="s">
        <v>300</v>
      </c>
      <c r="E113" s="269" t="s">
        <v>48</v>
      </c>
      <c r="F113" s="270">
        <f>'Ruko 3 Lantai Hook'!F123*$F$5</f>
        <v>1</v>
      </c>
      <c r="G113" s="271">
        <v>0</v>
      </c>
      <c r="H113" s="271"/>
      <c r="I113" s="271">
        <f t="shared" si="12"/>
        <v>1</v>
      </c>
      <c r="J113" s="272"/>
      <c r="K113" s="273">
        <f t="shared" si="11"/>
        <v>0</v>
      </c>
      <c r="L113" s="274"/>
    </row>
    <row r="114" spans="2:12" s="275" customFormat="1" ht="30">
      <c r="B114" s="266"/>
      <c r="C114" s="267" t="s">
        <v>144</v>
      </c>
      <c r="D114" s="268" t="s">
        <v>300</v>
      </c>
      <c r="E114" s="269" t="s">
        <v>48</v>
      </c>
      <c r="F114" s="270">
        <f>'Ruko 3 Lantai Hook'!F124*$F$5</f>
        <v>1</v>
      </c>
      <c r="G114" s="271">
        <v>0</v>
      </c>
      <c r="H114" s="271"/>
      <c r="I114" s="271">
        <f t="shared" si="12"/>
        <v>1</v>
      </c>
      <c r="J114" s="272"/>
      <c r="K114" s="273">
        <f t="shared" si="11"/>
        <v>0</v>
      </c>
      <c r="L114" s="274"/>
    </row>
    <row r="115" spans="2:12" ht="15.75">
      <c r="B115" s="151"/>
      <c r="C115" s="152"/>
      <c r="D115" s="152"/>
      <c r="E115" s="148"/>
      <c r="F115" s="140"/>
      <c r="G115" s="10"/>
      <c r="H115" s="10"/>
      <c r="I115" s="10"/>
      <c r="J115" s="10"/>
      <c r="K115" s="197"/>
      <c r="L115" s="258"/>
    </row>
    <row r="116" spans="2:12" ht="15.75">
      <c r="B116" s="157">
        <v>2</v>
      </c>
      <c r="C116" s="160" t="s">
        <v>116</v>
      </c>
      <c r="D116" s="160"/>
      <c r="E116" s="148"/>
      <c r="F116" s="140"/>
      <c r="G116" s="10"/>
      <c r="H116" s="10"/>
      <c r="I116" s="10"/>
      <c r="J116" s="10"/>
      <c r="K116" s="197"/>
      <c r="L116" s="258"/>
    </row>
    <row r="117" spans="2:12" ht="15.75">
      <c r="B117" s="155"/>
      <c r="C117" s="156" t="s">
        <v>86</v>
      </c>
      <c r="D117" s="54" t="s">
        <v>307</v>
      </c>
      <c r="E117" s="148" t="s">
        <v>48</v>
      </c>
      <c r="F117" s="140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7">
        <f t="shared" ref="K117:K120" si="15">I117*J117</f>
        <v>0</v>
      </c>
      <c r="L117" s="258"/>
    </row>
    <row r="118" spans="2:12" ht="15.75">
      <c r="B118" s="157">
        <v>3</v>
      </c>
      <c r="C118" s="160" t="s">
        <v>49</v>
      </c>
      <c r="D118" s="160"/>
      <c r="E118" s="148"/>
      <c r="F118" s="140"/>
      <c r="G118" s="10"/>
      <c r="H118" s="10"/>
      <c r="I118" s="10"/>
      <c r="J118" s="44"/>
      <c r="K118" s="197"/>
      <c r="L118" s="258"/>
    </row>
    <row r="119" spans="2:12" ht="15.75">
      <c r="B119" s="175" t="s">
        <v>14</v>
      </c>
      <c r="C119" s="156" t="s">
        <v>51</v>
      </c>
      <c r="D119" s="159" t="s">
        <v>197</v>
      </c>
      <c r="E119" s="148" t="s">
        <v>50</v>
      </c>
      <c r="F119" s="140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7">
        <f t="shared" si="15"/>
        <v>0</v>
      </c>
      <c r="L119" s="258"/>
    </row>
    <row r="120" spans="2:12" ht="15.75">
      <c r="B120" s="175" t="s">
        <v>14</v>
      </c>
      <c r="C120" s="156" t="s">
        <v>52</v>
      </c>
      <c r="D120" s="159" t="s">
        <v>198</v>
      </c>
      <c r="E120" s="148" t="s">
        <v>50</v>
      </c>
      <c r="F120" s="140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7">
        <f t="shared" si="15"/>
        <v>0</v>
      </c>
      <c r="L120" s="258"/>
    </row>
    <row r="121" spans="2:12" ht="15.75">
      <c r="B121" s="155"/>
      <c r="C121" s="156"/>
      <c r="D121" s="156"/>
      <c r="E121" s="148"/>
      <c r="F121" s="140"/>
      <c r="G121" s="10"/>
      <c r="H121" s="10"/>
      <c r="I121" s="10"/>
      <c r="J121" s="44"/>
      <c r="K121" s="197"/>
      <c r="L121" s="258"/>
    </row>
    <row r="122" spans="2:12" ht="15.75">
      <c r="B122" s="157" t="s">
        <v>53</v>
      </c>
      <c r="C122" s="160" t="s">
        <v>54</v>
      </c>
      <c r="D122" s="160"/>
      <c r="E122" s="148"/>
      <c r="F122" s="140"/>
      <c r="G122" s="10"/>
      <c r="H122" s="10"/>
      <c r="I122" s="10"/>
      <c r="J122" s="44"/>
      <c r="K122" s="197"/>
      <c r="L122" s="258"/>
    </row>
    <row r="123" spans="2:12" ht="15.75">
      <c r="B123" s="155">
        <v>1</v>
      </c>
      <c r="C123" s="156" t="s">
        <v>55</v>
      </c>
      <c r="D123" s="159" t="s">
        <v>195</v>
      </c>
      <c r="E123" s="148" t="s">
        <v>15</v>
      </c>
      <c r="F123" s="140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7">
        <f t="shared" ref="K123:K126" si="16">I123*J123</f>
        <v>0</v>
      </c>
      <c r="L123" s="258"/>
    </row>
    <row r="124" spans="2:12" ht="15.75">
      <c r="B124" s="155">
        <v>2</v>
      </c>
      <c r="C124" s="156" t="s">
        <v>56</v>
      </c>
      <c r="D124" s="159" t="s">
        <v>196</v>
      </c>
      <c r="E124" s="148" t="s">
        <v>15</v>
      </c>
      <c r="F124" s="140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7">
        <f t="shared" si="16"/>
        <v>0</v>
      </c>
      <c r="L124" s="258"/>
    </row>
    <row r="125" spans="2:12" ht="15.75">
      <c r="B125" s="155">
        <v>3</v>
      </c>
      <c r="C125" s="156" t="s">
        <v>57</v>
      </c>
      <c r="D125" s="159" t="s">
        <v>195</v>
      </c>
      <c r="E125" s="148" t="s">
        <v>15</v>
      </c>
      <c r="F125" s="140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7">
        <f t="shared" si="16"/>
        <v>0</v>
      </c>
      <c r="L125" s="258"/>
    </row>
    <row r="126" spans="2:12" ht="15.75">
      <c r="B126" s="155">
        <v>4</v>
      </c>
      <c r="C126" s="156" t="s">
        <v>117</v>
      </c>
      <c r="D126" s="156"/>
      <c r="E126" s="148" t="s">
        <v>9</v>
      </c>
      <c r="F126" s="140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7">
        <f t="shared" si="16"/>
        <v>0</v>
      </c>
      <c r="L126" s="258"/>
    </row>
    <row r="127" spans="2:12" ht="15.75">
      <c r="B127" s="155">
        <v>5</v>
      </c>
      <c r="C127" s="156" t="s">
        <v>204</v>
      </c>
      <c r="D127" s="159"/>
      <c r="E127" s="148" t="s">
        <v>15</v>
      </c>
      <c r="F127" s="140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7">
        <f>I127*J127</f>
        <v>0</v>
      </c>
      <c r="L127" s="258"/>
    </row>
    <row r="128" spans="2:12" ht="15.75">
      <c r="B128" s="155"/>
      <c r="C128" s="156"/>
      <c r="D128" s="156"/>
      <c r="E128" s="148"/>
      <c r="F128" s="140"/>
      <c r="G128" s="10"/>
      <c r="H128" s="10"/>
      <c r="I128" s="10"/>
      <c r="J128" s="10"/>
      <c r="K128" s="197"/>
      <c r="L128" s="258"/>
    </row>
    <row r="129" spans="2:12" ht="15.75">
      <c r="B129" s="157" t="s">
        <v>58</v>
      </c>
      <c r="C129" s="160" t="s">
        <v>59</v>
      </c>
      <c r="D129" s="160"/>
      <c r="E129" s="148"/>
      <c r="F129" s="140"/>
      <c r="G129" s="10"/>
      <c r="H129" s="10"/>
      <c r="I129" s="10"/>
      <c r="J129" s="10"/>
      <c r="K129" s="197"/>
      <c r="L129" s="258"/>
    </row>
    <row r="130" spans="2:12" ht="15.75">
      <c r="B130" s="155">
        <v>1</v>
      </c>
      <c r="C130" s="156" t="s">
        <v>118</v>
      </c>
      <c r="D130" s="156"/>
      <c r="E130" s="148"/>
      <c r="F130" s="140"/>
      <c r="G130" s="10"/>
      <c r="H130" s="10"/>
      <c r="I130" s="10"/>
      <c r="J130" s="10"/>
      <c r="K130" s="197"/>
      <c r="L130" s="258"/>
    </row>
    <row r="131" spans="2:12" ht="15.75">
      <c r="B131" s="175" t="s">
        <v>14</v>
      </c>
      <c r="C131" s="156" t="s">
        <v>119</v>
      </c>
      <c r="D131" s="156" t="s">
        <v>182</v>
      </c>
      <c r="E131" s="148" t="s">
        <v>50</v>
      </c>
      <c r="F131" s="140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7">
        <f t="shared" ref="K131:K150" si="17">I131*J131</f>
        <v>0</v>
      </c>
      <c r="L131" s="258"/>
    </row>
    <row r="132" spans="2:12" ht="15.75">
      <c r="B132" s="175" t="s">
        <v>14</v>
      </c>
      <c r="C132" s="156" t="s">
        <v>60</v>
      </c>
      <c r="D132" s="156" t="s">
        <v>183</v>
      </c>
      <c r="E132" s="148" t="s">
        <v>50</v>
      </c>
      <c r="F132" s="140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7">
        <f t="shared" si="17"/>
        <v>0</v>
      </c>
      <c r="L132" s="258"/>
    </row>
    <row r="133" spans="2:12" ht="15.75">
      <c r="B133" s="175" t="s">
        <v>14</v>
      </c>
      <c r="C133" s="156" t="s">
        <v>120</v>
      </c>
      <c r="D133" s="171" t="s">
        <v>310</v>
      </c>
      <c r="E133" s="148" t="s">
        <v>50</v>
      </c>
      <c r="F133" s="140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7">
        <f t="shared" si="17"/>
        <v>0</v>
      </c>
      <c r="L133" s="258"/>
    </row>
    <row r="134" spans="2:12" ht="15.75">
      <c r="B134" s="175"/>
      <c r="C134" s="156"/>
      <c r="D134" s="156" t="s">
        <v>184</v>
      </c>
      <c r="E134" s="148"/>
      <c r="F134" s="140"/>
      <c r="G134" s="10"/>
      <c r="H134" s="10"/>
      <c r="I134" s="10"/>
      <c r="J134" s="44"/>
      <c r="K134" s="197">
        <f t="shared" si="17"/>
        <v>0</v>
      </c>
      <c r="L134" s="258"/>
    </row>
    <row r="135" spans="2:12" ht="15.75">
      <c r="B135" s="175"/>
      <c r="C135" s="156"/>
      <c r="D135" s="156" t="s">
        <v>185</v>
      </c>
      <c r="E135" s="148"/>
      <c r="F135" s="140"/>
      <c r="G135" s="10"/>
      <c r="H135" s="10"/>
      <c r="I135" s="10"/>
      <c r="J135" s="44"/>
      <c r="K135" s="197">
        <f t="shared" si="17"/>
        <v>0</v>
      </c>
      <c r="L135" s="258"/>
    </row>
    <row r="136" spans="2:12" ht="15.75">
      <c r="B136" s="175"/>
      <c r="C136" s="156"/>
      <c r="D136" s="156" t="s">
        <v>186</v>
      </c>
      <c r="E136" s="148"/>
      <c r="F136" s="140"/>
      <c r="G136" s="10"/>
      <c r="H136" s="10"/>
      <c r="I136" s="10"/>
      <c r="J136" s="44"/>
      <c r="K136" s="197">
        <f t="shared" si="17"/>
        <v>0</v>
      </c>
      <c r="L136" s="258"/>
    </row>
    <row r="137" spans="2:12" ht="15.75">
      <c r="B137" s="175"/>
      <c r="C137" s="156"/>
      <c r="D137" s="156" t="s">
        <v>187</v>
      </c>
      <c r="E137" s="148"/>
      <c r="F137" s="140"/>
      <c r="G137" s="10"/>
      <c r="H137" s="10"/>
      <c r="I137" s="10"/>
      <c r="J137" s="44"/>
      <c r="K137" s="197">
        <f t="shared" si="17"/>
        <v>0</v>
      </c>
      <c r="L137" s="258"/>
    </row>
    <row r="138" spans="2:12" ht="15.75">
      <c r="B138" s="175" t="s">
        <v>14</v>
      </c>
      <c r="C138" s="156" t="s">
        <v>121</v>
      </c>
      <c r="D138" s="156" t="s">
        <v>188</v>
      </c>
      <c r="E138" s="148" t="s">
        <v>50</v>
      </c>
      <c r="F138" s="140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7">
        <f t="shared" si="17"/>
        <v>0</v>
      </c>
      <c r="L138" s="258"/>
    </row>
    <row r="139" spans="2:12" ht="15.75">
      <c r="B139" s="175">
        <v>3</v>
      </c>
      <c r="C139" s="156" t="s">
        <v>61</v>
      </c>
      <c r="D139" s="156" t="s">
        <v>189</v>
      </c>
      <c r="E139" s="148" t="s">
        <v>50</v>
      </c>
      <c r="F139" s="140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7">
        <f t="shared" si="17"/>
        <v>0</v>
      </c>
      <c r="L139" s="258"/>
    </row>
    <row r="140" spans="2:12" ht="15.75">
      <c r="B140" s="175">
        <v>4</v>
      </c>
      <c r="C140" s="156" t="s">
        <v>62</v>
      </c>
      <c r="D140" s="156" t="s">
        <v>190</v>
      </c>
      <c r="E140" s="148" t="s">
        <v>50</v>
      </c>
      <c r="F140" s="140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7">
        <f t="shared" si="17"/>
        <v>0</v>
      </c>
      <c r="L140" s="258"/>
    </row>
    <row r="141" spans="2:12" ht="15.75">
      <c r="B141" s="155">
        <v>6</v>
      </c>
      <c r="C141" s="156" t="s">
        <v>63</v>
      </c>
      <c r="D141" s="156"/>
      <c r="E141" s="148"/>
      <c r="F141" s="140"/>
      <c r="G141" s="10"/>
      <c r="H141" s="10"/>
      <c r="I141" s="10"/>
      <c r="J141" s="44"/>
      <c r="K141" s="197">
        <f t="shared" si="17"/>
        <v>0</v>
      </c>
      <c r="L141" s="258"/>
    </row>
    <row r="142" spans="2:12" ht="15.75">
      <c r="B142" s="175" t="s">
        <v>14</v>
      </c>
      <c r="C142" s="156" t="s">
        <v>64</v>
      </c>
      <c r="D142" s="51" t="s">
        <v>191</v>
      </c>
      <c r="E142" s="148" t="s">
        <v>9</v>
      </c>
      <c r="F142" s="140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7">
        <f t="shared" si="17"/>
        <v>0</v>
      </c>
      <c r="L142" s="258"/>
    </row>
    <row r="143" spans="2:12" ht="15.75">
      <c r="B143" s="175">
        <v>7</v>
      </c>
      <c r="C143" s="156" t="s">
        <v>65</v>
      </c>
      <c r="D143" s="51"/>
      <c r="E143" s="148"/>
      <c r="F143" s="140"/>
      <c r="G143" s="10"/>
      <c r="H143" s="10"/>
      <c r="I143" s="10"/>
      <c r="J143" s="44"/>
      <c r="K143" s="197">
        <f t="shared" si="17"/>
        <v>0</v>
      </c>
      <c r="L143" s="258"/>
    </row>
    <row r="144" spans="2:12" ht="15.75">
      <c r="B144" s="175" t="s">
        <v>14</v>
      </c>
      <c r="C144" s="156" t="s">
        <v>66</v>
      </c>
      <c r="D144" s="51" t="s">
        <v>192</v>
      </c>
      <c r="E144" s="148" t="s">
        <v>9</v>
      </c>
      <c r="F144" s="140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7">
        <f t="shared" si="17"/>
        <v>0</v>
      </c>
      <c r="L144" s="258"/>
    </row>
    <row r="145" spans="2:12" ht="15.75">
      <c r="B145" s="175" t="s">
        <v>14</v>
      </c>
      <c r="C145" s="156" t="s">
        <v>122</v>
      </c>
      <c r="D145" s="51" t="s">
        <v>192</v>
      </c>
      <c r="E145" s="148" t="s">
        <v>9</v>
      </c>
      <c r="F145" s="140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7">
        <f t="shared" si="17"/>
        <v>0</v>
      </c>
      <c r="L145" s="258"/>
    </row>
    <row r="146" spans="2:12" ht="15.75">
      <c r="B146" s="175" t="s">
        <v>14</v>
      </c>
      <c r="C146" s="156" t="s">
        <v>67</v>
      </c>
      <c r="D146" s="51" t="s">
        <v>192</v>
      </c>
      <c r="E146" s="148" t="s">
        <v>9</v>
      </c>
      <c r="F146" s="140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7">
        <f t="shared" si="17"/>
        <v>0</v>
      </c>
      <c r="L146" s="258"/>
    </row>
    <row r="147" spans="2:12" ht="15.75">
      <c r="B147" s="175" t="s">
        <v>14</v>
      </c>
      <c r="C147" s="156" t="s">
        <v>68</v>
      </c>
      <c r="D147" s="51" t="s">
        <v>192</v>
      </c>
      <c r="E147" s="148" t="s">
        <v>9</v>
      </c>
      <c r="F147" s="140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7">
        <f t="shared" si="17"/>
        <v>0</v>
      </c>
      <c r="L147" s="258"/>
    </row>
    <row r="148" spans="2:12" ht="15.75">
      <c r="B148" s="175" t="s">
        <v>14</v>
      </c>
      <c r="C148" s="156" t="s">
        <v>123</v>
      </c>
      <c r="D148" s="156" t="s">
        <v>193</v>
      </c>
      <c r="E148" s="148" t="s">
        <v>50</v>
      </c>
      <c r="F148" s="140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7">
        <f t="shared" si="17"/>
        <v>0</v>
      </c>
      <c r="L148" s="258"/>
    </row>
    <row r="149" spans="2:12" ht="15.75">
      <c r="B149" s="175" t="s">
        <v>14</v>
      </c>
      <c r="C149" s="156" t="s">
        <v>69</v>
      </c>
      <c r="D149" s="156" t="s">
        <v>194</v>
      </c>
      <c r="E149" s="148" t="s">
        <v>50</v>
      </c>
      <c r="F149" s="140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7">
        <f t="shared" si="17"/>
        <v>0</v>
      </c>
      <c r="L149" s="258"/>
    </row>
    <row r="150" spans="2:12" ht="15.75">
      <c r="B150" s="175" t="s">
        <v>14</v>
      </c>
      <c r="C150" s="161" t="s">
        <v>269</v>
      </c>
      <c r="D150" s="171" t="s">
        <v>309</v>
      </c>
      <c r="E150" s="148" t="s">
        <v>50</v>
      </c>
      <c r="F150" s="140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7">
        <f t="shared" si="17"/>
        <v>0</v>
      </c>
      <c r="L150" s="258"/>
    </row>
    <row r="151" spans="2:12" ht="15.75">
      <c r="B151" s="155"/>
      <c r="C151" s="156"/>
      <c r="D151" s="156"/>
      <c r="E151" s="148"/>
      <c r="F151" s="140"/>
      <c r="G151" s="10"/>
      <c r="H151" s="10"/>
      <c r="I151" s="10"/>
      <c r="J151" s="10"/>
      <c r="K151" s="197"/>
      <c r="L151" s="258"/>
    </row>
    <row r="152" spans="2:12" ht="15.75">
      <c r="B152" s="157" t="s">
        <v>70</v>
      </c>
      <c r="C152" s="160" t="s">
        <v>71</v>
      </c>
      <c r="D152" s="160"/>
      <c r="E152" s="148"/>
      <c r="F152" s="140"/>
      <c r="G152" s="10"/>
      <c r="H152" s="10"/>
      <c r="I152" s="10"/>
      <c r="J152" s="10"/>
      <c r="K152" s="197"/>
      <c r="L152" s="258"/>
    </row>
    <row r="153" spans="2:12" ht="15.75">
      <c r="B153" s="155"/>
      <c r="C153" s="156"/>
      <c r="D153" s="156"/>
      <c r="E153" s="148"/>
      <c r="F153" s="140"/>
      <c r="G153" s="10"/>
      <c r="H153" s="10"/>
      <c r="I153" s="10"/>
      <c r="J153" s="10"/>
      <c r="K153" s="197"/>
      <c r="L153" s="258"/>
    </row>
    <row r="154" spans="2:12" ht="15.75">
      <c r="B154" s="170">
        <v>1</v>
      </c>
      <c r="C154" s="203" t="s">
        <v>124</v>
      </c>
      <c r="D154" s="203" t="s">
        <v>217</v>
      </c>
      <c r="E154" s="172" t="s">
        <v>72</v>
      </c>
      <c r="F154" s="140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7">
        <f t="shared" ref="K154:K169" si="20">I154*J154</f>
        <v>0</v>
      </c>
      <c r="L154" s="258"/>
    </row>
    <row r="155" spans="2:12" ht="30">
      <c r="B155" s="155">
        <v>2</v>
      </c>
      <c r="C155" s="161" t="s">
        <v>125</v>
      </c>
      <c r="D155" s="203" t="s">
        <v>218</v>
      </c>
      <c r="E155" s="172" t="s">
        <v>72</v>
      </c>
      <c r="F155" s="140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7">
        <f t="shared" si="20"/>
        <v>0</v>
      </c>
      <c r="L155" s="258"/>
    </row>
    <row r="156" spans="2:12" ht="15.75">
      <c r="B156" s="170">
        <v>3</v>
      </c>
      <c r="C156" s="161" t="s">
        <v>73</v>
      </c>
      <c r="D156" s="203" t="s">
        <v>219</v>
      </c>
      <c r="E156" s="172" t="s">
        <v>72</v>
      </c>
      <c r="F156" s="140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7">
        <f t="shared" si="20"/>
        <v>0</v>
      </c>
      <c r="L156" s="258"/>
    </row>
    <row r="157" spans="2:12" ht="15.75">
      <c r="B157" s="155">
        <v>4</v>
      </c>
      <c r="C157" s="161" t="s">
        <v>74</v>
      </c>
      <c r="D157" s="203" t="s">
        <v>220</v>
      </c>
      <c r="E157" s="172" t="s">
        <v>72</v>
      </c>
      <c r="F157" s="140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7">
        <f t="shared" si="20"/>
        <v>0</v>
      </c>
      <c r="L157" s="258"/>
    </row>
    <row r="158" spans="2:12" ht="15.75">
      <c r="B158" s="170">
        <v>5</v>
      </c>
      <c r="C158" s="161" t="s">
        <v>126</v>
      </c>
      <c r="D158" s="203" t="s">
        <v>221</v>
      </c>
      <c r="E158" s="172" t="s">
        <v>72</v>
      </c>
      <c r="F158" s="140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7">
        <f t="shared" si="20"/>
        <v>0</v>
      </c>
      <c r="L158" s="258"/>
    </row>
    <row r="159" spans="2:12" ht="15.75">
      <c r="B159" s="155">
        <v>6</v>
      </c>
      <c r="C159" s="161" t="s">
        <v>222</v>
      </c>
      <c r="D159" s="203" t="s">
        <v>223</v>
      </c>
      <c r="E159" s="172" t="s">
        <v>72</v>
      </c>
      <c r="F159" s="140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7">
        <f t="shared" si="20"/>
        <v>0</v>
      </c>
      <c r="L159" s="258"/>
    </row>
    <row r="160" spans="2:12" ht="15.75">
      <c r="B160" s="170">
        <v>7</v>
      </c>
      <c r="C160" s="161" t="s">
        <v>75</v>
      </c>
      <c r="D160" s="203" t="s">
        <v>180</v>
      </c>
      <c r="E160" s="148" t="s">
        <v>50</v>
      </c>
      <c r="F160" s="140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7">
        <f t="shared" si="20"/>
        <v>0</v>
      </c>
      <c r="L160" s="258"/>
    </row>
    <row r="161" spans="1:12" ht="15.75">
      <c r="B161" s="155">
        <v>8</v>
      </c>
      <c r="C161" s="161" t="s">
        <v>76</v>
      </c>
      <c r="D161" s="203" t="s">
        <v>180</v>
      </c>
      <c r="E161" s="148" t="s">
        <v>50</v>
      </c>
      <c r="F161" s="140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7">
        <f t="shared" si="20"/>
        <v>0</v>
      </c>
      <c r="L161" s="258"/>
    </row>
    <row r="162" spans="1:12" ht="15.75">
      <c r="B162" s="170">
        <v>9</v>
      </c>
      <c r="C162" s="161" t="s">
        <v>127</v>
      </c>
      <c r="D162" s="203" t="s">
        <v>180</v>
      </c>
      <c r="E162" s="148" t="s">
        <v>50</v>
      </c>
      <c r="F162" s="140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7">
        <f t="shared" si="20"/>
        <v>0</v>
      </c>
      <c r="L162" s="258"/>
    </row>
    <row r="163" spans="1:12" ht="15.75">
      <c r="B163" s="155">
        <v>10</v>
      </c>
      <c r="C163" s="161" t="s">
        <v>77</v>
      </c>
      <c r="D163" s="203" t="s">
        <v>180</v>
      </c>
      <c r="E163" s="148" t="s">
        <v>50</v>
      </c>
      <c r="F163" s="140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7">
        <f t="shared" si="20"/>
        <v>0</v>
      </c>
      <c r="L163" s="258"/>
    </row>
    <row r="164" spans="1:12" ht="15.75">
      <c r="B164" s="170">
        <v>11</v>
      </c>
      <c r="C164" s="161" t="s">
        <v>224</v>
      </c>
      <c r="D164" s="203" t="s">
        <v>180</v>
      </c>
      <c r="E164" s="172" t="s">
        <v>72</v>
      </c>
      <c r="F164" s="140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7">
        <f t="shared" si="20"/>
        <v>0</v>
      </c>
      <c r="L164" s="258"/>
    </row>
    <row r="165" spans="1:12" ht="15.75">
      <c r="B165" s="155">
        <v>12</v>
      </c>
      <c r="C165" s="161" t="s">
        <v>128</v>
      </c>
      <c r="D165" s="203" t="s">
        <v>225</v>
      </c>
      <c r="E165" s="148" t="s">
        <v>78</v>
      </c>
      <c r="F165" s="140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7">
        <f t="shared" si="20"/>
        <v>0</v>
      </c>
      <c r="L165" s="258"/>
    </row>
    <row r="166" spans="1:12" ht="15.75">
      <c r="B166" s="170">
        <v>13</v>
      </c>
      <c r="C166" s="161" t="s">
        <v>79</v>
      </c>
      <c r="D166" s="203" t="s">
        <v>226</v>
      </c>
      <c r="E166" s="148" t="s">
        <v>47</v>
      </c>
      <c r="F166" s="140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7">
        <f t="shared" si="20"/>
        <v>0</v>
      </c>
      <c r="L166" s="258"/>
    </row>
    <row r="167" spans="1:12" ht="15.75">
      <c r="A167" s="202"/>
      <c r="B167" s="155">
        <v>14</v>
      </c>
      <c r="C167" s="161" t="s">
        <v>129</v>
      </c>
      <c r="D167" s="203" t="s">
        <v>227</v>
      </c>
      <c r="E167" s="148" t="s">
        <v>47</v>
      </c>
      <c r="F167" s="140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7">
        <f t="shared" si="20"/>
        <v>0</v>
      </c>
      <c r="L167" s="258"/>
    </row>
    <row r="168" spans="1:12" ht="15.75">
      <c r="A168" s="202"/>
      <c r="B168" s="170">
        <v>15</v>
      </c>
      <c r="C168" s="161" t="s">
        <v>80</v>
      </c>
      <c r="D168" s="203" t="s">
        <v>181</v>
      </c>
      <c r="E168" s="148" t="s">
        <v>78</v>
      </c>
      <c r="F168" s="140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7">
        <f t="shared" si="20"/>
        <v>0</v>
      </c>
      <c r="L168" s="258"/>
    </row>
    <row r="169" spans="1:12" ht="15.75">
      <c r="A169" s="202"/>
      <c r="B169" s="155">
        <v>16</v>
      </c>
      <c r="C169" s="161" t="s">
        <v>205</v>
      </c>
      <c r="D169" s="203" t="s">
        <v>206</v>
      </c>
      <c r="E169" s="172" t="s">
        <v>72</v>
      </c>
      <c r="F169" s="140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7">
        <f t="shared" si="20"/>
        <v>0</v>
      </c>
      <c r="L169" s="258"/>
    </row>
    <row r="170" spans="1:12" ht="15.75">
      <c r="A170" s="202"/>
      <c r="B170" s="170">
        <v>17</v>
      </c>
      <c r="C170" s="161" t="s">
        <v>228</v>
      </c>
      <c r="D170" s="203"/>
      <c r="E170" s="172" t="s">
        <v>72</v>
      </c>
      <c r="F170" s="140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7">
        <f>I170*J170</f>
        <v>0</v>
      </c>
      <c r="L170" s="258"/>
    </row>
    <row r="171" spans="1:12" ht="15.75">
      <c r="A171" s="202"/>
      <c r="B171" s="155"/>
      <c r="C171" s="156"/>
      <c r="D171" s="156"/>
      <c r="E171" s="148"/>
      <c r="F171" s="140"/>
      <c r="G171" s="10"/>
      <c r="H171" s="10"/>
      <c r="I171" s="10"/>
      <c r="J171" s="44"/>
      <c r="K171" s="197"/>
      <c r="L171" s="258"/>
    </row>
    <row r="172" spans="1:12" ht="15.75">
      <c r="A172" s="202"/>
      <c r="B172" s="157" t="s">
        <v>81</v>
      </c>
      <c r="C172" s="160" t="s">
        <v>82</v>
      </c>
      <c r="D172" s="160"/>
      <c r="E172" s="148"/>
      <c r="F172" s="140"/>
      <c r="G172" s="10"/>
      <c r="H172" s="10"/>
      <c r="I172" s="10"/>
      <c r="J172" s="44"/>
      <c r="K172" s="197"/>
      <c r="L172" s="258"/>
    </row>
    <row r="173" spans="1:12" ht="15.75">
      <c r="A173" s="202"/>
      <c r="B173" s="155">
        <v>1</v>
      </c>
      <c r="C173" s="156" t="s">
        <v>83</v>
      </c>
      <c r="D173" s="156" t="s">
        <v>174</v>
      </c>
      <c r="E173" s="148" t="s">
        <v>47</v>
      </c>
      <c r="F173" s="140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7">
        <f t="shared" ref="K173:K184" si="22">I173*J173</f>
        <v>0</v>
      </c>
      <c r="L173" s="258"/>
    </row>
    <row r="174" spans="1:12" ht="15.75">
      <c r="A174" s="202"/>
      <c r="B174" s="155">
        <v>2</v>
      </c>
      <c r="C174" s="156" t="s">
        <v>84</v>
      </c>
      <c r="D174" s="156" t="s">
        <v>175</v>
      </c>
      <c r="E174" s="148" t="s">
        <v>47</v>
      </c>
      <c r="F174" s="140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7">
        <f t="shared" si="22"/>
        <v>0</v>
      </c>
      <c r="L174" s="258"/>
    </row>
    <row r="175" spans="1:12" s="201" customFormat="1" ht="15.75">
      <c r="A175" s="204"/>
      <c r="B175" s="155">
        <v>3</v>
      </c>
      <c r="C175" s="40" t="s">
        <v>321</v>
      </c>
      <c r="D175" s="51" t="s">
        <v>322</v>
      </c>
      <c r="E175" s="148" t="s">
        <v>9</v>
      </c>
      <c r="F175" s="140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7">
        <f t="shared" si="22"/>
        <v>0</v>
      </c>
      <c r="L175" s="258"/>
    </row>
    <row r="176" spans="1:12" s="201" customFormat="1" ht="15.75">
      <c r="A176" s="204"/>
      <c r="B176" s="155">
        <v>4</v>
      </c>
      <c r="C176" s="156" t="s">
        <v>44</v>
      </c>
      <c r="D176" s="156" t="s">
        <v>215</v>
      </c>
      <c r="E176" s="148" t="s">
        <v>15</v>
      </c>
      <c r="F176" s="140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7">
        <f t="shared" si="22"/>
        <v>0</v>
      </c>
      <c r="L176" s="258"/>
    </row>
    <row r="177" spans="1:12" s="201" customFormat="1" ht="15.75">
      <c r="A177" s="204"/>
      <c r="B177" s="155">
        <v>5</v>
      </c>
      <c r="C177" s="156" t="s">
        <v>130</v>
      </c>
      <c r="D177" s="171" t="s">
        <v>216</v>
      </c>
      <c r="E177" s="148" t="s">
        <v>15</v>
      </c>
      <c r="F177" s="140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7">
        <f t="shared" si="22"/>
        <v>0</v>
      </c>
      <c r="L177" s="258"/>
    </row>
    <row r="178" spans="1:12" s="201" customFormat="1" ht="15.75">
      <c r="A178" s="7"/>
      <c r="B178" s="155">
        <v>6</v>
      </c>
      <c r="C178" s="171" t="s">
        <v>131</v>
      </c>
      <c r="D178" s="171" t="s">
        <v>177</v>
      </c>
      <c r="E178" s="172" t="s">
        <v>47</v>
      </c>
      <c r="F178" s="140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7">
        <f t="shared" si="22"/>
        <v>0</v>
      </c>
      <c r="L178" s="258"/>
    </row>
    <row r="179" spans="1:12" s="201" customFormat="1" ht="15.75">
      <c r="A179" s="7"/>
      <c r="B179" s="155">
        <v>7</v>
      </c>
      <c r="C179" s="171" t="s">
        <v>85</v>
      </c>
      <c r="D179" s="159"/>
      <c r="E179" s="172" t="s">
        <v>9</v>
      </c>
      <c r="F179" s="140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7">
        <f t="shared" si="22"/>
        <v>0</v>
      </c>
      <c r="L179" s="258"/>
    </row>
    <row r="180" spans="1:12" s="201" customFormat="1" ht="15.75">
      <c r="A180" s="7"/>
      <c r="B180" s="155">
        <v>8</v>
      </c>
      <c r="C180" s="171" t="s">
        <v>132</v>
      </c>
      <c r="D180" s="162" t="s">
        <v>173</v>
      </c>
      <c r="E180" s="172" t="s">
        <v>47</v>
      </c>
      <c r="F180" s="140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7">
        <f t="shared" si="22"/>
        <v>0</v>
      </c>
      <c r="L180" s="258"/>
    </row>
    <row r="181" spans="1:12" s="201" customFormat="1" ht="15.75">
      <c r="A181" s="7"/>
      <c r="B181" s="170">
        <v>9</v>
      </c>
      <c r="C181" s="171" t="s">
        <v>133</v>
      </c>
      <c r="D181" s="54" t="s">
        <v>308</v>
      </c>
      <c r="E181" s="172" t="s">
        <v>47</v>
      </c>
      <c r="F181" s="140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7">
        <f t="shared" si="22"/>
        <v>0</v>
      </c>
      <c r="L181" s="258"/>
    </row>
    <row r="182" spans="1:12" s="201" customFormat="1" ht="15.75">
      <c r="A182" s="7"/>
      <c r="B182" s="155">
        <v>10</v>
      </c>
      <c r="C182" s="171" t="s">
        <v>136</v>
      </c>
      <c r="D182" s="171"/>
      <c r="E182" s="172" t="s">
        <v>9</v>
      </c>
      <c r="F182" s="140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7">
        <f t="shared" si="22"/>
        <v>0</v>
      </c>
      <c r="L182" s="258"/>
    </row>
    <row r="183" spans="1:12" s="201" customFormat="1" ht="15.75">
      <c r="A183" s="7"/>
      <c r="B183" s="170">
        <v>11</v>
      </c>
      <c r="C183" s="171" t="s">
        <v>158</v>
      </c>
      <c r="D183" s="171" t="s">
        <v>179</v>
      </c>
      <c r="E183" s="172" t="s">
        <v>9</v>
      </c>
      <c r="F183" s="140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7">
        <f t="shared" si="22"/>
        <v>0</v>
      </c>
      <c r="L183" s="258"/>
    </row>
    <row r="184" spans="1:12" ht="15.75">
      <c r="A184" s="7"/>
      <c r="B184" s="170">
        <v>12</v>
      </c>
      <c r="C184" s="171" t="s">
        <v>311</v>
      </c>
      <c r="D184" s="162" t="s">
        <v>323</v>
      </c>
      <c r="E184" s="172" t="s">
        <v>312</v>
      </c>
      <c r="F184" s="140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7">
        <f t="shared" si="22"/>
        <v>0</v>
      </c>
    </row>
    <row r="185" spans="1:12" ht="15.75">
      <c r="A185" s="7"/>
      <c r="B185" s="170">
        <v>13</v>
      </c>
      <c r="C185" s="51" t="s">
        <v>313</v>
      </c>
      <c r="D185" s="51" t="s">
        <v>176</v>
      </c>
      <c r="E185" s="172" t="s">
        <v>9</v>
      </c>
      <c r="F185" s="140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7">
        <f t="shared" ref="K185" si="23">I185*J185</f>
        <v>0</v>
      </c>
    </row>
    <row r="186" spans="1:12" ht="15.75">
      <c r="B186" s="205"/>
      <c r="C186" s="206"/>
      <c r="D186" s="206"/>
      <c r="E186" s="207"/>
      <c r="F186" s="206"/>
      <c r="G186" s="208"/>
      <c r="H186" s="206"/>
      <c r="I186" s="206"/>
      <c r="J186" s="209" t="s">
        <v>209</v>
      </c>
      <c r="K186" s="210">
        <f>SUM(K11:K185)</f>
        <v>0</v>
      </c>
    </row>
    <row r="187" spans="1:12" ht="15.75">
      <c r="B187" s="205"/>
      <c r="C187" s="206"/>
      <c r="D187" s="206"/>
      <c r="E187" s="207"/>
      <c r="F187" s="206"/>
      <c r="G187" s="208"/>
      <c r="H187" s="206"/>
      <c r="I187" s="206"/>
      <c r="J187" s="209" t="s">
        <v>274</v>
      </c>
      <c r="K187" s="210">
        <f>ROUNDDOWN(K186,-5)</f>
        <v>0</v>
      </c>
    </row>
    <row r="188" spans="1:12" ht="15.75">
      <c r="B188" s="205"/>
      <c r="C188" s="206"/>
      <c r="D188" s="206"/>
      <c r="E188" s="207"/>
      <c r="F188" s="206"/>
      <c r="G188" s="208"/>
      <c r="H188" s="206"/>
      <c r="I188" s="206"/>
      <c r="J188" s="209" t="s">
        <v>296</v>
      </c>
      <c r="K188" s="211">
        <v>0</v>
      </c>
    </row>
    <row r="189" spans="1:12" ht="15.75">
      <c r="B189" s="205"/>
      <c r="C189" s="206"/>
      <c r="D189" s="206"/>
      <c r="E189" s="207"/>
      <c r="F189" s="206"/>
      <c r="G189" s="208"/>
      <c r="H189" s="206"/>
      <c r="I189" s="206"/>
      <c r="J189" s="209" t="s">
        <v>153</v>
      </c>
      <c r="K189" s="211">
        <f>+K187-K188</f>
        <v>0</v>
      </c>
    </row>
    <row r="190" spans="1:12" ht="15.75">
      <c r="B190" s="205"/>
      <c r="C190" s="206"/>
      <c r="D190" s="206"/>
      <c r="E190" s="207"/>
      <c r="F190" s="206"/>
      <c r="G190" s="208"/>
      <c r="H190" s="206"/>
      <c r="I190" s="206"/>
      <c r="J190" s="206" t="s">
        <v>202</v>
      </c>
      <c r="K190" s="212">
        <f>K189*0.1</f>
        <v>0</v>
      </c>
    </row>
    <row r="191" spans="1:12" ht="15.75">
      <c r="B191" s="205"/>
      <c r="C191" s="206"/>
      <c r="D191" s="206"/>
      <c r="E191" s="207"/>
      <c r="F191" s="206"/>
      <c r="G191" s="208"/>
      <c r="H191" s="206"/>
      <c r="I191" s="206"/>
      <c r="J191" s="206" t="s">
        <v>153</v>
      </c>
      <c r="K191" s="212">
        <f>K189+K190</f>
        <v>0</v>
      </c>
    </row>
    <row r="192" spans="1:12" ht="15.75">
      <c r="B192" s="205"/>
      <c r="C192" s="206"/>
      <c r="D192" s="206"/>
      <c r="E192" s="207"/>
      <c r="F192" s="206"/>
      <c r="G192" s="208"/>
      <c r="H192" s="206"/>
      <c r="I192" s="206"/>
      <c r="J192" s="206" t="s">
        <v>210</v>
      </c>
      <c r="K192" s="213">
        <f>130*1+197*2</f>
        <v>524</v>
      </c>
    </row>
    <row r="193" spans="2:11" ht="16.5" thickBot="1">
      <c r="B193" s="214"/>
      <c r="C193" s="215"/>
      <c r="D193" s="215"/>
      <c r="E193" s="216"/>
      <c r="F193" s="215"/>
      <c r="G193" s="217"/>
      <c r="H193" s="215"/>
      <c r="I193" s="215"/>
      <c r="J193" s="218" t="s">
        <v>211</v>
      </c>
      <c r="K193" s="219">
        <f>K189/K192</f>
        <v>0</v>
      </c>
    </row>
    <row r="194" spans="2:11">
      <c r="C194" s="220"/>
      <c r="D194" s="220"/>
      <c r="E194" s="221"/>
    </row>
    <row r="195" spans="2:11">
      <c r="C195" s="220"/>
      <c r="D195" s="220"/>
      <c r="E195" s="221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2019-01-09T05:34:19Z</cp:lastPrinted>
  <dcterms:created xsi:type="dcterms:W3CDTF">2018-02-21T01:25:23Z</dcterms:created>
  <dcterms:modified xsi:type="dcterms:W3CDTF">2020-02-25T08:13:56Z</dcterms:modified>
</cp:coreProperties>
</file>