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RA\VIRA'S TENDER\005. CITRAGRAN CIBUBUR\RUKO BLOK GR\PENAWARAN II\UPLOAD SISTEM\"/>
    </mc:Choice>
  </mc:AlternateContent>
  <bookViews>
    <workbookView xWindow="0" yWindow="0" windowWidth="20490" windowHeight="7755"/>
  </bookViews>
  <sheets>
    <sheet name="Ruko 3 Lantai Kombinasi (2)" sheetId="1" r:id="rId1"/>
  </sheets>
  <definedNames>
    <definedName name="_xlnm.Print_Area" localSheetId="0">'Ruko 3 Lantai Kombinasi (2)'!$B$2:$H$195</definedName>
    <definedName name="_xlnm.Print_Titles" localSheetId="0">'Ruko 3 Lantai Kombinasi (2)'!$6:$6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6" i="1" l="1"/>
  <c r="P35" i="1"/>
  <c r="N35" i="1"/>
  <c r="K31" i="1"/>
  <c r="J31" i="1"/>
  <c r="I31" i="1"/>
  <c r="H175" i="1" l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N146" i="1"/>
  <c r="H146" i="1"/>
  <c r="H145" i="1"/>
  <c r="H144" i="1"/>
  <c r="H140" i="1"/>
  <c r="H139" i="1"/>
  <c r="H138" i="1"/>
  <c r="H137" i="1"/>
  <c r="H136" i="1"/>
  <c r="H135" i="1"/>
  <c r="H134" i="1"/>
  <c r="H132" i="1"/>
  <c r="H130" i="1"/>
  <c r="H129" i="1"/>
  <c r="H128" i="1"/>
  <c r="H123" i="1"/>
  <c r="H122" i="1"/>
  <c r="H121" i="1"/>
  <c r="H117" i="1"/>
  <c r="H116" i="1"/>
  <c r="H115" i="1"/>
  <c r="H114" i="1"/>
  <c r="H113" i="1"/>
  <c r="H110" i="1"/>
  <c r="H109" i="1"/>
  <c r="H107" i="1"/>
  <c r="H104" i="1"/>
  <c r="H103" i="1"/>
  <c r="H102" i="1"/>
  <c r="H101" i="1"/>
  <c r="H100" i="1"/>
  <c r="H99" i="1"/>
  <c r="H95" i="1"/>
  <c r="H94" i="1"/>
  <c r="H93" i="1"/>
  <c r="H92" i="1"/>
  <c r="H91" i="1"/>
  <c r="H88" i="1"/>
  <c r="H87" i="1"/>
  <c r="H86" i="1"/>
  <c r="H85" i="1"/>
  <c r="H84" i="1"/>
  <c r="H83" i="1"/>
  <c r="H80" i="1"/>
  <c r="H79" i="1"/>
  <c r="H78" i="1"/>
  <c r="H77" i="1"/>
  <c r="L75" i="1"/>
  <c r="L74" i="1"/>
  <c r="L73" i="1"/>
  <c r="L72" i="1"/>
  <c r="H72" i="1"/>
  <c r="L71" i="1"/>
  <c r="H71" i="1"/>
  <c r="L70" i="1"/>
  <c r="L69" i="1"/>
  <c r="K69" i="1"/>
  <c r="H69" i="1"/>
  <c r="L68" i="1"/>
  <c r="K68" i="1"/>
  <c r="H68" i="1"/>
  <c r="L67" i="1"/>
  <c r="K67" i="1"/>
  <c r="L66" i="1"/>
  <c r="K66" i="1"/>
  <c r="H66" i="1"/>
  <c r="H65" i="1"/>
  <c r="L61" i="1"/>
  <c r="H61" i="1"/>
  <c r="L60" i="1"/>
  <c r="H60" i="1"/>
  <c r="L59" i="1"/>
  <c r="L58" i="1"/>
  <c r="H58" i="1"/>
  <c r="L57" i="1"/>
  <c r="H57" i="1"/>
  <c r="L56" i="1"/>
  <c r="H56" i="1"/>
  <c r="L55" i="1"/>
  <c r="H54" i="1"/>
  <c r="H53" i="1"/>
  <c r="L52" i="1"/>
  <c r="K52" i="1"/>
  <c r="H52" i="1"/>
  <c r="L51" i="1"/>
  <c r="K51" i="1"/>
  <c r="H51" i="1"/>
  <c r="L50" i="1"/>
  <c r="K50" i="1"/>
  <c r="H50" i="1"/>
  <c r="L49" i="1"/>
  <c r="K49" i="1"/>
  <c r="H49" i="1"/>
  <c r="L48" i="1"/>
  <c r="K48" i="1"/>
  <c r="H48" i="1"/>
  <c r="L46" i="1"/>
  <c r="L45" i="1"/>
  <c r="H44" i="1"/>
  <c r="H43" i="1"/>
  <c r="L42" i="1"/>
  <c r="H42" i="1"/>
  <c r="L41" i="1"/>
  <c r="H41" i="1"/>
  <c r="L40" i="1"/>
  <c r="H40" i="1"/>
  <c r="L39" i="1"/>
  <c r="H39" i="1"/>
  <c r="L38" i="1"/>
  <c r="K38" i="1"/>
  <c r="H38" i="1"/>
  <c r="L37" i="1"/>
  <c r="K37" i="1"/>
  <c r="H37" i="1"/>
  <c r="L36" i="1"/>
  <c r="K36" i="1"/>
  <c r="H36" i="1"/>
  <c r="L35" i="1"/>
  <c r="K35" i="1"/>
  <c r="H35" i="1"/>
  <c r="L34" i="1"/>
  <c r="L63" i="1" s="1"/>
  <c r="K34" i="1"/>
  <c r="H34" i="1"/>
  <c r="H33" i="1"/>
  <c r="H32" i="1"/>
  <c r="H31" i="1"/>
  <c r="H30" i="1"/>
  <c r="H29" i="1"/>
  <c r="H28" i="1"/>
  <c r="H27" i="1"/>
  <c r="H24" i="1"/>
  <c r="H21" i="1"/>
  <c r="H20" i="1"/>
  <c r="H19" i="1"/>
  <c r="H18" i="1"/>
  <c r="H17" i="1"/>
  <c r="H14" i="1"/>
  <c r="H12" i="1"/>
  <c r="H11" i="1"/>
  <c r="H10" i="1"/>
  <c r="H9" i="1"/>
  <c r="H178" i="1" s="1"/>
  <c r="H179" i="1" s="1"/>
  <c r="H180" i="1" s="1"/>
  <c r="H181" i="1" l="1"/>
  <c r="H182" i="1" s="1"/>
</calcChain>
</file>

<file path=xl/sharedStrings.xml><?xml version="1.0" encoding="utf-8"?>
<sst xmlns="http://schemas.openxmlformats.org/spreadsheetml/2006/main" count="455" uniqueCount="255">
  <si>
    <t>RENCANA ANGGARAN BIAYA</t>
  </si>
  <si>
    <t>PERUMAHAN CITRAGRAND CIBUBUR CBD</t>
  </si>
  <si>
    <t>RUKO 3 LANTAI KOMBINASI</t>
  </si>
  <si>
    <t>NO</t>
  </si>
  <si>
    <t>URAIAN PEKERJAAN</t>
  </si>
  <si>
    <t>SPESIFIKASI</t>
  </si>
  <si>
    <t>SAT.</t>
  </si>
  <si>
    <t>VOLUME</t>
  </si>
  <si>
    <t>HARGA SATUAN</t>
  </si>
  <si>
    <t>JUMLAH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</si>
  <si>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</si>
  <si>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</si>
  <si>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</si>
  <si>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</si>
  <si>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</si>
  <si>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</si>
  <si>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</si>
  <si>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</si>
  <si>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Anti Rayap</t>
  </si>
  <si>
    <t>-</t>
  </si>
  <si>
    <t>Tanah &amp; Bangunan</t>
  </si>
  <si>
    <t>Premise SL 200 ex. Bayer PT. Pestindo</t>
  </si>
  <si>
    <t>M2</t>
  </si>
  <si>
    <t>II</t>
  </si>
  <si>
    <t>PEK. GALIAN</t>
  </si>
  <si>
    <t>Galian Tanah</t>
  </si>
  <si>
    <t>M3</t>
  </si>
  <si>
    <t>Urugan Tanah</t>
  </si>
  <si>
    <t>Urugan Tanah Kembali + Buang</t>
  </si>
  <si>
    <t xml:space="preserve">Lantai Kerja 5cm </t>
  </si>
  <si>
    <t>Sloof + Pilecap (t=5cm), beton B0 ex. Merah Putih/Jaya Readymix</t>
  </si>
  <si>
    <t>Urugan pasir bawah pondasi</t>
  </si>
  <si>
    <t>III</t>
  </si>
  <si>
    <t>PEK. PONDASI</t>
  </si>
  <si>
    <t>Potong Kepala Tiang Pancang</t>
  </si>
  <si>
    <t>TTK</t>
  </si>
  <si>
    <t>IV</t>
  </si>
  <si>
    <t>PEK. STRUKTUR</t>
  </si>
  <si>
    <t>Sloof</t>
  </si>
  <si>
    <t>Beton K-250 ex. Merah Putih/Jaya Readymix</t>
  </si>
  <si>
    <t>Pile Cap (PC1, PC2, PC3)</t>
  </si>
  <si>
    <t>Balok Lt. 2, Lt.3</t>
  </si>
  <si>
    <t>Ring Balok dan Balok Latai</t>
  </si>
  <si>
    <t>Ring Balok Elev. +11,45</t>
  </si>
  <si>
    <t>Beton K-175, Sitemix</t>
  </si>
  <si>
    <t>Kolom Struktur Lt. 1, Lt.2 dan Lt.3</t>
  </si>
  <si>
    <t>Kolom Praktis Lt. 1, Lt.2 dan Lt.3</t>
  </si>
  <si>
    <t>Harga include di pek. Pasangan bata (Beton K-175)</t>
  </si>
  <si>
    <t xml:space="preserve">Balok </t>
  </si>
  <si>
    <t>Tangga Lt.1 dan Lt.2</t>
  </si>
  <si>
    <t>B2</t>
  </si>
  <si>
    <t>Plat Lantai 1 (S1)</t>
  </si>
  <si>
    <t>B4</t>
  </si>
  <si>
    <t>Plat Lantai 2 (S2)</t>
  </si>
  <si>
    <t>Plat Lantai 2 (S3)</t>
  </si>
  <si>
    <t>Plat Lantai 3 (S2)</t>
  </si>
  <si>
    <t>B7</t>
  </si>
  <si>
    <t>Plat Lantai 3 (S3)</t>
  </si>
  <si>
    <t>B1</t>
  </si>
  <si>
    <t>Dak Beton (S2)</t>
  </si>
  <si>
    <t>B3</t>
  </si>
  <si>
    <t>Dak Beton (S3)</t>
  </si>
  <si>
    <t>B5</t>
  </si>
  <si>
    <t>Canopy (tb = 10 cm)</t>
  </si>
  <si>
    <t>Canopy Depan Lt.1 - Lt.3</t>
  </si>
  <si>
    <t>Pembesaran Balok (Dilatasi) - 10cm + Lebar sesuai dimensi balok dalam gambar</t>
  </si>
  <si>
    <t>Penambahan Kolom akibat split level</t>
  </si>
  <si>
    <t>B6</t>
  </si>
  <si>
    <t>V</t>
  </si>
  <si>
    <t>FINISHING LANTAI</t>
  </si>
  <si>
    <t>Lantai 1</t>
  </si>
  <si>
    <t>LT.3</t>
  </si>
  <si>
    <t>Teras Depan</t>
  </si>
  <si>
    <t>Keramik dAtlanta Sand 50x50 G557363 ex. Roman, Perekat Keramik Ex. MU 450</t>
  </si>
  <si>
    <t>Rabat Beton</t>
  </si>
  <si>
    <t>R. Usaha</t>
  </si>
  <si>
    <t>HT 600X600 tipe Lotus White . EX. Sandimas, Perekat Keramik Ex. MU 450</t>
  </si>
  <si>
    <t>Toilet</t>
  </si>
  <si>
    <t>Keramik d'Artemiz Beige 25x25 263105P ex. Roman, Perekat Keramik Ex. MU 450</t>
  </si>
  <si>
    <t>Tangga + Stepnoshing</t>
  </si>
  <si>
    <t>Plint Lantai</t>
  </si>
  <si>
    <t>Keramik 10x50 dAtlanta Sand 50x50 G557363 ex. Roman, Perekat Keramik Ex. MU 450</t>
  </si>
  <si>
    <t>Taman Kering</t>
  </si>
  <si>
    <t>Lantai 2</t>
  </si>
  <si>
    <t>Lantai 3</t>
  </si>
  <si>
    <t>VI</t>
  </si>
  <si>
    <t>PEK. FINISHING DINDING</t>
  </si>
  <si>
    <t>Keramik d'Artemiz Beige 25x50 W52310 ex. Roman, Perekat Keramik Ex. MU 450</t>
  </si>
  <si>
    <t>RINGBALOK</t>
  </si>
  <si>
    <t>Plint Keramik</t>
  </si>
  <si>
    <t>HT 100X600 tipe Lotus White . EX. Sandimas, Perekat Keramik Ex. MU 403</t>
  </si>
  <si>
    <t>B10</t>
  </si>
  <si>
    <t>VII</t>
  </si>
  <si>
    <t>PEK. PLAFOND</t>
  </si>
  <si>
    <t>Plafond Gypsum + Rangka</t>
  </si>
  <si>
    <t>Gypsum t=9mm  ex. Elephant + rangka metal furing</t>
  </si>
  <si>
    <t>List Gypsum</t>
  </si>
  <si>
    <t>Shadowline Uk. 1x1 Finished Cat</t>
  </si>
  <si>
    <t>Plafond Gypsum WR + Rangka</t>
  </si>
  <si>
    <t>Gypsum Wr t=9mm  ex. Elephant + rangka metal furing</t>
  </si>
  <si>
    <t>Finishing Beton Expose</t>
  </si>
  <si>
    <t>Finish Plester + Aci</t>
  </si>
  <si>
    <t>VIII</t>
  </si>
  <si>
    <t>PEK. PASANGAN BATA &amp; PLESTERAN</t>
  </si>
  <si>
    <t xml:space="preserve">Pas. Bata Ringan </t>
  </si>
  <si>
    <t>1:5, dimensi 7.5 x 20 x 60 or 10 x 20 x 60 (Sesuaikan dengan gambar) ex. Thermoblock, &amp; Thin bed MU 382</t>
  </si>
  <si>
    <t>Plesteran Dinding Trasraam</t>
  </si>
  <si>
    <t>Ex. Mortar Utama 101</t>
  </si>
  <si>
    <t>Plesteran Dinding</t>
  </si>
  <si>
    <t>Ex. Mortar Utama 302</t>
  </si>
  <si>
    <t>Acian Dinding</t>
  </si>
  <si>
    <t>Ex. Mortar Utama 250</t>
  </si>
  <si>
    <t>Plesteran Dinding Belakang</t>
  </si>
  <si>
    <t>Acian Dinding Belakang</t>
  </si>
  <si>
    <t>IX</t>
  </si>
  <si>
    <t>PEK. ATAP</t>
  </si>
  <si>
    <t>Rangka Baja Ringan</t>
  </si>
  <si>
    <t>AZ-100, t=0,75 TCT</t>
  </si>
  <si>
    <t>Pek. Penutup Atap</t>
  </si>
  <si>
    <t>Spandek AZ150,tebal 0,45mm + Insulasi PE Form tebal 5mm</t>
  </si>
  <si>
    <t>Wall Flashing</t>
  </si>
  <si>
    <t>Head Wall Flashing</t>
  </si>
  <si>
    <t>Nok</t>
  </si>
  <si>
    <t>X</t>
  </si>
  <si>
    <t>PEKERJAAN PINTU DAN JENDELA</t>
  </si>
  <si>
    <t>Kusen &amp; Daun Pintu &amp; Jendela Alumunium</t>
  </si>
  <si>
    <t>PJ1</t>
  </si>
  <si>
    <t>Alumunium Fin. PC White, ex. YKK SF100, Daun Pintu Kaca Tempered 5 mm + Frame Jendela Alumunium Fin. PC White + kaca clear 5 mm</t>
  </si>
  <si>
    <t>Unit</t>
  </si>
  <si>
    <t>P1</t>
  </si>
  <si>
    <t>Alumunium Fin. PC White, ex. SF100</t>
  </si>
  <si>
    <t>J1</t>
  </si>
  <si>
    <t xml:space="preserve">Alumunium Fin. PC White, ex. SF100, Frame Jendela Alumunium Fin. PC White ex. YKK SF100 + Kaca Bening 5 mm </t>
  </si>
  <si>
    <t>J2</t>
  </si>
  <si>
    <t>J3</t>
  </si>
  <si>
    <t>J4</t>
  </si>
  <si>
    <t>Daun Pintu Kayu</t>
  </si>
  <si>
    <t>Daun Pintu Honeycore Fin. Duco Putih + Louvre.</t>
  </si>
  <si>
    <t>Kunci, engsel + handle</t>
  </si>
  <si>
    <t>Kunci Pintu KM/WC</t>
  </si>
  <si>
    <t>Ex. Toyagi (TG 109 + TLC 90-50 BDN Swing + TDCK 09-60)</t>
  </si>
  <si>
    <t>BH</t>
  </si>
  <si>
    <t>Engsel Daun Pintu</t>
  </si>
  <si>
    <t>Ex. Toyagi (TG 42B 4" x 3" x 2,5 MM BB)</t>
  </si>
  <si>
    <t>XI</t>
  </si>
  <si>
    <t>PEK. PENGECATAN</t>
  </si>
  <si>
    <t>Cat Dinding Dalam</t>
  </si>
  <si>
    <t>Ex. Propan (Eco Emulsion EAR 4001 + EE 4010)</t>
  </si>
  <si>
    <t>Cat Dinding Luar</t>
  </si>
  <si>
    <t>Ex. Propan (Decor AR-300, Decorshield DW-500)</t>
  </si>
  <si>
    <t>Cat Plafond (Incl. Cat cornice)</t>
  </si>
  <si>
    <t>Cat Genting Nok</t>
  </si>
  <si>
    <t>XII</t>
  </si>
  <si>
    <t>PEK. SANITASI DAN SALURAN</t>
  </si>
  <si>
    <t>KM/WC Lt.1 &amp; Lt.2</t>
  </si>
  <si>
    <t>Closet Duduk</t>
  </si>
  <si>
    <t>CCN01000-XXACTST0B, Newton Dual Flush CCST Toilet</t>
  </si>
  <si>
    <t>Washtafel</t>
  </si>
  <si>
    <t>CLC021I0-XXACTLW00, New Codie Round Lava 43cm w/kit Complete</t>
  </si>
  <si>
    <t>Kran Washtafel</t>
  </si>
  <si>
    <t>FFAST201-0Y0500BD0, Amm A 7007 C Pilar Tap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</si>
  <si>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</si>
  <si>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</si>
  <si>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</si>
  <si>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</si>
  <si>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Kran Dinding</t>
  </si>
  <si>
    <t>F20009G1-0GADY000, TP0009 - B 609 C Wall Tap Chrome</t>
  </si>
  <si>
    <t>Floor Drain</t>
  </si>
  <si>
    <t>F5N230A0-0GACT0000, IN 23 Floor Drain Square</t>
  </si>
  <si>
    <t>Roofdrain</t>
  </si>
  <si>
    <t>Model Payung, stainless steel, ex. San Ei H01</t>
  </si>
  <si>
    <t>Instalasi Air Bersih</t>
  </si>
  <si>
    <t>ex. Westpex</t>
  </si>
  <si>
    <t>Ø 20mm</t>
  </si>
  <si>
    <t>Instalasi Air Kotor dan Hujan</t>
  </si>
  <si>
    <t>2"</t>
  </si>
  <si>
    <t>ex. Wavin D</t>
  </si>
  <si>
    <t>2,5"</t>
  </si>
  <si>
    <t>3"</t>
  </si>
  <si>
    <t>4"</t>
  </si>
  <si>
    <t>Clean Out</t>
  </si>
  <si>
    <t>F59014A0-0GZCTCO04, S 10.901.4” Clean Out diameter 4”</t>
  </si>
  <si>
    <t xml:space="preserve">Bak Kontrol Tertutup </t>
  </si>
  <si>
    <t>Uk. 40x40 cm</t>
  </si>
  <si>
    <t>Bak Meter Pump</t>
  </si>
  <si>
    <t>Uk. 30x60 cm + tutup plat t=1.2mm + Acrylic t=5mm</t>
  </si>
  <si>
    <t>XIII</t>
  </si>
  <si>
    <t>PEK. INSTALASI LISTRIK</t>
  </si>
  <si>
    <t>Instalasi Titik Lampu (Incl. Fitting)</t>
  </si>
  <si>
    <t>NYM 2x1.5 mm2 - SNI STANDARD (eterna) + Pipa Counduit uk.16 ex. Westpek; Inbowdus Ex. Schneider</t>
  </si>
  <si>
    <t xml:space="preserve">Instalasi Titik Lampu </t>
  </si>
  <si>
    <t>Baret Lamp 10 Watt, Bentuk Kotak; NYY 2x2.5 mm2 - SNI STANDARD (eterna) + Pipa Counduit uk.16 ex. Westpek; Inbowdus Ex. Schneider</t>
  </si>
  <si>
    <t>Instalasi Stop Kontak Dinding</t>
  </si>
  <si>
    <t>NYM 3x2.5 mm2 - SNI STANDARD (eterna) + Pipa Counduit uk.16 ex. Westpek; Inbowdus Ex. Schneider</t>
  </si>
  <si>
    <t>Instalasi Kontak Telpon incld. Outlet telepon</t>
  </si>
  <si>
    <t>Supreme</t>
  </si>
  <si>
    <t>Instalasi Internet (incld. Outlet + accs)</t>
  </si>
  <si>
    <t>NYM 3x2.5 mm2 - SNI STANDARD (eterna)</t>
  </si>
  <si>
    <t>Instalasi Stop kontak AC</t>
  </si>
  <si>
    <t>NYM 3x2.5 mm2 - SNI STANDARD (Eterna) + Pipa Counduit uk.16 ex. Westpek; Inbowdus Ex. Schneider</t>
  </si>
  <si>
    <t>Saklar Tunggal</t>
  </si>
  <si>
    <t>Tipe Vivace, Ex. Schneider</t>
  </si>
  <si>
    <t>Saklar Ganda</t>
  </si>
  <si>
    <t>Saklar Hotel</t>
  </si>
  <si>
    <t>Stop Kontak Dinding</t>
  </si>
  <si>
    <t>Stop Kontak AC</t>
  </si>
  <si>
    <t>Sparing SR Listrik dan Telp dr Jar. Kota ke Box MCB</t>
  </si>
  <si>
    <t xml:space="preserve">Kabel SR NYFGBY 4 x 16 </t>
  </si>
  <si>
    <t>LOT</t>
  </si>
  <si>
    <t>Box Panel Including Kabel Tufur + MCB</t>
  </si>
  <si>
    <t>Acti9 iK60a C MCB Ex. Schneider, Uk. Kabel tufur NYY Lt.1 = 4 x 16, Lt. 2 = 4 x 10</t>
  </si>
  <si>
    <t>UNIT</t>
  </si>
  <si>
    <t>Box MCB</t>
  </si>
  <si>
    <t>DOMH 12108F, Domae MCB Box 8 Mod inbow Transparent</t>
  </si>
  <si>
    <t>Grounding + Arde</t>
  </si>
  <si>
    <t>Pipa Galvanise bawah 3m; kabel BC 6mm</t>
  </si>
  <si>
    <t>Pipa Refrigant</t>
  </si>
  <si>
    <t>Pipa Ukuran AC 2PK</t>
  </si>
  <si>
    <t>Pipa Drain AC</t>
  </si>
  <si>
    <t>XIV</t>
  </si>
  <si>
    <t>PEK. LAIN-LAIN dan TAMPAK MUKA</t>
  </si>
  <si>
    <t>Septictank</t>
  </si>
  <si>
    <t>X-tra biotech filter 1000 L ex. Pancawira</t>
  </si>
  <si>
    <t xml:space="preserve">Pekerjaan Resapan </t>
  </si>
  <si>
    <t>Pas. Bata uk. 100 x 100 x 250 cm</t>
  </si>
  <si>
    <t>Railling Tangga + Balkon + Hand Railing</t>
  </si>
  <si>
    <t>Hollow 20x40 tebal 1,6mm (mengikuti gambar) + Kayu (Hand)</t>
  </si>
  <si>
    <t>Waterproofing dak talang + Screed 3cm</t>
  </si>
  <si>
    <t>Coating ex. Sika Top Seal 107</t>
  </si>
  <si>
    <t>Waterproofing toilet Lt.1, Lt.2 &amp; Lt.3</t>
  </si>
  <si>
    <t>Cermin Toilet uk. 600x1000 cm (Lt.1, Lt.2, Lt.3)</t>
  </si>
  <si>
    <t>Bevel pinggir 20cm diatas washtafel, Pin Kaca Ring d=20mm, stainless steel</t>
  </si>
  <si>
    <t>Opening Pintu dan jendela alumunium</t>
  </si>
  <si>
    <t>Main Hole Atap</t>
  </si>
  <si>
    <t>Plat bordes, termasuk cat besi, engsel dan pengunci, uk.1250x815 mm</t>
  </si>
  <si>
    <t>Skylight Atap</t>
  </si>
  <si>
    <t>Weirmesh M4 + Siku 5.5.5 + Hollow 40x40 + Polycarbonat tebal 5mm.</t>
  </si>
  <si>
    <t>Dropceiling Teras depan 6 cm</t>
  </si>
  <si>
    <t>Ban-banan Railing Void</t>
  </si>
  <si>
    <t>Pas. Dinding t=15cm + finish</t>
  </si>
  <si>
    <t>Anak Tangga Teras</t>
  </si>
  <si>
    <t>Pas. Bata + Plester +Keramik dAtlanta Sand 50x50 G557363 ex. Roman, Perekat Keramik Ex. MU 450</t>
  </si>
  <si>
    <t>PCS</t>
  </si>
  <si>
    <t>Railling Lt.3</t>
  </si>
  <si>
    <t>Hollow 20x40 tebal 1,6mm (mengikuti gambar)</t>
  </si>
  <si>
    <t>Sub Total</t>
  </si>
  <si>
    <t>Pembulatan</t>
  </si>
  <si>
    <t>Total</t>
  </si>
  <si>
    <t>PPN 10%</t>
  </si>
  <si>
    <t>Grand Total</t>
  </si>
  <si>
    <t>Jakarta, 26 Februari 2020</t>
  </si>
  <si>
    <t>PT. ARTHURINDO ARTHAMAS GRAHA</t>
  </si>
  <si>
    <t>Ir. Gerry Arthur</t>
  </si>
  <si>
    <t>Direktur</t>
  </si>
  <si>
    <t>BANGUNAN RUKO CLUSTER GRANDBURY RESIDENCE GR01/02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</si>
</sst>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-* #,##0.0_-;\-* #,##0.0_-;_-* &quot;-&quot;_-;_-@_-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name val="Calibri"/>
      <family val="2"/>
      <charset val="1"/>
      <scheme val="minor"/>
    </font>
    <font>
      <u val="singleAccounting"/>
      <sz val="12"/>
      <name val="Arial"/>
      <family val="2"/>
    </font>
    <font>
      <sz val="11"/>
      <color rgb="FFFF0000"/>
      <name val="Calibri"/>
      <family val="2"/>
      <scheme val="minor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</cellStyleXfs>
  <cellXfs count="83">
    <xf numFmtId="0" fontId="0" fillId="0" borderId="0" xfId="0"/>
    <xf numFmtId="0" fontId="3" fillId="0" borderId="0" xfId="3" applyFont="1" applyFill="1" applyAlignment="1">
      <alignment horizontal="left" vertical="center"/>
    </xf>
    <xf numFmtId="0" fontId="4" fillId="0" borderId="0" xfId="3" applyFont="1" applyFill="1" applyAlignment="1">
      <alignment vertical="center"/>
    </xf>
    <xf numFmtId="0" fontId="5" fillId="0" borderId="0" xfId="3" applyFont="1" applyFill="1" applyAlignment="1">
      <alignment vertical="center"/>
    </xf>
    <xf numFmtId="0" fontId="5" fillId="0" borderId="0" xfId="0" applyFont="1" applyFill="1" applyAlignment="1">
      <alignment vertical="center"/>
    </xf>
    <xf numFmtId="41" fontId="6" fillId="0" borderId="0" xfId="2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5" fillId="0" borderId="0" xfId="3" applyFont="1" applyFill="1" applyBorder="1" applyAlignment="1">
      <alignment vertical="center"/>
    </xf>
    <xf numFmtId="0" fontId="5" fillId="0" borderId="0" xfId="3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horizontal="center" vertical="center"/>
    </xf>
    <xf numFmtId="41" fontId="3" fillId="0" borderId="2" xfId="2" applyFont="1" applyFill="1" applyBorder="1" applyAlignment="1">
      <alignment horizontal="center" vertical="center" wrapText="1"/>
    </xf>
    <xf numFmtId="41" fontId="3" fillId="0" borderId="3" xfId="2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41" fontId="6" fillId="0" borderId="5" xfId="2" applyFont="1" applyFill="1" applyBorder="1" applyAlignment="1">
      <alignment vertical="center"/>
    </xf>
    <xf numFmtId="41" fontId="6" fillId="0" borderId="7" xfId="2" applyFont="1" applyFill="1" applyBorder="1" applyAlignment="1">
      <alignment vertical="center"/>
    </xf>
    <xf numFmtId="0" fontId="3" fillId="0" borderId="8" xfId="3" applyFont="1" applyFill="1" applyBorder="1" applyAlignment="1">
      <alignment horizontal="center" vertical="center"/>
    </xf>
    <xf numFmtId="0" fontId="3" fillId="0" borderId="6" xfId="3" applyFont="1" applyFill="1" applyBorder="1" applyAlignment="1">
      <alignment horizontal="left" vertical="center"/>
    </xf>
    <xf numFmtId="41" fontId="4" fillId="0" borderId="6" xfId="2" applyFont="1" applyFill="1" applyBorder="1" applyAlignment="1">
      <alignment horizontal="center" vertical="center"/>
    </xf>
    <xf numFmtId="41" fontId="3" fillId="0" borderId="9" xfId="2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vertical="center"/>
    </xf>
    <xf numFmtId="2" fontId="4" fillId="0" borderId="6" xfId="3" applyNumberFormat="1" applyFont="1" applyFill="1" applyBorder="1" applyAlignment="1">
      <alignment horizontal="center" vertical="center"/>
    </xf>
    <xf numFmtId="41" fontId="4" fillId="0" borderId="6" xfId="2" applyFont="1" applyFill="1" applyBorder="1" applyAlignment="1">
      <alignment vertical="center"/>
    </xf>
    <xf numFmtId="41" fontId="4" fillId="0" borderId="9" xfId="2" applyFont="1" applyFill="1" applyBorder="1" applyAlignment="1">
      <alignment vertical="center"/>
    </xf>
    <xf numFmtId="0" fontId="4" fillId="0" borderId="8" xfId="3" quotePrefix="1" applyFont="1" applyFill="1" applyBorder="1" applyAlignment="1">
      <alignment horizontal="center" vertical="center"/>
    </xf>
    <xf numFmtId="0" fontId="3" fillId="0" borderId="6" xfId="3" applyFont="1" applyFill="1" applyBorder="1" applyAlignment="1">
      <alignment vertical="center"/>
    </xf>
    <xf numFmtId="2" fontId="4" fillId="0" borderId="6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64" fontId="4" fillId="0" borderId="6" xfId="2" applyNumberFormat="1" applyFont="1" applyFill="1" applyBorder="1" applyAlignment="1">
      <alignment vertical="center"/>
    </xf>
    <xf numFmtId="0" fontId="4" fillId="0" borderId="6" xfId="3" applyFont="1" applyFill="1" applyBorder="1" applyAlignment="1">
      <alignment vertical="center" wrapText="1"/>
    </xf>
    <xf numFmtId="164" fontId="4" fillId="0" borderId="6" xfId="2" applyNumberFormat="1" applyFont="1" applyFill="1" applyBorder="1" applyAlignment="1">
      <alignment vertical="center" wrapText="1"/>
    </xf>
    <xf numFmtId="164" fontId="4" fillId="0" borderId="6" xfId="2" applyNumberFormat="1" applyFont="1" applyFill="1" applyBorder="1"/>
    <xf numFmtId="0" fontId="3" fillId="0" borderId="6" xfId="3" applyFont="1" applyFill="1" applyBorder="1"/>
    <xf numFmtId="0" fontId="3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Fill="1" applyBorder="1"/>
    <xf numFmtId="0" fontId="4" fillId="0" borderId="8" xfId="0" applyFont="1" applyFill="1" applyBorder="1" applyAlignment="1">
      <alignment horizontal="center" vertical="center"/>
    </xf>
    <xf numFmtId="0" fontId="3" fillId="0" borderId="6" xfId="3" applyFont="1" applyFill="1" applyBorder="1" applyAlignment="1">
      <alignment vertical="center" wrapText="1"/>
    </xf>
    <xf numFmtId="0" fontId="4" fillId="0" borderId="8" xfId="3" applyFont="1" applyFill="1" applyBorder="1" applyAlignment="1">
      <alignment horizontal="center" vertical="center" wrapText="1"/>
    </xf>
    <xf numFmtId="0" fontId="4" fillId="0" borderId="6" xfId="3" applyFont="1" applyFill="1" applyBorder="1" applyAlignment="1">
      <alignment horizontal="center" vertical="center" wrapText="1"/>
    </xf>
    <xf numFmtId="2" fontId="4" fillId="0" borderId="6" xfId="3" applyNumberFormat="1" applyFont="1" applyFill="1" applyBorder="1" applyAlignment="1">
      <alignment horizontal="center" vertical="center" wrapText="1"/>
    </xf>
    <xf numFmtId="43" fontId="7" fillId="0" borderId="0" xfId="1" applyFont="1" applyFill="1" applyAlignment="1">
      <alignment vertical="center"/>
    </xf>
    <xf numFmtId="0" fontId="9" fillId="0" borderId="0" xfId="3" applyFont="1" applyFill="1" applyAlignment="1">
      <alignment vertical="center"/>
    </xf>
    <xf numFmtId="164" fontId="5" fillId="0" borderId="6" xfId="2" applyNumberFormat="1" applyFont="1" applyFill="1" applyBorder="1" applyAlignment="1">
      <alignment vertical="center" wrapText="1"/>
    </xf>
    <xf numFmtId="0" fontId="4" fillId="0" borderId="6" xfId="3" applyFont="1" applyFill="1" applyBorder="1"/>
    <xf numFmtId="0" fontId="5" fillId="0" borderId="0" xfId="3" applyFont="1" applyFill="1" applyAlignment="1">
      <alignment vertical="center" wrapText="1"/>
    </xf>
    <xf numFmtId="41" fontId="4" fillId="0" borderId="9" xfId="2" applyFont="1" applyFill="1" applyBorder="1"/>
    <xf numFmtId="0" fontId="7" fillId="0" borderId="0" xfId="0" applyFont="1" applyFill="1"/>
    <xf numFmtId="165" fontId="7" fillId="0" borderId="0" xfId="1" applyNumberFormat="1" applyFont="1" applyFill="1"/>
    <xf numFmtId="41" fontId="4" fillId="0" borderId="6" xfId="2" applyFont="1" applyFill="1" applyBorder="1" applyAlignment="1">
      <alignment vertical="center" wrapText="1"/>
    </xf>
    <xf numFmtId="0" fontId="4" fillId="0" borderId="8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164" fontId="3" fillId="0" borderId="6" xfId="2" applyNumberFormat="1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41" fontId="3" fillId="0" borderId="9" xfId="2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164" fontId="3" fillId="0" borderId="11" xfId="2" applyNumberFormat="1" applyFont="1" applyFill="1" applyBorder="1" applyAlignment="1">
      <alignment vertical="center"/>
    </xf>
    <xf numFmtId="0" fontId="3" fillId="0" borderId="11" xfId="0" applyFont="1" applyFill="1" applyBorder="1" applyAlignment="1">
      <alignment horizontal="center" vertical="center"/>
    </xf>
    <xf numFmtId="41" fontId="3" fillId="0" borderId="12" xfId="2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43" fontId="6" fillId="0" borderId="0" xfId="2" applyNumberFormat="1" applyFont="1" applyFill="1" applyAlignment="1">
      <alignment vertical="center"/>
    </xf>
    <xf numFmtId="41" fontId="4" fillId="0" borderId="0" xfId="2" applyFont="1" applyFill="1" applyAlignment="1">
      <alignment horizontal="center"/>
    </xf>
    <xf numFmtId="41" fontId="3" fillId="0" borderId="0" xfId="2" applyFont="1" applyFill="1" applyAlignment="1">
      <alignment horizontal="center"/>
    </xf>
    <xf numFmtId="41" fontId="4" fillId="0" borderId="0" xfId="2" applyFont="1" applyFill="1"/>
    <xf numFmtId="41" fontId="10" fillId="0" borderId="0" xfId="2" applyFont="1" applyFill="1" applyAlignment="1">
      <alignment horizontal="center"/>
    </xf>
    <xf numFmtId="0" fontId="8" fillId="0" borderId="0" xfId="3" applyFont="1" applyFill="1" applyAlignment="1">
      <alignment horizontal="center" vertical="center"/>
    </xf>
    <xf numFmtId="2" fontId="7" fillId="0" borderId="0" xfId="0" applyNumberFormat="1" applyFont="1" applyFill="1" applyAlignment="1">
      <alignment vertical="center"/>
    </xf>
    <xf numFmtId="41" fontId="7" fillId="0" borderId="0" xfId="0" applyNumberFormat="1" applyFont="1" applyFill="1" applyAlignment="1">
      <alignment vertical="center"/>
    </xf>
    <xf numFmtId="0" fontId="12" fillId="0" borderId="8" xfId="3" applyFont="1" applyFill="1" applyBorder="1" applyAlignment="1">
      <alignment horizontal="center" vertical="center"/>
    </xf>
    <xf numFmtId="0" fontId="12" fillId="0" borderId="6" xfId="3" applyFont="1" applyFill="1" applyBorder="1" applyAlignment="1">
      <alignment vertical="center"/>
    </xf>
    <xf numFmtId="164" fontId="12" fillId="0" borderId="6" xfId="2" applyNumberFormat="1" applyFont="1" applyFill="1" applyBorder="1" applyAlignment="1">
      <alignment vertical="center"/>
    </xf>
    <xf numFmtId="0" fontId="12" fillId="0" borderId="6" xfId="3" applyFont="1" applyFill="1" applyBorder="1" applyAlignment="1">
      <alignment horizontal="center" vertical="center"/>
    </xf>
    <xf numFmtId="2" fontId="12" fillId="0" borderId="6" xfId="3" applyNumberFormat="1" applyFont="1" applyFill="1" applyBorder="1" applyAlignment="1">
      <alignment horizontal="center" vertical="center"/>
    </xf>
    <xf numFmtId="41" fontId="12" fillId="0" borderId="6" xfId="2" applyFont="1" applyFill="1" applyBorder="1" applyAlignment="1">
      <alignment vertical="center"/>
    </xf>
    <xf numFmtId="41" fontId="12" fillId="0" borderId="9" xfId="2" applyFont="1" applyFill="1" applyBorder="1" applyAlignment="1">
      <alignment vertical="center"/>
    </xf>
    <xf numFmtId="0" fontId="11" fillId="0" borderId="0" xfId="0" applyFont="1" applyFill="1" applyAlignment="1">
      <alignment vertical="center"/>
    </xf>
  </cellXfs>
  <cellStyles count="4">
    <cellStyle name="Comma" xfId="1" builtinId="3"/>
    <cellStyle name="Comma [0]" xfId="2" builtinId="6"/>
    <cellStyle name="Normal" xfId="0" builtinId="0"/>
    <cellStyle name="Normal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5"/>
  <sheetViews>
    <sheetView tabSelected="1" view="pageBreakPreview" zoomScale="60" zoomScaleNormal="100" workbookViewId="0">
      <selection activeCell="C72" sqref="C72"/>
    </sheetView>
  </sheetViews>
  <sheetFormatPr defaultRowHeight="15" x14ac:dyDescent="0.25"/>
  <cols>
    <col min="1" max="1" width="5" style="6" customWidth="1"/>
    <col min="2" max="2" width="9.140625" style="4"/>
    <col min="3" max="3" width="36" style="4" customWidth="1"/>
    <col min="4" max="4" width="71.28515625" style="4" hidden="1" customWidth="1"/>
    <col min="5" max="5" width="9.85546875" style="4" customWidth="1"/>
    <col min="6" max="6" width="12" style="4" bestFit="1" customWidth="1"/>
    <col min="7" max="8" width="21.5703125" style="5" customWidth="1"/>
    <col min="9" max="9" width="9.140625" style="6"/>
    <col min="10" max="10" width="12" style="6" bestFit="1" customWidth="1"/>
    <col min="11" max="11" width="12.28515625" style="6" bestFit="1" customWidth="1"/>
    <col min="12" max="14" width="9.140625" style="6"/>
    <col min="15" max="15" width="13" style="6" bestFit="1" customWidth="1"/>
    <col min="16" max="16" width="13.42578125" style="6" bestFit="1" customWidth="1"/>
    <col min="17" max="16384" width="9.140625" style="6"/>
  </cols>
  <sheetData>
    <row r="2" spans="2:8" ht="15.75" x14ac:dyDescent="0.25">
      <c r="B2" s="1" t="s">
        <v>0</v>
      </c>
      <c r="C2" s="2"/>
      <c r="D2" s="3"/>
      <c r="E2" s="3"/>
    </row>
    <row r="3" spans="2:8" ht="15.75" x14ac:dyDescent="0.25">
      <c r="B3" s="1" t="s">
        <v>254</v>
      </c>
      <c r="C3" s="2"/>
      <c r="D3" s="3"/>
      <c r="E3" s="3"/>
    </row>
    <row r="4" spans="2:8" ht="15.75" x14ac:dyDescent="0.25">
      <c r="B4" s="1" t="s">
        <v>1</v>
      </c>
      <c r="C4" s="2"/>
      <c r="D4" s="3"/>
      <c r="E4" s="72" t="s">
        <v>2</v>
      </c>
      <c r="F4" s="72"/>
      <c r="G4" s="72"/>
      <c r="H4" s="72"/>
    </row>
    <row r="5" spans="2:8" ht="15.75" thickBot="1" x14ac:dyDescent="0.3">
      <c r="B5" s="3"/>
      <c r="C5" s="3"/>
      <c r="D5" s="3"/>
      <c r="E5" s="7"/>
      <c r="F5" s="8"/>
      <c r="G5" s="8"/>
      <c r="H5" s="8"/>
    </row>
    <row r="6" spans="2:8" ht="30.75" customHeight="1" thickTop="1" thickBot="1" x14ac:dyDescent="0.3">
      <c r="B6" s="9" t="s">
        <v>3</v>
      </c>
      <c r="C6" s="10" t="s">
        <v>4</v>
      </c>
      <c r="D6" s="10" t="s">
        <v>5</v>
      </c>
      <c r="E6" s="11" t="s">
        <v>6</v>
      </c>
      <c r="F6" s="11" t="s">
        <v>7</v>
      </c>
      <c r="G6" s="12" t="s">
        <v>8</v>
      </c>
      <c r="H6" s="13" t="s">
        <v>9</v>
      </c>
    </row>
    <row r="7" spans="2:8" ht="15.75" thickTop="1" x14ac:dyDescent="0.25">
      <c r="B7" s="14"/>
      <c r="C7" s="15"/>
      <c r="D7" s="15"/>
      <c r="E7" s="16"/>
      <c r="F7" s="17"/>
      <c r="G7" s="18"/>
      <c r="H7" s="19"/>
    </row>
    <row r="8" spans="2:8" ht="15.75" x14ac:dyDescent="0.25">
      <c r="B8" s="20" t="s">
        <v>10</v>
      </c>
      <c r="C8" s="21" t="s">
        <v>11</v>
      </c>
      <c r="D8" s="21"/>
      <c r="E8" s="17"/>
      <c r="F8" s="17"/>
      <c r="G8" s="22"/>
      <c r="H8" s="23"/>
    </row>
    <row r="9" spans="2:8" x14ac:dyDescent="0.25">
      <c r="B9" s="24">
        <v>1</v>
      </c>
      <c r="C9" s="25" t="s">
        <v>12</v>
      </c>
      <c r="D9" s="25"/>
      <c r="E9" s="17" t="s">
        <v>13</v>
      </c>
      <c r="F9" s="26">
        <v>43</v>
      </c>
      <c r="G9" s="27">
        <v>48400</v>
      </c>
      <c r="H9" s="28">
        <f>F9*G9</f>
        <v>2081200</v>
      </c>
    </row>
    <row r="10" spans="2:8" x14ac:dyDescent="0.25">
      <c r="B10" s="24">
        <v>2</v>
      </c>
      <c r="C10" s="25" t="s">
        <v>14</v>
      </c>
      <c r="D10" s="25"/>
      <c r="E10" s="17" t="s">
        <v>15</v>
      </c>
      <c r="F10" s="26">
        <v>1</v>
      </c>
      <c r="G10" s="27">
        <v>3500000</v>
      </c>
      <c r="H10" s="28">
        <f t="shared" ref="H10:H80" si="0">F10*G10</f>
        <v>3500000</v>
      </c>
    </row>
    <row r="11" spans="2:8" x14ac:dyDescent="0.25">
      <c r="B11" s="24">
        <v>3</v>
      </c>
      <c r="C11" s="25" t="s">
        <v>16</v>
      </c>
      <c r="D11" s="25"/>
      <c r="E11" s="17" t="s">
        <v>15</v>
      </c>
      <c r="F11" s="26">
        <v>1</v>
      </c>
      <c r="G11" s="27">
        <v>1800000</v>
      </c>
      <c r="H11" s="28">
        <f t="shared" si="0"/>
        <v>1800000</v>
      </c>
    </row>
    <row r="12" spans="2:8" x14ac:dyDescent="0.25">
      <c r="B12" s="24">
        <v>4</v>
      </c>
      <c r="C12" s="25" t="s">
        <v>17</v>
      </c>
      <c r="D12" s="25"/>
      <c r="E12" s="17" t="s">
        <v>15</v>
      </c>
      <c r="F12" s="26">
        <v>1</v>
      </c>
      <c r="G12" s="27">
        <v>1250000</v>
      </c>
      <c r="H12" s="28">
        <f t="shared" si="0"/>
        <v>1250000</v>
      </c>
    </row>
    <row r="13" spans="2:8" x14ac:dyDescent="0.25">
      <c r="B13" s="24">
        <v>5</v>
      </c>
      <c r="C13" s="25" t="s">
        <v>18</v>
      </c>
      <c r="D13" s="25"/>
      <c r="E13" s="17"/>
      <c r="F13" s="26"/>
      <c r="G13" s="27"/>
      <c r="H13" s="28"/>
    </row>
    <row r="14" spans="2:8" x14ac:dyDescent="0.25">
      <c r="B14" s="29" t="s">
        <v>19</v>
      </c>
      <c r="C14" s="25" t="s">
        <v>20</v>
      </c>
      <c r="D14" s="25" t="s">
        <v>21</v>
      </c>
      <c r="E14" s="17" t="s">
        <v>22</v>
      </c>
      <c r="F14" s="26">
        <v>156</v>
      </c>
      <c r="G14" s="27">
        <v>8250</v>
      </c>
      <c r="H14" s="28">
        <f t="shared" si="0"/>
        <v>1287000</v>
      </c>
    </row>
    <row r="15" spans="2:8" x14ac:dyDescent="0.25">
      <c r="B15" s="24"/>
      <c r="C15" s="25"/>
      <c r="D15" s="25"/>
      <c r="E15" s="17"/>
      <c r="F15" s="26"/>
      <c r="G15" s="27"/>
      <c r="H15" s="28"/>
    </row>
    <row r="16" spans="2:8" ht="15.75" x14ac:dyDescent="0.25">
      <c r="B16" s="20" t="s">
        <v>23</v>
      </c>
      <c r="C16" s="30" t="s">
        <v>24</v>
      </c>
      <c r="D16" s="30"/>
      <c r="E16" s="17"/>
      <c r="F16" s="26"/>
      <c r="G16" s="27"/>
      <c r="H16" s="28"/>
    </row>
    <row r="17" spans="2:11" x14ac:dyDescent="0.25">
      <c r="B17" s="24">
        <v>1</v>
      </c>
      <c r="C17" s="25" t="s">
        <v>25</v>
      </c>
      <c r="D17" s="25"/>
      <c r="E17" s="17" t="s">
        <v>26</v>
      </c>
      <c r="F17" s="31">
        <v>9.6723844000000003</v>
      </c>
      <c r="G17" s="27">
        <v>46200.000000000007</v>
      </c>
      <c r="H17" s="28">
        <f t="shared" si="0"/>
        <v>446864.15928000008</v>
      </c>
    </row>
    <row r="18" spans="2:11" x14ac:dyDescent="0.25">
      <c r="B18" s="24">
        <v>2</v>
      </c>
      <c r="C18" s="25" t="s">
        <v>27</v>
      </c>
      <c r="D18" s="25"/>
      <c r="E18" s="17" t="s">
        <v>26</v>
      </c>
      <c r="F18" s="31">
        <v>21.14949</v>
      </c>
      <c r="G18" s="27">
        <v>35000</v>
      </c>
      <c r="H18" s="28">
        <f t="shared" si="0"/>
        <v>740232.15</v>
      </c>
    </row>
    <row r="19" spans="2:11" x14ac:dyDescent="0.25">
      <c r="B19" s="24">
        <v>3</v>
      </c>
      <c r="C19" s="32" t="s">
        <v>28</v>
      </c>
      <c r="D19" s="33"/>
      <c r="E19" s="17" t="s">
        <v>26</v>
      </c>
      <c r="F19" s="31">
        <v>4.4486692000000003</v>
      </c>
      <c r="G19" s="27">
        <v>17600</v>
      </c>
      <c r="H19" s="28">
        <f t="shared" si="0"/>
        <v>78296.577920000011</v>
      </c>
    </row>
    <row r="20" spans="2:11" x14ac:dyDescent="0.25">
      <c r="B20" s="24">
        <v>4</v>
      </c>
      <c r="C20" s="25" t="s">
        <v>29</v>
      </c>
      <c r="D20" s="25" t="s">
        <v>30</v>
      </c>
      <c r="E20" s="17" t="s">
        <v>26</v>
      </c>
      <c r="F20" s="31">
        <v>0.48838460000000006</v>
      </c>
      <c r="G20" s="27">
        <v>734073</v>
      </c>
      <c r="H20" s="28">
        <f t="shared" si="0"/>
        <v>358509.94847580005</v>
      </c>
    </row>
    <row r="21" spans="2:11" x14ac:dyDescent="0.25">
      <c r="B21" s="24">
        <v>5</v>
      </c>
      <c r="C21" s="25" t="s">
        <v>31</v>
      </c>
      <c r="D21" s="34"/>
      <c r="E21" s="17" t="s">
        <v>26</v>
      </c>
      <c r="F21" s="31">
        <v>0</v>
      </c>
      <c r="G21" s="27">
        <v>0</v>
      </c>
      <c r="H21" s="28">
        <f t="shared" si="0"/>
        <v>0</v>
      </c>
    </row>
    <row r="22" spans="2:11" x14ac:dyDescent="0.25">
      <c r="B22" s="24"/>
      <c r="C22" s="25"/>
      <c r="D22" s="25"/>
      <c r="E22" s="17"/>
      <c r="F22" s="26"/>
      <c r="G22" s="27"/>
      <c r="H22" s="28"/>
    </row>
    <row r="23" spans="2:11" ht="15.75" x14ac:dyDescent="0.25">
      <c r="B23" s="20" t="s">
        <v>32</v>
      </c>
      <c r="C23" s="30" t="s">
        <v>33</v>
      </c>
      <c r="D23" s="30"/>
      <c r="E23" s="17"/>
      <c r="F23" s="26"/>
      <c r="G23" s="27"/>
      <c r="H23" s="28"/>
    </row>
    <row r="24" spans="2:11" x14ac:dyDescent="0.25">
      <c r="B24" s="24">
        <v>1</v>
      </c>
      <c r="C24" s="25" t="s">
        <v>34</v>
      </c>
      <c r="D24" s="25"/>
      <c r="E24" s="17" t="s">
        <v>35</v>
      </c>
      <c r="F24" s="31">
        <v>10</v>
      </c>
      <c r="G24" s="27">
        <v>40000</v>
      </c>
      <c r="H24" s="28">
        <f t="shared" si="0"/>
        <v>400000</v>
      </c>
    </row>
    <row r="25" spans="2:11" x14ac:dyDescent="0.25">
      <c r="B25" s="24"/>
      <c r="C25" s="25"/>
      <c r="D25" s="25"/>
      <c r="E25" s="17"/>
      <c r="F25" s="26"/>
      <c r="G25" s="27"/>
      <c r="H25" s="28"/>
    </row>
    <row r="26" spans="2:11" ht="15.75" x14ac:dyDescent="0.25">
      <c r="B26" s="20" t="s">
        <v>36</v>
      </c>
      <c r="C26" s="30" t="s">
        <v>37</v>
      </c>
      <c r="D26" s="30"/>
      <c r="E26" s="17"/>
      <c r="F26" s="26"/>
      <c r="G26" s="27"/>
      <c r="H26" s="28"/>
    </row>
    <row r="27" spans="2:11" x14ac:dyDescent="0.25">
      <c r="B27" s="24">
        <v>1</v>
      </c>
      <c r="C27" s="25" t="s">
        <v>38</v>
      </c>
      <c r="D27" s="34" t="s">
        <v>39</v>
      </c>
      <c r="E27" s="17" t="s">
        <v>26</v>
      </c>
      <c r="F27" s="31">
        <v>3.5293000000000001</v>
      </c>
      <c r="G27" s="27">
        <v>4150706.2842028998</v>
      </c>
      <c r="H27" s="28">
        <f t="shared" si="0"/>
        <v>14649087.688837295</v>
      </c>
    </row>
    <row r="28" spans="2:11" x14ac:dyDescent="0.25">
      <c r="B28" s="24">
        <v>2</v>
      </c>
      <c r="C28" s="25" t="s">
        <v>40</v>
      </c>
      <c r="D28" s="34" t="s">
        <v>39</v>
      </c>
      <c r="E28" s="17" t="s">
        <v>26</v>
      </c>
      <c r="F28" s="31">
        <v>1.6944151999999999</v>
      </c>
      <c r="G28" s="27">
        <v>4186329.3212161753</v>
      </c>
      <c r="H28" s="28">
        <f t="shared" si="0"/>
        <v>7093380.0340743698</v>
      </c>
    </row>
    <row r="29" spans="2:11" x14ac:dyDescent="0.25">
      <c r="B29" s="24">
        <v>3</v>
      </c>
      <c r="C29" s="25" t="s">
        <v>41</v>
      </c>
      <c r="D29" s="34" t="s">
        <v>39</v>
      </c>
      <c r="E29" s="17" t="s">
        <v>26</v>
      </c>
      <c r="F29" s="31">
        <v>9.0365000000000002</v>
      </c>
      <c r="G29" s="27">
        <v>5996861.0860060798</v>
      </c>
      <c r="H29" s="28">
        <f t="shared" si="0"/>
        <v>54190635.203693941</v>
      </c>
    </row>
    <row r="30" spans="2:11" x14ac:dyDescent="0.25">
      <c r="B30" s="24">
        <v>4</v>
      </c>
      <c r="C30" s="25" t="s">
        <v>42</v>
      </c>
      <c r="D30" s="34" t="s">
        <v>39</v>
      </c>
      <c r="E30" s="17" t="s">
        <v>26</v>
      </c>
      <c r="F30" s="31">
        <v>3.8519999999999999</v>
      </c>
      <c r="G30" s="27">
        <v>5616615.8527447684</v>
      </c>
      <c r="H30" s="28">
        <f t="shared" si="0"/>
        <v>21635204.264772847</v>
      </c>
    </row>
    <row r="31" spans="2:11" x14ac:dyDescent="0.25">
      <c r="B31" s="24"/>
      <c r="C31" s="25" t="s">
        <v>43</v>
      </c>
      <c r="D31" s="34" t="s">
        <v>44</v>
      </c>
      <c r="E31" s="17" t="s">
        <v>26</v>
      </c>
      <c r="F31" s="31">
        <v>0.97875000000000001</v>
      </c>
      <c r="G31" s="27">
        <v>5626169.7328182375</v>
      </c>
      <c r="H31" s="28">
        <f t="shared" si="0"/>
        <v>5506613.6259958502</v>
      </c>
      <c r="I31" s="73">
        <f>+F31+F30</f>
        <v>4.8307500000000001</v>
      </c>
      <c r="J31" s="74">
        <f>+H31+H30</f>
        <v>27141817.890768699</v>
      </c>
      <c r="K31" s="6">
        <f>+J31/I31</f>
        <v>5618551.548055416</v>
      </c>
    </row>
    <row r="32" spans="2:11" x14ac:dyDescent="0.25">
      <c r="B32" s="24">
        <v>5</v>
      </c>
      <c r="C32" s="25" t="s">
        <v>45</v>
      </c>
      <c r="D32" s="34" t="s">
        <v>39</v>
      </c>
      <c r="E32" s="17" t="s">
        <v>26</v>
      </c>
      <c r="F32" s="31">
        <v>6.5129999999999999</v>
      </c>
      <c r="G32" s="27">
        <v>6268564.9206974525</v>
      </c>
      <c r="H32" s="28">
        <f t="shared" si="0"/>
        <v>40827163.328502506</v>
      </c>
    </row>
    <row r="33" spans="2:16" x14ac:dyDescent="0.25">
      <c r="B33" s="24">
        <v>6</v>
      </c>
      <c r="C33" s="25" t="s">
        <v>46</v>
      </c>
      <c r="D33" s="34" t="s">
        <v>47</v>
      </c>
      <c r="E33" s="17" t="s">
        <v>26</v>
      </c>
      <c r="F33" s="31">
        <v>0</v>
      </c>
      <c r="G33" s="27">
        <v>0</v>
      </c>
      <c r="H33" s="28">
        <f t="shared" si="0"/>
        <v>0</v>
      </c>
      <c r="J33" s="6" t="s">
        <v>48</v>
      </c>
    </row>
    <row r="34" spans="2:16" x14ac:dyDescent="0.25">
      <c r="B34" s="24">
        <v>7</v>
      </c>
      <c r="C34" s="25" t="s">
        <v>49</v>
      </c>
      <c r="D34" s="34" t="s">
        <v>39</v>
      </c>
      <c r="E34" s="17" t="s">
        <v>26</v>
      </c>
      <c r="F34" s="26">
        <v>2.87</v>
      </c>
      <c r="G34" s="27">
        <v>4061627.3182547963</v>
      </c>
      <c r="H34" s="28">
        <f t="shared" si="0"/>
        <v>11656870.403391266</v>
      </c>
      <c r="J34" s="6" t="s">
        <v>50</v>
      </c>
      <c r="K34" s="6">
        <f>1.7*0.2*0.3*0.5</f>
        <v>5.1000000000000004E-2</v>
      </c>
      <c r="L34" s="6">
        <f>0.2*0.3*1.7</f>
        <v>0.10199999999999999</v>
      </c>
    </row>
    <row r="35" spans="2:16" x14ac:dyDescent="0.25">
      <c r="B35" s="24">
        <v>8</v>
      </c>
      <c r="C35" s="25" t="s">
        <v>51</v>
      </c>
      <c r="D35" s="34" t="s">
        <v>39</v>
      </c>
      <c r="E35" s="17" t="s">
        <v>26</v>
      </c>
      <c r="F35" s="31">
        <v>5.22</v>
      </c>
      <c r="G35" s="27">
        <v>1247972.2150000001</v>
      </c>
      <c r="H35" s="28">
        <f t="shared" si="0"/>
        <v>6514414.9622999998</v>
      </c>
      <c r="J35" s="6" t="s">
        <v>52</v>
      </c>
      <c r="K35" s="6">
        <f>0.2*0.4*5*0.5</f>
        <v>0.20000000000000004</v>
      </c>
      <c r="L35" s="6">
        <f>0.2*0.4*5</f>
        <v>0.40000000000000008</v>
      </c>
      <c r="N35" s="73">
        <f>+F35+F36+F37+F38+F39+F41+F40</f>
        <v>19.731947999999996</v>
      </c>
      <c r="O35" s="73"/>
      <c r="P35" s="73">
        <f>+H35+H36+H37+H38+H39+H41+H40</f>
        <v>51856238.591679528</v>
      </c>
    </row>
    <row r="36" spans="2:16" x14ac:dyDescent="0.25">
      <c r="B36" s="24"/>
      <c r="C36" s="25" t="s">
        <v>53</v>
      </c>
      <c r="D36" s="34" t="s">
        <v>39</v>
      </c>
      <c r="E36" s="17" t="s">
        <v>26</v>
      </c>
      <c r="F36" s="31">
        <v>5.9513999999999996</v>
      </c>
      <c r="G36" s="27">
        <v>3039826.5597681161</v>
      </c>
      <c r="H36" s="28">
        <f t="shared" si="0"/>
        <v>18091223.787803967</v>
      </c>
      <c r="J36" s="6" t="s">
        <v>52</v>
      </c>
      <c r="K36" s="6">
        <f>0.2*0.4*3.65*0.5</f>
        <v>0.14600000000000002</v>
      </c>
      <c r="L36" s="6">
        <f>0.2*0.4*3.65*1</f>
        <v>0.29200000000000004</v>
      </c>
      <c r="P36" s="6">
        <f>+P35/N35</f>
        <v>2628034.4237517524</v>
      </c>
    </row>
    <row r="37" spans="2:16" x14ac:dyDescent="0.25">
      <c r="B37" s="24"/>
      <c r="C37" s="25" t="s">
        <v>54</v>
      </c>
      <c r="D37" s="34" t="s">
        <v>39</v>
      </c>
      <c r="E37" s="17" t="s">
        <v>26</v>
      </c>
      <c r="F37" s="31">
        <v>0.446376</v>
      </c>
      <c r="G37" s="27">
        <v>3557244.3408909705</v>
      </c>
      <c r="H37" s="28">
        <f t="shared" si="0"/>
        <v>1587868.4999095479</v>
      </c>
      <c r="J37" s="6" t="s">
        <v>52</v>
      </c>
      <c r="K37" s="6">
        <f>3.65*0.2*0.4*0.5</f>
        <v>0.14599999999999999</v>
      </c>
      <c r="L37" s="6">
        <f>3.65*0.2*0.4</f>
        <v>0.29199999999999998</v>
      </c>
    </row>
    <row r="38" spans="2:16" x14ac:dyDescent="0.25">
      <c r="B38" s="24"/>
      <c r="C38" s="25" t="s">
        <v>55</v>
      </c>
      <c r="D38" s="34" t="s">
        <v>39</v>
      </c>
      <c r="E38" s="17" t="s">
        <v>26</v>
      </c>
      <c r="F38" s="31">
        <v>5.7162600000000001</v>
      </c>
      <c r="G38" s="27">
        <v>3039826.5597681161</v>
      </c>
      <c r="H38" s="28">
        <f t="shared" si="0"/>
        <v>17376438.970540091</v>
      </c>
      <c r="J38" s="6" t="s">
        <v>56</v>
      </c>
      <c r="K38" s="6">
        <f>1*0.2*0.4*0.5</f>
        <v>4.0000000000000008E-2</v>
      </c>
      <c r="L38" s="6">
        <f>0.2*0.4*1*1</f>
        <v>8.0000000000000016E-2</v>
      </c>
    </row>
    <row r="39" spans="2:16" x14ac:dyDescent="0.25">
      <c r="B39" s="24"/>
      <c r="C39" s="25" t="s">
        <v>57</v>
      </c>
      <c r="D39" s="34" t="s">
        <v>39</v>
      </c>
      <c r="E39" s="17" t="s">
        <v>26</v>
      </c>
      <c r="F39" s="31">
        <v>0.44636399999999998</v>
      </c>
      <c r="G39" s="27">
        <v>3557244.3408909705</v>
      </c>
      <c r="H39" s="28">
        <f t="shared" si="0"/>
        <v>1587825.8129774572</v>
      </c>
      <c r="J39" s="6" t="s">
        <v>58</v>
      </c>
      <c r="L39" s="6">
        <f>1.7*0.15*0.3*2</f>
        <v>0.153</v>
      </c>
    </row>
    <row r="40" spans="2:16" x14ac:dyDescent="0.25">
      <c r="B40" s="24"/>
      <c r="C40" s="25" t="s">
        <v>59</v>
      </c>
      <c r="D40" s="34" t="s">
        <v>39</v>
      </c>
      <c r="E40" s="17" t="s">
        <v>26</v>
      </c>
      <c r="F40" s="31">
        <v>0.47092800000000001</v>
      </c>
      <c r="G40" s="27">
        <v>3039826.5597681161</v>
      </c>
      <c r="H40" s="28">
        <f t="shared" si="0"/>
        <v>1431539.4421384793</v>
      </c>
      <c r="J40" s="6" t="s">
        <v>60</v>
      </c>
      <c r="L40" s="6">
        <f>0.2*0.4*4.5</f>
        <v>0.3600000000000001</v>
      </c>
    </row>
    <row r="41" spans="2:16" x14ac:dyDescent="0.25">
      <c r="B41" s="24"/>
      <c r="C41" s="25" t="s">
        <v>61</v>
      </c>
      <c r="D41" s="34" t="s">
        <v>39</v>
      </c>
      <c r="E41" s="17" t="s">
        <v>26</v>
      </c>
      <c r="F41" s="26">
        <v>1.48062</v>
      </c>
      <c r="G41" s="27">
        <v>3557244.3408909705</v>
      </c>
      <c r="H41" s="28">
        <f t="shared" si="0"/>
        <v>5266927.1160099888</v>
      </c>
      <c r="J41" s="6" t="s">
        <v>62</v>
      </c>
      <c r="L41" s="6">
        <f>0.25*0.5*4.5*2</f>
        <v>1.125</v>
      </c>
    </row>
    <row r="42" spans="2:16" x14ac:dyDescent="0.25">
      <c r="B42" s="24">
        <v>9</v>
      </c>
      <c r="C42" s="25" t="s">
        <v>63</v>
      </c>
      <c r="D42" s="34" t="s">
        <v>64</v>
      </c>
      <c r="E42" s="17" t="s">
        <v>26</v>
      </c>
      <c r="F42" s="26">
        <v>2.14</v>
      </c>
      <c r="G42" s="27">
        <v>3912612.4077329058</v>
      </c>
      <c r="H42" s="28">
        <f t="shared" si="0"/>
        <v>8372990.5525484188</v>
      </c>
      <c r="J42" s="6" t="s">
        <v>52</v>
      </c>
      <c r="L42" s="6">
        <f>0.2*0.4*4.5*2</f>
        <v>0.7200000000000002</v>
      </c>
    </row>
    <row r="43" spans="2:16" ht="45" x14ac:dyDescent="0.25">
      <c r="B43" s="24">
        <v>10</v>
      </c>
      <c r="C43" s="35" t="s">
        <v>65</v>
      </c>
      <c r="D43" s="34"/>
      <c r="E43" s="17" t="s">
        <v>26</v>
      </c>
      <c r="F43" s="26">
        <v>0.38250000000000001</v>
      </c>
      <c r="G43" s="27">
        <v>5996861.0860060798</v>
      </c>
      <c r="H43" s="28">
        <f t="shared" si="0"/>
        <v>2293799.3653973257</v>
      </c>
    </row>
    <row r="44" spans="2:16" s="82" customFormat="1" x14ac:dyDescent="0.25">
      <c r="B44" s="75">
        <v>11</v>
      </c>
      <c r="C44" s="76" t="s">
        <v>66</v>
      </c>
      <c r="D44" s="77"/>
      <c r="E44" s="78" t="s">
        <v>26</v>
      </c>
      <c r="F44" s="79">
        <v>8.1692307692307703E-2</v>
      </c>
      <c r="G44" s="80">
        <v>6268564.9206974525</v>
      </c>
      <c r="H44" s="81">
        <f t="shared" si="0"/>
        <v>512093.53429082275</v>
      </c>
    </row>
    <row r="45" spans="2:16" x14ac:dyDescent="0.25">
      <c r="B45" s="24"/>
      <c r="C45" s="25"/>
      <c r="D45" s="25"/>
      <c r="E45" s="17"/>
      <c r="F45" s="26"/>
      <c r="G45" s="27"/>
      <c r="H45" s="28"/>
      <c r="J45" s="6" t="s">
        <v>67</v>
      </c>
      <c r="L45" s="6">
        <f>0.15*0.4*4.5</f>
        <v>0.27</v>
      </c>
    </row>
    <row r="46" spans="2:16" ht="15.75" x14ac:dyDescent="0.25">
      <c r="B46" s="20" t="s">
        <v>68</v>
      </c>
      <c r="C46" s="30" t="s">
        <v>69</v>
      </c>
      <c r="D46" s="30"/>
      <c r="E46" s="17"/>
      <c r="F46" s="26"/>
      <c r="G46" s="27"/>
      <c r="H46" s="28"/>
      <c r="J46" s="6" t="s">
        <v>52</v>
      </c>
      <c r="L46" s="6">
        <f>0.2*0.4*5</f>
        <v>0.40000000000000008</v>
      </c>
    </row>
    <row r="47" spans="2:16" ht="15.75" x14ac:dyDescent="0.25">
      <c r="B47" s="20"/>
      <c r="C47" s="30" t="s">
        <v>70</v>
      </c>
      <c r="D47" s="30"/>
      <c r="E47" s="17"/>
      <c r="F47" s="26"/>
      <c r="G47" s="27"/>
      <c r="H47" s="28"/>
      <c r="J47" s="6" t="s">
        <v>71</v>
      </c>
    </row>
    <row r="48" spans="2:16" ht="30" x14ac:dyDescent="0.25">
      <c r="B48" s="24">
        <v>1</v>
      </c>
      <c r="C48" s="25" t="s">
        <v>72</v>
      </c>
      <c r="D48" s="36" t="s">
        <v>73</v>
      </c>
      <c r="E48" s="17" t="s">
        <v>22</v>
      </c>
      <c r="F48" s="26">
        <v>4.5</v>
      </c>
      <c r="G48" s="27">
        <v>185851.24346249999</v>
      </c>
      <c r="H48" s="28">
        <f t="shared" si="0"/>
        <v>836330.59558124992</v>
      </c>
      <c r="J48" s="6" t="s">
        <v>50</v>
      </c>
      <c r="K48" s="6">
        <f>1.7*0.2*0.3*0.5</f>
        <v>5.1000000000000004E-2</v>
      </c>
      <c r="L48" s="6">
        <f>0.2*0.3*1.7</f>
        <v>0.10199999999999999</v>
      </c>
    </row>
    <row r="49" spans="2:12" x14ac:dyDescent="0.2">
      <c r="B49" s="24">
        <v>2</v>
      </c>
      <c r="C49" s="25" t="s">
        <v>74</v>
      </c>
      <c r="D49" s="37"/>
      <c r="E49" s="17"/>
      <c r="F49" s="26"/>
      <c r="G49" s="27">
        <v>0</v>
      </c>
      <c r="H49" s="28">
        <f t="shared" si="0"/>
        <v>0</v>
      </c>
      <c r="J49" s="6" t="s">
        <v>52</v>
      </c>
      <c r="K49" s="6">
        <f>0.2*0.4*5*0.5</f>
        <v>0.20000000000000004</v>
      </c>
      <c r="L49" s="6">
        <f>0.2*0.4*5</f>
        <v>0.40000000000000008</v>
      </c>
    </row>
    <row r="50" spans="2:12" x14ac:dyDescent="0.2">
      <c r="B50" s="24">
        <v>3</v>
      </c>
      <c r="C50" s="25" t="s">
        <v>75</v>
      </c>
      <c r="D50" s="37" t="s">
        <v>76</v>
      </c>
      <c r="E50" s="17" t="s">
        <v>22</v>
      </c>
      <c r="F50" s="26">
        <v>54.985378867000001</v>
      </c>
      <c r="G50" s="27">
        <v>164293.85424375001</v>
      </c>
      <c r="H50" s="28">
        <f t="shared" si="0"/>
        <v>9033759.8211122714</v>
      </c>
      <c r="J50" s="6" t="s">
        <v>52</v>
      </c>
      <c r="K50" s="6">
        <f>0.2*0.4*3.65*0.5</f>
        <v>0.14600000000000002</v>
      </c>
      <c r="L50" s="6">
        <f>0.2*0.4*3.65*1</f>
        <v>0.29200000000000004</v>
      </c>
    </row>
    <row r="51" spans="2:12" x14ac:dyDescent="0.2">
      <c r="B51" s="24">
        <v>4</v>
      </c>
      <c r="C51" s="25" t="s">
        <v>77</v>
      </c>
      <c r="D51" s="37" t="s">
        <v>78</v>
      </c>
      <c r="E51" s="17" t="s">
        <v>22</v>
      </c>
      <c r="F51" s="26">
        <v>2.7731172659999999</v>
      </c>
      <c r="G51" s="27">
        <v>178460.1385875</v>
      </c>
      <c r="H51" s="28">
        <f t="shared" si="0"/>
        <v>494890.89160974906</v>
      </c>
      <c r="J51" s="6" t="s">
        <v>52</v>
      </c>
      <c r="K51" s="6">
        <f>3.65*0.2*0.4*0.5</f>
        <v>0.14599999999999999</v>
      </c>
      <c r="L51" s="6">
        <f>3.65*0.2*0.4</f>
        <v>0.29199999999999998</v>
      </c>
    </row>
    <row r="52" spans="2:12" x14ac:dyDescent="0.2">
      <c r="B52" s="24">
        <v>5</v>
      </c>
      <c r="C52" s="25" t="s">
        <v>79</v>
      </c>
      <c r="D52" s="37" t="s">
        <v>76</v>
      </c>
      <c r="E52" s="17" t="s">
        <v>22</v>
      </c>
      <c r="F52" s="26">
        <v>9.5839976869000019</v>
      </c>
      <c r="G52" s="27">
        <v>236129.1304625</v>
      </c>
      <c r="H52" s="28">
        <f t="shared" si="0"/>
        <v>2263061.0401623086</v>
      </c>
      <c r="J52" s="6" t="s">
        <v>56</v>
      </c>
      <c r="K52" s="6">
        <f>1*0.2*0.4*0.5</f>
        <v>4.0000000000000008E-2</v>
      </c>
      <c r="L52" s="6">
        <f>0.2*0.4*1*1</f>
        <v>8.0000000000000016E-2</v>
      </c>
    </row>
    <row r="53" spans="2:12" ht="30" x14ac:dyDescent="0.25">
      <c r="B53" s="24">
        <v>6</v>
      </c>
      <c r="C53" s="25" t="s">
        <v>80</v>
      </c>
      <c r="D53" s="36" t="s">
        <v>81</v>
      </c>
      <c r="E53" s="17" t="s">
        <v>13</v>
      </c>
      <c r="F53" s="26">
        <v>7.7</v>
      </c>
      <c r="G53" s="27">
        <v>32177.119821000004</v>
      </c>
      <c r="H53" s="28">
        <f t="shared" si="0"/>
        <v>247763.82262170003</v>
      </c>
    </row>
    <row r="54" spans="2:12" ht="30" x14ac:dyDescent="0.25">
      <c r="B54" s="24">
        <v>7</v>
      </c>
      <c r="C54" s="25" t="s">
        <v>82</v>
      </c>
      <c r="D54" s="36" t="s">
        <v>73</v>
      </c>
      <c r="E54" s="17" t="s">
        <v>22</v>
      </c>
      <c r="F54" s="26">
        <v>2.5499999999999998</v>
      </c>
      <c r="G54" s="27">
        <v>164293.85424375001</v>
      </c>
      <c r="H54" s="28">
        <f t="shared" si="0"/>
        <v>418949.3283215625</v>
      </c>
    </row>
    <row r="55" spans="2:12" ht="15.75" x14ac:dyDescent="0.25">
      <c r="B55" s="20"/>
      <c r="C55" s="30" t="s">
        <v>83</v>
      </c>
      <c r="D55" s="38"/>
      <c r="E55" s="17"/>
      <c r="F55" s="26"/>
      <c r="G55" s="27"/>
      <c r="H55" s="28"/>
      <c r="J55" s="6" t="s">
        <v>58</v>
      </c>
      <c r="L55" s="6">
        <f>1.7*0.15*0.3*2</f>
        <v>0.153</v>
      </c>
    </row>
    <row r="56" spans="2:12" x14ac:dyDescent="0.2">
      <c r="B56" s="24">
        <v>1</v>
      </c>
      <c r="C56" s="25" t="s">
        <v>75</v>
      </c>
      <c r="D56" s="37" t="s">
        <v>76</v>
      </c>
      <c r="E56" s="17" t="s">
        <v>22</v>
      </c>
      <c r="F56" s="26">
        <v>54.879509729900001</v>
      </c>
      <c r="G56" s="27">
        <v>164293.85424375001</v>
      </c>
      <c r="H56" s="28">
        <f t="shared" si="0"/>
        <v>9016366.1725326516</v>
      </c>
      <c r="J56" s="6" t="s">
        <v>60</v>
      </c>
      <c r="L56" s="6">
        <f>0.2*0.4*4.5</f>
        <v>0.3600000000000001</v>
      </c>
    </row>
    <row r="57" spans="2:12" x14ac:dyDescent="0.2">
      <c r="B57" s="24">
        <v>2</v>
      </c>
      <c r="C57" s="25" t="s">
        <v>77</v>
      </c>
      <c r="D57" s="37" t="s">
        <v>78</v>
      </c>
      <c r="E57" s="17" t="s">
        <v>22</v>
      </c>
      <c r="F57" s="26">
        <v>2.7732250000000001</v>
      </c>
      <c r="G57" s="27">
        <v>178460.1385875</v>
      </c>
      <c r="H57" s="28">
        <f t="shared" si="0"/>
        <v>494910.11783431971</v>
      </c>
      <c r="J57" s="6" t="s">
        <v>62</v>
      </c>
      <c r="L57" s="6">
        <f>0.25*0.5*4.5*1</f>
        <v>0.5625</v>
      </c>
    </row>
    <row r="58" spans="2:12" x14ac:dyDescent="0.2">
      <c r="B58" s="24">
        <v>3</v>
      </c>
      <c r="C58" s="32" t="s">
        <v>79</v>
      </c>
      <c r="D58" s="37" t="s">
        <v>76</v>
      </c>
      <c r="E58" s="17" t="s">
        <v>22</v>
      </c>
      <c r="F58" s="26">
        <v>7.9472750000000003</v>
      </c>
      <c r="G58" s="27">
        <v>236129.1304625</v>
      </c>
      <c r="H58" s="28">
        <f t="shared" si="0"/>
        <v>1876583.1352963648</v>
      </c>
      <c r="J58" s="6" t="s">
        <v>52</v>
      </c>
      <c r="L58" s="6">
        <f>0.2*0.4*4.5*2</f>
        <v>0.7200000000000002</v>
      </c>
    </row>
    <row r="59" spans="2:12" ht="15.75" x14ac:dyDescent="0.25">
      <c r="B59" s="39"/>
      <c r="C59" s="40" t="s">
        <v>84</v>
      </c>
      <c r="D59" s="41"/>
      <c r="E59" s="17"/>
      <c r="F59" s="26"/>
      <c r="G59" s="27"/>
      <c r="H59" s="28"/>
      <c r="J59" s="6" t="s">
        <v>67</v>
      </c>
      <c r="L59" s="6">
        <f>0.15*0.4*4.5</f>
        <v>0.27</v>
      </c>
    </row>
    <row r="60" spans="2:12" x14ac:dyDescent="0.2">
      <c r="B60" s="42">
        <v>1</v>
      </c>
      <c r="C60" s="32" t="s">
        <v>75</v>
      </c>
      <c r="D60" s="37" t="s">
        <v>76</v>
      </c>
      <c r="E60" s="17" t="s">
        <v>22</v>
      </c>
      <c r="F60" s="26">
        <v>55.757553000000001</v>
      </c>
      <c r="G60" s="27">
        <v>164293.85424375001</v>
      </c>
      <c r="H60" s="28">
        <f t="shared" si="0"/>
        <v>9160623.285570167</v>
      </c>
      <c r="J60" s="6" t="s">
        <v>58</v>
      </c>
      <c r="L60" s="6">
        <f>1*0.15*0.3</f>
        <v>4.4999999999999998E-2</v>
      </c>
    </row>
    <row r="61" spans="2:12" x14ac:dyDescent="0.2">
      <c r="B61" s="42">
        <v>2</v>
      </c>
      <c r="C61" s="32" t="s">
        <v>77</v>
      </c>
      <c r="D61" s="37" t="s">
        <v>78</v>
      </c>
      <c r="E61" s="17" t="s">
        <v>22</v>
      </c>
      <c r="F61" s="26">
        <v>2.7732250000000001</v>
      </c>
      <c r="G61" s="27">
        <v>178460.1385875</v>
      </c>
      <c r="H61" s="28">
        <f t="shared" si="0"/>
        <v>494910.11783431971</v>
      </c>
      <c r="J61" s="6" t="s">
        <v>52</v>
      </c>
      <c r="L61" s="6">
        <f>0.2*0.4*5</f>
        <v>0.40000000000000008</v>
      </c>
    </row>
    <row r="62" spans="2:12" x14ac:dyDescent="0.25">
      <c r="B62" s="24"/>
      <c r="C62" s="25"/>
      <c r="D62" s="35"/>
      <c r="E62" s="17"/>
      <c r="F62" s="26"/>
      <c r="G62" s="27"/>
      <c r="H62" s="28"/>
    </row>
    <row r="63" spans="2:12" ht="15.75" x14ac:dyDescent="0.25">
      <c r="B63" s="20" t="s">
        <v>85</v>
      </c>
      <c r="C63" s="30" t="s">
        <v>86</v>
      </c>
      <c r="D63" s="43"/>
      <c r="E63" s="17"/>
      <c r="F63" s="26"/>
      <c r="G63" s="27"/>
      <c r="H63" s="28"/>
      <c r="L63" s="6">
        <f>SUM(K34:L61)</f>
        <v>9.036500000000002</v>
      </c>
    </row>
    <row r="64" spans="2:12" ht="15.75" x14ac:dyDescent="0.25">
      <c r="B64" s="20"/>
      <c r="C64" s="30" t="s">
        <v>70</v>
      </c>
      <c r="D64" s="43"/>
      <c r="E64" s="17"/>
      <c r="F64" s="26"/>
      <c r="G64" s="27"/>
      <c r="H64" s="28"/>
    </row>
    <row r="65" spans="2:12" x14ac:dyDescent="0.2">
      <c r="B65" s="24">
        <v>1</v>
      </c>
      <c r="C65" s="25" t="s">
        <v>77</v>
      </c>
      <c r="D65" s="37" t="s">
        <v>87</v>
      </c>
      <c r="E65" s="17" t="s">
        <v>22</v>
      </c>
      <c r="F65" s="26">
        <v>11.807600000000001</v>
      </c>
      <c r="G65" s="27">
        <v>181500.00000000003</v>
      </c>
      <c r="H65" s="28">
        <f t="shared" si="0"/>
        <v>2143079.4000000004</v>
      </c>
      <c r="J65" s="6" t="s">
        <v>88</v>
      </c>
    </row>
    <row r="66" spans="2:12" x14ac:dyDescent="0.2">
      <c r="B66" s="24">
        <v>2</v>
      </c>
      <c r="C66" s="25" t="s">
        <v>89</v>
      </c>
      <c r="D66" s="37" t="s">
        <v>90</v>
      </c>
      <c r="E66" s="17" t="s">
        <v>22</v>
      </c>
      <c r="F66" s="26">
        <v>29.47</v>
      </c>
      <c r="G66" s="27">
        <v>32177.119821000004</v>
      </c>
      <c r="H66" s="28">
        <f t="shared" si="0"/>
        <v>948259.72112487012</v>
      </c>
      <c r="J66" s="6" t="s">
        <v>50</v>
      </c>
      <c r="K66" s="6">
        <f>1.7*0.2*0.3</f>
        <v>0.10200000000000001</v>
      </c>
      <c r="L66" s="6">
        <f>0.2*0.3*1.7</f>
        <v>0.10199999999999999</v>
      </c>
    </row>
    <row r="67" spans="2:12" ht="15.75" x14ac:dyDescent="0.25">
      <c r="B67" s="20"/>
      <c r="C67" s="30" t="s">
        <v>83</v>
      </c>
      <c r="D67" s="38"/>
      <c r="E67" s="17"/>
      <c r="F67" s="26"/>
      <c r="G67" s="27"/>
      <c r="H67" s="28"/>
      <c r="J67" s="6" t="s">
        <v>67</v>
      </c>
      <c r="K67" s="6">
        <f>0.15*0.4*5</f>
        <v>0.3</v>
      </c>
      <c r="L67" s="6">
        <f>0.15*0.4*5</f>
        <v>0.3</v>
      </c>
    </row>
    <row r="68" spans="2:12" x14ac:dyDescent="0.2">
      <c r="B68" s="24">
        <v>1</v>
      </c>
      <c r="C68" s="25" t="s">
        <v>77</v>
      </c>
      <c r="D68" s="37" t="s">
        <v>87</v>
      </c>
      <c r="E68" s="17" t="s">
        <v>22</v>
      </c>
      <c r="F68" s="26">
        <v>11.807600000000001</v>
      </c>
      <c r="G68" s="27">
        <v>181500.00000000003</v>
      </c>
      <c r="H68" s="28">
        <f t="shared" si="0"/>
        <v>2143079.4000000004</v>
      </c>
      <c r="J68" s="6" t="s">
        <v>91</v>
      </c>
      <c r="K68" s="6">
        <f>0.15*0.3*3.65</f>
        <v>0.16424999999999998</v>
      </c>
      <c r="L68" s="6">
        <f>0.15*0.3*3.65</f>
        <v>0.16424999999999998</v>
      </c>
    </row>
    <row r="69" spans="2:12" x14ac:dyDescent="0.2">
      <c r="B69" s="24">
        <v>2</v>
      </c>
      <c r="C69" s="25" t="s">
        <v>89</v>
      </c>
      <c r="D69" s="37" t="s">
        <v>90</v>
      </c>
      <c r="E69" s="17" t="s">
        <v>22</v>
      </c>
      <c r="F69" s="26">
        <v>30.337</v>
      </c>
      <c r="G69" s="27">
        <v>32177.119821000004</v>
      </c>
      <c r="H69" s="28">
        <f t="shared" si="0"/>
        <v>976157.28400967713</v>
      </c>
      <c r="J69" s="6" t="s">
        <v>67</v>
      </c>
      <c r="K69" s="6">
        <f>0.15*0.4*3.65</f>
        <v>0.219</v>
      </c>
      <c r="L69" s="6">
        <f>0.15*0.4*3.65</f>
        <v>0.219</v>
      </c>
    </row>
    <row r="70" spans="2:12" ht="15.75" x14ac:dyDescent="0.25">
      <c r="B70" s="20"/>
      <c r="C70" s="30" t="s">
        <v>84</v>
      </c>
      <c r="D70" s="38"/>
      <c r="E70" s="17"/>
      <c r="F70" s="26"/>
      <c r="G70" s="27"/>
      <c r="H70" s="28"/>
      <c r="J70" s="6" t="s">
        <v>58</v>
      </c>
      <c r="L70" s="6">
        <f>1.7*0.15*0.3</f>
        <v>7.6499999999999999E-2</v>
      </c>
    </row>
    <row r="71" spans="2:12" x14ac:dyDescent="0.2">
      <c r="B71" s="24">
        <v>1</v>
      </c>
      <c r="C71" s="25" t="s">
        <v>77</v>
      </c>
      <c r="D71" s="37" t="s">
        <v>87</v>
      </c>
      <c r="E71" s="17" t="s">
        <v>22</v>
      </c>
      <c r="F71" s="26">
        <v>11.807600000000001</v>
      </c>
      <c r="G71" s="27">
        <v>181500.00000000003</v>
      </c>
      <c r="H71" s="28">
        <f t="shared" si="0"/>
        <v>2143079.4000000004</v>
      </c>
      <c r="J71" s="6" t="s">
        <v>60</v>
      </c>
      <c r="L71" s="6">
        <f>0.2*0.4*2*4.5</f>
        <v>0.7200000000000002</v>
      </c>
    </row>
    <row r="72" spans="2:12" x14ac:dyDescent="0.2">
      <c r="B72" s="24">
        <v>2</v>
      </c>
      <c r="C72" s="25" t="s">
        <v>89</v>
      </c>
      <c r="D72" s="37" t="s">
        <v>90</v>
      </c>
      <c r="E72" s="17" t="s">
        <v>22</v>
      </c>
      <c r="F72" s="26">
        <v>32.529000000000003</v>
      </c>
      <c r="G72" s="27">
        <v>32177.119821000004</v>
      </c>
      <c r="H72" s="28">
        <f t="shared" si="0"/>
        <v>1046689.5306573092</v>
      </c>
      <c r="J72" s="6" t="s">
        <v>67</v>
      </c>
      <c r="L72" s="6">
        <f>0.15*0.4*4.5</f>
        <v>0.27</v>
      </c>
    </row>
    <row r="73" spans="2:12" x14ac:dyDescent="0.25">
      <c r="B73" s="24"/>
      <c r="C73" s="25"/>
      <c r="D73" s="35"/>
      <c r="E73" s="17"/>
      <c r="F73" s="26"/>
      <c r="G73" s="27"/>
      <c r="H73" s="28"/>
      <c r="J73" s="6" t="s">
        <v>91</v>
      </c>
      <c r="L73" s="6">
        <f>0.15*0.3*4.5*2</f>
        <v>0.40499999999999997</v>
      </c>
    </row>
    <row r="74" spans="2:12" x14ac:dyDescent="0.25">
      <c r="B74" s="24"/>
      <c r="C74" s="25"/>
      <c r="D74" s="35"/>
      <c r="E74" s="17"/>
      <c r="F74" s="26"/>
      <c r="G74" s="27"/>
      <c r="H74" s="28"/>
      <c r="J74" s="6" t="s">
        <v>67</v>
      </c>
      <c r="L74" s="6">
        <f>0.15*0.4*4.5</f>
        <v>0.27</v>
      </c>
    </row>
    <row r="75" spans="2:12" x14ac:dyDescent="0.25">
      <c r="B75" s="24"/>
      <c r="C75" s="25"/>
      <c r="D75" s="25"/>
      <c r="E75" s="17"/>
      <c r="F75" s="26"/>
      <c r="G75" s="27"/>
      <c r="H75" s="28"/>
      <c r="J75" s="6" t="s">
        <v>67</v>
      </c>
      <c r="L75" s="6">
        <f>0.15*0.4*2*4.5</f>
        <v>0.54</v>
      </c>
    </row>
    <row r="76" spans="2:12" ht="15.75" x14ac:dyDescent="0.25">
      <c r="B76" s="20" t="s">
        <v>92</v>
      </c>
      <c r="C76" s="30" t="s">
        <v>93</v>
      </c>
      <c r="D76" s="30"/>
      <c r="E76" s="17"/>
      <c r="F76" s="26"/>
      <c r="G76" s="27"/>
      <c r="H76" s="28"/>
    </row>
    <row r="77" spans="2:12" x14ac:dyDescent="0.25">
      <c r="B77" s="44">
        <v>1</v>
      </c>
      <c r="C77" s="35" t="s">
        <v>94</v>
      </c>
      <c r="D77" s="35" t="s">
        <v>95</v>
      </c>
      <c r="E77" s="45" t="s">
        <v>22</v>
      </c>
      <c r="F77" s="46">
        <v>162.91395499999999</v>
      </c>
      <c r="G77" s="27">
        <v>66150</v>
      </c>
      <c r="H77" s="28">
        <f t="shared" si="0"/>
        <v>10776758.123249998</v>
      </c>
    </row>
    <row r="78" spans="2:12" x14ac:dyDescent="0.25">
      <c r="B78" s="24">
        <v>2</v>
      </c>
      <c r="C78" s="25" t="s">
        <v>96</v>
      </c>
      <c r="D78" s="35" t="s">
        <v>97</v>
      </c>
      <c r="E78" s="17" t="s">
        <v>13</v>
      </c>
      <c r="F78" s="26">
        <v>151.91</v>
      </c>
      <c r="G78" s="27">
        <v>22000</v>
      </c>
      <c r="H78" s="28">
        <f t="shared" si="0"/>
        <v>3342020</v>
      </c>
    </row>
    <row r="79" spans="2:12" x14ac:dyDescent="0.25">
      <c r="B79" s="44">
        <v>3</v>
      </c>
      <c r="C79" s="35" t="s">
        <v>98</v>
      </c>
      <c r="D79" s="35" t="s">
        <v>99</v>
      </c>
      <c r="E79" s="45" t="s">
        <v>22</v>
      </c>
      <c r="F79" s="46">
        <v>18.373175</v>
      </c>
      <c r="G79" s="27">
        <v>92750</v>
      </c>
      <c r="H79" s="28">
        <f t="shared" si="0"/>
        <v>1704111.98125</v>
      </c>
    </row>
    <row r="80" spans="2:12" x14ac:dyDescent="0.25">
      <c r="B80" s="24">
        <v>4</v>
      </c>
      <c r="C80" s="25" t="s">
        <v>100</v>
      </c>
      <c r="D80" s="35" t="s">
        <v>101</v>
      </c>
      <c r="E80" s="17" t="s">
        <v>22</v>
      </c>
      <c r="F80" s="26">
        <v>69.690564600000016</v>
      </c>
      <c r="G80" s="27">
        <v>85000</v>
      </c>
      <c r="H80" s="28">
        <f t="shared" si="0"/>
        <v>5923697.9910000013</v>
      </c>
    </row>
    <row r="81" spans="2:8" x14ac:dyDescent="0.25">
      <c r="B81" s="24"/>
      <c r="C81" s="25"/>
      <c r="D81" s="25"/>
      <c r="E81" s="17"/>
      <c r="F81" s="26"/>
      <c r="G81" s="27"/>
      <c r="H81" s="28"/>
    </row>
    <row r="82" spans="2:8" ht="15.75" x14ac:dyDescent="0.25">
      <c r="B82" s="20" t="s">
        <v>102</v>
      </c>
      <c r="C82" s="30" t="s">
        <v>103</v>
      </c>
      <c r="D82" s="30"/>
      <c r="E82" s="17"/>
      <c r="F82" s="26"/>
      <c r="G82" s="27"/>
      <c r="H82" s="28"/>
    </row>
    <row r="83" spans="2:8" ht="30" x14ac:dyDescent="0.25">
      <c r="B83" s="24">
        <v>1</v>
      </c>
      <c r="C83" s="25" t="s">
        <v>104</v>
      </c>
      <c r="D83" s="35" t="s">
        <v>105</v>
      </c>
      <c r="E83" s="17" t="s">
        <v>22</v>
      </c>
      <c r="F83" s="26">
        <v>340.23856666666671</v>
      </c>
      <c r="G83" s="27">
        <v>96580.000000000015</v>
      </c>
      <c r="H83" s="28">
        <f t="shared" ref="H83:H146" si="1">F83*G83</f>
        <v>32860240.768666677</v>
      </c>
    </row>
    <row r="84" spans="2:8" x14ac:dyDescent="0.25">
      <c r="B84" s="24">
        <v>2</v>
      </c>
      <c r="C84" s="25" t="s">
        <v>106</v>
      </c>
      <c r="D84" s="25" t="s">
        <v>107</v>
      </c>
      <c r="E84" s="17" t="s">
        <v>22</v>
      </c>
      <c r="F84" s="26">
        <v>19.86</v>
      </c>
      <c r="G84" s="27">
        <v>74506.753125000017</v>
      </c>
      <c r="H84" s="28">
        <f t="shared" si="1"/>
        <v>1479704.1170625002</v>
      </c>
    </row>
    <row r="85" spans="2:8" x14ac:dyDescent="0.25">
      <c r="B85" s="24">
        <v>3</v>
      </c>
      <c r="C85" s="25" t="s">
        <v>108</v>
      </c>
      <c r="D85" s="25" t="s">
        <v>109</v>
      </c>
      <c r="E85" s="17" t="s">
        <v>22</v>
      </c>
      <c r="F85" s="26">
        <v>724.72908333333339</v>
      </c>
      <c r="G85" s="27">
        <v>64465.14375000001</v>
      </c>
      <c r="H85" s="28">
        <f t="shared" si="1"/>
        <v>46719764.536889076</v>
      </c>
    </row>
    <row r="86" spans="2:8" x14ac:dyDescent="0.25">
      <c r="B86" s="24">
        <v>4</v>
      </c>
      <c r="C86" s="25" t="s">
        <v>110</v>
      </c>
      <c r="D86" s="25" t="s">
        <v>111</v>
      </c>
      <c r="E86" s="17" t="s">
        <v>22</v>
      </c>
      <c r="F86" s="26">
        <v>708.14791666666679</v>
      </c>
      <c r="G86" s="27">
        <v>26056.360312500001</v>
      </c>
      <c r="H86" s="28">
        <f t="shared" si="1"/>
        <v>18451757.271212894</v>
      </c>
    </row>
    <row r="87" spans="2:8" x14ac:dyDescent="0.25">
      <c r="B87" s="24">
        <v>5</v>
      </c>
      <c r="C87" s="25" t="s">
        <v>112</v>
      </c>
      <c r="D87" s="25" t="s">
        <v>109</v>
      </c>
      <c r="E87" s="17" t="s">
        <v>22</v>
      </c>
      <c r="F87" s="26">
        <v>51.62</v>
      </c>
      <c r="G87" s="27">
        <v>64465.14375000001</v>
      </c>
      <c r="H87" s="28">
        <f t="shared" si="1"/>
        <v>3327690.7203750005</v>
      </c>
    </row>
    <row r="88" spans="2:8" x14ac:dyDescent="0.25">
      <c r="B88" s="24">
        <v>6</v>
      </c>
      <c r="C88" s="25" t="s">
        <v>113</v>
      </c>
      <c r="D88" s="25" t="s">
        <v>111</v>
      </c>
      <c r="E88" s="17" t="s">
        <v>22</v>
      </c>
      <c r="F88" s="26">
        <v>51.62</v>
      </c>
      <c r="G88" s="27">
        <v>26056.360312500001</v>
      </c>
      <c r="H88" s="28">
        <f t="shared" si="1"/>
        <v>1345029.3193312499</v>
      </c>
    </row>
    <row r="89" spans="2:8" x14ac:dyDescent="0.25">
      <c r="B89" s="24"/>
      <c r="C89" s="25"/>
      <c r="D89" s="25"/>
      <c r="E89" s="17"/>
      <c r="F89" s="26"/>
      <c r="G89" s="27"/>
      <c r="H89" s="28"/>
    </row>
    <row r="90" spans="2:8" ht="15.75" x14ac:dyDescent="0.25">
      <c r="B90" s="20" t="s">
        <v>114</v>
      </c>
      <c r="C90" s="30" t="s">
        <v>115</v>
      </c>
      <c r="D90" s="30"/>
      <c r="E90" s="17"/>
      <c r="F90" s="26"/>
      <c r="G90" s="27"/>
      <c r="H90" s="28"/>
    </row>
    <row r="91" spans="2:8" x14ac:dyDescent="0.25">
      <c r="B91" s="24">
        <v>1</v>
      </c>
      <c r="C91" s="25" t="s">
        <v>116</v>
      </c>
      <c r="D91" s="34" t="s">
        <v>117</v>
      </c>
      <c r="E91" s="17" t="s">
        <v>22</v>
      </c>
      <c r="F91" s="26">
        <v>51.341000000000001</v>
      </c>
      <c r="G91" s="27">
        <v>110000</v>
      </c>
      <c r="H91" s="28">
        <f t="shared" si="1"/>
        <v>5647510</v>
      </c>
    </row>
    <row r="92" spans="2:8" x14ac:dyDescent="0.2">
      <c r="B92" s="24">
        <v>2</v>
      </c>
      <c r="C92" s="25" t="s">
        <v>118</v>
      </c>
      <c r="D92" s="37" t="s">
        <v>119</v>
      </c>
      <c r="E92" s="17" t="s">
        <v>22</v>
      </c>
      <c r="F92" s="26">
        <v>52.362000000000002</v>
      </c>
      <c r="G92" s="27">
        <v>95000</v>
      </c>
      <c r="H92" s="28">
        <f t="shared" si="1"/>
        <v>4974390</v>
      </c>
    </row>
    <row r="93" spans="2:8" x14ac:dyDescent="0.25">
      <c r="B93" s="24">
        <v>3</v>
      </c>
      <c r="C93" s="25" t="s">
        <v>120</v>
      </c>
      <c r="D93" s="25"/>
      <c r="E93" s="17" t="s">
        <v>13</v>
      </c>
      <c r="F93" s="26">
        <v>21.34</v>
      </c>
      <c r="G93" s="27">
        <v>30000</v>
      </c>
      <c r="H93" s="28">
        <f t="shared" si="1"/>
        <v>640200</v>
      </c>
    </row>
    <row r="94" spans="2:8" x14ac:dyDescent="0.25">
      <c r="B94" s="24">
        <v>4</v>
      </c>
      <c r="C94" s="25" t="s">
        <v>121</v>
      </c>
      <c r="D94" s="25"/>
      <c r="E94" s="17" t="s">
        <v>13</v>
      </c>
      <c r="F94" s="26">
        <v>10.210000000000001</v>
      </c>
      <c r="G94" s="27">
        <v>30000</v>
      </c>
      <c r="H94" s="28">
        <f t="shared" si="1"/>
        <v>306300</v>
      </c>
    </row>
    <row r="95" spans="2:8" x14ac:dyDescent="0.25">
      <c r="B95" s="24">
        <v>5</v>
      </c>
      <c r="C95" s="25" t="s">
        <v>122</v>
      </c>
      <c r="D95" s="25"/>
      <c r="E95" s="17" t="s">
        <v>13</v>
      </c>
      <c r="F95" s="26">
        <v>0</v>
      </c>
      <c r="G95" s="27">
        <v>0</v>
      </c>
      <c r="H95" s="28">
        <f t="shared" si="1"/>
        <v>0</v>
      </c>
    </row>
    <row r="96" spans="2:8" x14ac:dyDescent="0.25">
      <c r="B96" s="24"/>
      <c r="C96" s="25"/>
      <c r="D96" s="25"/>
      <c r="E96" s="17"/>
      <c r="F96" s="26"/>
      <c r="G96" s="27"/>
      <c r="H96" s="28"/>
    </row>
    <row r="97" spans="2:8" ht="15.75" x14ac:dyDescent="0.25">
      <c r="B97" s="20" t="s">
        <v>123</v>
      </c>
      <c r="C97" s="30" t="s">
        <v>124</v>
      </c>
      <c r="D97" s="30"/>
      <c r="E97" s="17"/>
      <c r="F97" s="26"/>
      <c r="G97" s="27"/>
      <c r="H97" s="28"/>
    </row>
    <row r="98" spans="2:8" ht="15.75" x14ac:dyDescent="0.25">
      <c r="B98" s="20">
        <v>1</v>
      </c>
      <c r="C98" s="30" t="s">
        <v>125</v>
      </c>
      <c r="D98" s="30"/>
      <c r="E98" s="17"/>
      <c r="F98" s="26"/>
      <c r="G98" s="27"/>
      <c r="H98" s="28"/>
    </row>
    <row r="99" spans="2:8" ht="45" x14ac:dyDescent="0.25">
      <c r="B99" s="24"/>
      <c r="C99" s="32" t="s">
        <v>126</v>
      </c>
      <c r="D99" s="36" t="s">
        <v>127</v>
      </c>
      <c r="E99" s="17" t="s">
        <v>128</v>
      </c>
      <c r="F99" s="26">
        <v>1</v>
      </c>
      <c r="G99" s="27">
        <v>7976000</v>
      </c>
      <c r="H99" s="28">
        <f t="shared" si="1"/>
        <v>7976000</v>
      </c>
    </row>
    <row r="100" spans="2:8" x14ac:dyDescent="0.25">
      <c r="B100" s="24"/>
      <c r="C100" s="32" t="s">
        <v>129</v>
      </c>
      <c r="D100" s="36" t="s">
        <v>130</v>
      </c>
      <c r="E100" s="17" t="s">
        <v>128</v>
      </c>
      <c r="F100" s="26">
        <v>3</v>
      </c>
      <c r="G100" s="27">
        <v>861000</v>
      </c>
      <c r="H100" s="28">
        <f t="shared" si="1"/>
        <v>2583000</v>
      </c>
    </row>
    <row r="101" spans="2:8" ht="30" x14ac:dyDescent="0.25">
      <c r="B101" s="24"/>
      <c r="C101" s="32" t="s">
        <v>131</v>
      </c>
      <c r="D101" s="36" t="s">
        <v>132</v>
      </c>
      <c r="E101" s="17" t="s">
        <v>128</v>
      </c>
      <c r="F101" s="26">
        <v>1</v>
      </c>
      <c r="G101" s="27">
        <v>5132100</v>
      </c>
      <c r="H101" s="28">
        <f t="shared" si="1"/>
        <v>5132100</v>
      </c>
    </row>
    <row r="102" spans="2:8" ht="30" x14ac:dyDescent="0.25">
      <c r="B102" s="24"/>
      <c r="C102" s="32" t="s">
        <v>133</v>
      </c>
      <c r="D102" s="36" t="s">
        <v>132</v>
      </c>
      <c r="E102" s="17" t="s">
        <v>128</v>
      </c>
      <c r="F102" s="26">
        <v>1</v>
      </c>
      <c r="G102" s="27">
        <v>3084200</v>
      </c>
      <c r="H102" s="28">
        <f t="shared" si="1"/>
        <v>3084200</v>
      </c>
    </row>
    <row r="103" spans="2:8" ht="30" x14ac:dyDescent="0.25">
      <c r="B103" s="24"/>
      <c r="C103" s="32" t="s">
        <v>134</v>
      </c>
      <c r="D103" s="36" t="s">
        <v>132</v>
      </c>
      <c r="E103" s="17" t="s">
        <v>128</v>
      </c>
      <c r="F103" s="26">
        <v>1</v>
      </c>
      <c r="G103" s="27">
        <v>7652950</v>
      </c>
      <c r="H103" s="28">
        <f t="shared" si="1"/>
        <v>7652950</v>
      </c>
    </row>
    <row r="104" spans="2:8" ht="30" x14ac:dyDescent="0.25">
      <c r="B104" s="24"/>
      <c r="C104" s="32" t="s">
        <v>135</v>
      </c>
      <c r="D104" s="36" t="s">
        <v>132</v>
      </c>
      <c r="E104" s="17" t="s">
        <v>128</v>
      </c>
      <c r="F104" s="26">
        <v>1</v>
      </c>
      <c r="G104" s="27">
        <v>1726950</v>
      </c>
      <c r="H104" s="28">
        <f t="shared" si="1"/>
        <v>1726950</v>
      </c>
    </row>
    <row r="105" spans="2:8" x14ac:dyDescent="0.25">
      <c r="B105" s="24"/>
      <c r="C105" s="25"/>
      <c r="D105" s="25"/>
      <c r="E105" s="17"/>
      <c r="F105" s="33"/>
      <c r="G105" s="27"/>
      <c r="H105" s="28"/>
    </row>
    <row r="106" spans="2:8" ht="15.75" x14ac:dyDescent="0.25">
      <c r="B106" s="20">
        <v>2</v>
      </c>
      <c r="C106" s="30" t="s">
        <v>136</v>
      </c>
      <c r="D106" s="30"/>
      <c r="E106" s="17"/>
      <c r="F106" s="26"/>
      <c r="G106" s="27"/>
      <c r="H106" s="28"/>
    </row>
    <row r="107" spans="2:8" x14ac:dyDescent="0.25">
      <c r="B107" s="24"/>
      <c r="C107" s="25" t="s">
        <v>129</v>
      </c>
      <c r="D107" s="36" t="s">
        <v>137</v>
      </c>
      <c r="E107" s="17" t="s">
        <v>128</v>
      </c>
      <c r="F107" s="26">
        <v>3</v>
      </c>
      <c r="G107" s="27">
        <v>1650000.0000000002</v>
      </c>
      <c r="H107" s="28">
        <f t="shared" si="1"/>
        <v>4950000.0000000009</v>
      </c>
    </row>
    <row r="108" spans="2:8" ht="15.75" x14ac:dyDescent="0.25">
      <c r="B108" s="20">
        <v>3</v>
      </c>
      <c r="C108" s="30" t="s">
        <v>138</v>
      </c>
      <c r="D108" s="30"/>
      <c r="E108" s="17"/>
      <c r="F108" s="26"/>
      <c r="G108" s="27"/>
      <c r="H108" s="28"/>
    </row>
    <row r="109" spans="2:8" x14ac:dyDescent="0.25">
      <c r="B109" s="29" t="s">
        <v>19</v>
      </c>
      <c r="C109" s="25" t="s">
        <v>139</v>
      </c>
      <c r="D109" s="34" t="s">
        <v>140</v>
      </c>
      <c r="E109" s="17" t="s">
        <v>141</v>
      </c>
      <c r="F109" s="26">
        <v>3</v>
      </c>
      <c r="G109" s="27">
        <v>346500</v>
      </c>
      <c r="H109" s="28">
        <f t="shared" si="1"/>
        <v>1039500</v>
      </c>
    </row>
    <row r="110" spans="2:8" x14ac:dyDescent="0.25">
      <c r="B110" s="29" t="s">
        <v>19</v>
      </c>
      <c r="C110" s="25" t="s">
        <v>142</v>
      </c>
      <c r="D110" s="34" t="s">
        <v>143</v>
      </c>
      <c r="E110" s="17" t="s">
        <v>141</v>
      </c>
      <c r="F110" s="26">
        <v>9</v>
      </c>
      <c r="G110" s="27">
        <v>54560.000000000007</v>
      </c>
      <c r="H110" s="28">
        <f t="shared" si="1"/>
        <v>491040.00000000006</v>
      </c>
    </row>
    <row r="111" spans="2:8" x14ac:dyDescent="0.25">
      <c r="B111" s="24"/>
      <c r="C111" s="25"/>
      <c r="D111" s="25"/>
      <c r="E111" s="17"/>
      <c r="F111" s="26"/>
      <c r="G111" s="27"/>
      <c r="H111" s="28"/>
    </row>
    <row r="112" spans="2:8" ht="15.75" x14ac:dyDescent="0.25">
      <c r="B112" s="20" t="s">
        <v>144</v>
      </c>
      <c r="C112" s="30" t="s">
        <v>145</v>
      </c>
      <c r="D112" s="30"/>
      <c r="E112" s="17"/>
      <c r="F112" s="26"/>
      <c r="G112" s="27"/>
      <c r="H112" s="28"/>
    </row>
    <row r="113" spans="2:8" x14ac:dyDescent="0.25">
      <c r="B113" s="24">
        <v>1</v>
      </c>
      <c r="C113" s="25" t="s">
        <v>146</v>
      </c>
      <c r="D113" s="34" t="s">
        <v>147</v>
      </c>
      <c r="E113" s="17" t="s">
        <v>22</v>
      </c>
      <c r="F113" s="26">
        <v>398.37275099999988</v>
      </c>
      <c r="G113" s="27">
        <v>22000</v>
      </c>
      <c r="H113" s="28">
        <f t="shared" si="1"/>
        <v>8764200.521999998</v>
      </c>
    </row>
    <row r="114" spans="2:8" x14ac:dyDescent="0.25">
      <c r="B114" s="24">
        <v>2</v>
      </c>
      <c r="C114" s="25" t="s">
        <v>148</v>
      </c>
      <c r="D114" s="34" t="s">
        <v>149</v>
      </c>
      <c r="E114" s="17" t="s">
        <v>22</v>
      </c>
      <c r="F114" s="26">
        <v>159.18254999999999</v>
      </c>
      <c r="G114" s="27">
        <v>35000</v>
      </c>
      <c r="H114" s="28">
        <f t="shared" si="1"/>
        <v>5571389.25</v>
      </c>
    </row>
    <row r="115" spans="2:8" x14ac:dyDescent="0.25">
      <c r="B115" s="24">
        <v>3</v>
      </c>
      <c r="C115" s="25" t="s">
        <v>150</v>
      </c>
      <c r="D115" s="34" t="s">
        <v>147</v>
      </c>
      <c r="E115" s="17" t="s">
        <v>22</v>
      </c>
      <c r="F115" s="26">
        <v>181.28712999999999</v>
      </c>
      <c r="G115" s="27">
        <v>22000</v>
      </c>
      <c r="H115" s="28">
        <f t="shared" si="1"/>
        <v>3988316.86</v>
      </c>
    </row>
    <row r="116" spans="2:8" x14ac:dyDescent="0.25">
      <c r="B116" s="24">
        <v>4</v>
      </c>
      <c r="C116" s="25" t="s">
        <v>151</v>
      </c>
      <c r="D116" s="25"/>
      <c r="E116" s="17" t="s">
        <v>13</v>
      </c>
      <c r="F116" s="26">
        <v>0</v>
      </c>
      <c r="G116" s="27">
        <v>0</v>
      </c>
      <c r="H116" s="28">
        <f t="shared" si="1"/>
        <v>0</v>
      </c>
    </row>
    <row r="117" spans="2:8" x14ac:dyDescent="0.25">
      <c r="B117" s="24">
        <v>5</v>
      </c>
      <c r="C117" s="25" t="s">
        <v>148</v>
      </c>
      <c r="D117" s="34"/>
      <c r="E117" s="17" t="s">
        <v>22</v>
      </c>
      <c r="F117" s="26">
        <v>59.362999999999992</v>
      </c>
      <c r="G117" s="27">
        <v>35000</v>
      </c>
      <c r="H117" s="28">
        <f t="shared" si="1"/>
        <v>2077704.9999999998</v>
      </c>
    </row>
    <row r="118" spans="2:8" x14ac:dyDescent="0.25">
      <c r="B118" s="24"/>
      <c r="C118" s="25"/>
      <c r="D118" s="25"/>
      <c r="E118" s="17"/>
      <c r="F118" s="26"/>
      <c r="G118" s="27"/>
      <c r="H118" s="28"/>
    </row>
    <row r="119" spans="2:8" ht="15.75" x14ac:dyDescent="0.25">
      <c r="B119" s="20" t="s">
        <v>152</v>
      </c>
      <c r="C119" s="30" t="s">
        <v>153</v>
      </c>
      <c r="D119" s="30"/>
      <c r="E119" s="17"/>
      <c r="F119" s="26"/>
      <c r="G119" s="27"/>
      <c r="H119" s="28"/>
    </row>
    <row r="120" spans="2:8" x14ac:dyDescent="0.25">
      <c r="B120" s="24">
        <v>1</v>
      </c>
      <c r="C120" s="25" t="s">
        <v>154</v>
      </c>
      <c r="D120" s="25"/>
      <c r="E120" s="17"/>
      <c r="F120" s="26"/>
      <c r="G120" s="27"/>
      <c r="H120" s="28"/>
    </row>
    <row r="121" spans="2:8" x14ac:dyDescent="0.25">
      <c r="B121" s="29" t="s">
        <v>19</v>
      </c>
      <c r="C121" s="25" t="s">
        <v>155</v>
      </c>
      <c r="D121" s="25" t="s">
        <v>156</v>
      </c>
      <c r="E121" s="17" t="s">
        <v>141</v>
      </c>
      <c r="F121" s="26">
        <v>3</v>
      </c>
      <c r="G121" s="27">
        <v>1852248.1372500001</v>
      </c>
      <c r="H121" s="28">
        <f t="shared" si="1"/>
        <v>5556744.41175</v>
      </c>
    </row>
    <row r="122" spans="2:8" x14ac:dyDescent="0.25">
      <c r="B122" s="29" t="s">
        <v>19</v>
      </c>
      <c r="C122" s="25" t="s">
        <v>157</v>
      </c>
      <c r="D122" s="25" t="s">
        <v>158</v>
      </c>
      <c r="E122" s="17" t="s">
        <v>141</v>
      </c>
      <c r="F122" s="26">
        <v>3</v>
      </c>
      <c r="G122" s="27">
        <v>1181269.396125</v>
      </c>
      <c r="H122" s="28">
        <f t="shared" si="1"/>
        <v>3543808.1883749999</v>
      </c>
    </row>
    <row r="123" spans="2:8" x14ac:dyDescent="0.25">
      <c r="B123" s="29" t="s">
        <v>19</v>
      </c>
      <c r="C123" s="25" t="s">
        <v>159</v>
      </c>
      <c r="D123" s="35" t="s">
        <v>160</v>
      </c>
      <c r="E123" s="17" t="s">
        <v>141</v>
      </c>
      <c r="F123" s="26">
        <v>3</v>
      </c>
      <c r="G123" s="27">
        <v>253979.36891250004</v>
      </c>
      <c r="H123" s="28">
        <f t="shared" si="1"/>
        <v>761938.10673750006</v>
      </c>
    </row>
    <row r="124" spans="2:8" x14ac:dyDescent="0.25">
      <c r="B124" s="29"/>
      <c r="C124" s="25"/>
      <c r="D124" s="25" t="s">
        <v>161</v>
      </c>
      <c r="E124" s="17"/>
      <c r="F124" s="26"/>
      <c r="G124" s="27"/>
      <c r="H124" s="28"/>
    </row>
    <row r="125" spans="2:8" x14ac:dyDescent="0.25">
      <c r="B125" s="29"/>
      <c r="C125" s="25"/>
      <c r="D125" s="25" t="s">
        <v>162</v>
      </c>
      <c r="E125" s="17"/>
      <c r="F125" s="26"/>
      <c r="G125" s="27"/>
      <c r="H125" s="28"/>
    </row>
    <row r="126" spans="2:8" x14ac:dyDescent="0.25">
      <c r="B126" s="29"/>
      <c r="C126" s="25"/>
      <c r="D126" s="25" t="s">
        <v>163</v>
      </c>
      <c r="E126" s="17"/>
      <c r="F126" s="26"/>
      <c r="G126" s="27"/>
      <c r="H126" s="28"/>
    </row>
    <row r="127" spans="2:8" x14ac:dyDescent="0.25">
      <c r="B127" s="29"/>
      <c r="C127" s="25"/>
      <c r="D127" s="25" t="s">
        <v>164</v>
      </c>
      <c r="E127" s="17"/>
      <c r="F127" s="26"/>
      <c r="G127" s="27"/>
      <c r="H127" s="28"/>
    </row>
    <row r="128" spans="2:8" x14ac:dyDescent="0.25">
      <c r="B128" s="29" t="s">
        <v>19</v>
      </c>
      <c r="C128" s="25" t="s">
        <v>165</v>
      </c>
      <c r="D128" s="25" t="s">
        <v>166</v>
      </c>
      <c r="E128" s="17" t="s">
        <v>141</v>
      </c>
      <c r="F128" s="26">
        <v>3</v>
      </c>
      <c r="G128" s="27">
        <v>134601.70762500001</v>
      </c>
      <c r="H128" s="28">
        <f t="shared" si="1"/>
        <v>403805.122875</v>
      </c>
    </row>
    <row r="129" spans="2:8" x14ac:dyDescent="0.25">
      <c r="B129" s="29">
        <v>3</v>
      </c>
      <c r="C129" s="25" t="s">
        <v>167</v>
      </c>
      <c r="D129" s="25" t="s">
        <v>168</v>
      </c>
      <c r="E129" s="17" t="s">
        <v>141</v>
      </c>
      <c r="F129" s="26">
        <v>3</v>
      </c>
      <c r="G129" s="27">
        <v>223550.43375</v>
      </c>
      <c r="H129" s="28">
        <f t="shared" si="1"/>
        <v>670651.30125000002</v>
      </c>
    </row>
    <row r="130" spans="2:8" x14ac:dyDescent="0.25">
      <c r="B130" s="29">
        <v>4</v>
      </c>
      <c r="C130" s="25" t="s">
        <v>169</v>
      </c>
      <c r="D130" s="25" t="s">
        <v>170</v>
      </c>
      <c r="E130" s="17" t="s">
        <v>141</v>
      </c>
      <c r="F130" s="26">
        <v>4</v>
      </c>
      <c r="G130" s="27">
        <v>245661.465</v>
      </c>
      <c r="H130" s="28">
        <f t="shared" si="1"/>
        <v>982645.86</v>
      </c>
    </row>
    <row r="131" spans="2:8" x14ac:dyDescent="0.25">
      <c r="B131" s="24">
        <v>6</v>
      </c>
      <c r="C131" s="25" t="s">
        <v>171</v>
      </c>
      <c r="D131" s="35" t="s">
        <v>172</v>
      </c>
      <c r="E131" s="17"/>
      <c r="F131" s="26"/>
      <c r="G131" s="27"/>
      <c r="H131" s="28"/>
    </row>
    <row r="132" spans="2:8" x14ac:dyDescent="0.25">
      <c r="B132" s="29" t="s">
        <v>19</v>
      </c>
      <c r="C132" s="25" t="s">
        <v>173</v>
      </c>
      <c r="D132" s="35"/>
      <c r="E132" s="17" t="s">
        <v>13</v>
      </c>
      <c r="F132" s="26">
        <v>42.519780000000004</v>
      </c>
      <c r="G132" s="27">
        <v>33128.992050000001</v>
      </c>
      <c r="H132" s="28">
        <f t="shared" si="1"/>
        <v>1408637.4535877493</v>
      </c>
    </row>
    <row r="133" spans="2:8" x14ac:dyDescent="0.25">
      <c r="B133" s="29">
        <v>7</v>
      </c>
      <c r="C133" s="25" t="s">
        <v>174</v>
      </c>
      <c r="D133" s="35"/>
      <c r="E133" s="17"/>
      <c r="F133" s="26"/>
      <c r="G133" s="27"/>
      <c r="H133" s="28"/>
    </row>
    <row r="134" spans="2:8" x14ac:dyDescent="0.25">
      <c r="B134" s="29" t="s">
        <v>19</v>
      </c>
      <c r="C134" s="25" t="s">
        <v>175</v>
      </c>
      <c r="D134" s="35" t="s">
        <v>176</v>
      </c>
      <c r="E134" s="17" t="s">
        <v>13</v>
      </c>
      <c r="F134" s="26">
        <v>0.63746999999999998</v>
      </c>
      <c r="G134" s="27">
        <v>67925</v>
      </c>
      <c r="H134" s="28">
        <f t="shared" si="1"/>
        <v>43300.149749999997</v>
      </c>
    </row>
    <row r="135" spans="2:8" x14ac:dyDescent="0.25">
      <c r="B135" s="29" t="s">
        <v>19</v>
      </c>
      <c r="C135" s="25" t="s">
        <v>177</v>
      </c>
      <c r="D135" s="35" t="s">
        <v>176</v>
      </c>
      <c r="E135" s="17" t="s">
        <v>13</v>
      </c>
      <c r="F135" s="26">
        <v>71.330369999999988</v>
      </c>
      <c r="G135" s="27">
        <v>88687.5</v>
      </c>
      <c r="H135" s="28">
        <f t="shared" si="1"/>
        <v>6326112.1893749991</v>
      </c>
    </row>
    <row r="136" spans="2:8" x14ac:dyDescent="0.25">
      <c r="B136" s="29" t="s">
        <v>19</v>
      </c>
      <c r="C136" s="25" t="s">
        <v>178</v>
      </c>
      <c r="D136" s="35" t="s">
        <v>176</v>
      </c>
      <c r="E136" s="17" t="s">
        <v>13</v>
      </c>
      <c r="F136" s="26">
        <v>109.38255000000001</v>
      </c>
      <c r="G136" s="27">
        <v>96250</v>
      </c>
      <c r="H136" s="28">
        <f t="shared" si="1"/>
        <v>10528070.4375</v>
      </c>
    </row>
    <row r="137" spans="2:8" x14ac:dyDescent="0.25">
      <c r="B137" s="29" t="s">
        <v>19</v>
      </c>
      <c r="C137" s="25" t="s">
        <v>179</v>
      </c>
      <c r="D137" s="35" t="s">
        <v>176</v>
      </c>
      <c r="E137" s="17" t="s">
        <v>13</v>
      </c>
      <c r="F137" s="26">
        <v>30.615000000000002</v>
      </c>
      <c r="G137" s="27">
        <v>108908.90710507504</v>
      </c>
      <c r="H137" s="28">
        <f t="shared" si="1"/>
        <v>3334246.1910218722</v>
      </c>
    </row>
    <row r="138" spans="2:8" x14ac:dyDescent="0.25">
      <c r="B138" s="29" t="s">
        <v>19</v>
      </c>
      <c r="C138" s="25" t="s">
        <v>180</v>
      </c>
      <c r="D138" s="25" t="s">
        <v>181</v>
      </c>
      <c r="E138" s="17" t="s">
        <v>141</v>
      </c>
      <c r="F138" s="26">
        <v>1</v>
      </c>
      <c r="G138" s="27">
        <v>225820.939575</v>
      </c>
      <c r="H138" s="28">
        <f t="shared" si="1"/>
        <v>225820.939575</v>
      </c>
    </row>
    <row r="139" spans="2:8" x14ac:dyDescent="0.25">
      <c r="B139" s="29" t="s">
        <v>19</v>
      </c>
      <c r="C139" s="25" t="s">
        <v>182</v>
      </c>
      <c r="D139" s="25" t="s">
        <v>183</v>
      </c>
      <c r="E139" s="17" t="s">
        <v>141</v>
      </c>
      <c r="F139" s="26">
        <v>2</v>
      </c>
      <c r="G139" s="27">
        <v>339531.97514570429</v>
      </c>
      <c r="H139" s="28">
        <f t="shared" si="1"/>
        <v>679063.95029140858</v>
      </c>
    </row>
    <row r="140" spans="2:8" x14ac:dyDescent="0.25">
      <c r="B140" s="29" t="s">
        <v>19</v>
      </c>
      <c r="C140" s="25" t="s">
        <v>184</v>
      </c>
      <c r="D140" s="35" t="s">
        <v>185</v>
      </c>
      <c r="E140" s="17" t="s">
        <v>141</v>
      </c>
      <c r="F140" s="26">
        <v>1</v>
      </c>
      <c r="G140" s="27">
        <v>368408.57024999999</v>
      </c>
      <c r="H140" s="28">
        <f t="shared" si="1"/>
        <v>368408.57024999999</v>
      </c>
    </row>
    <row r="141" spans="2:8" x14ac:dyDescent="0.25">
      <c r="B141" s="24"/>
      <c r="C141" s="25"/>
      <c r="D141" s="25"/>
      <c r="E141" s="17"/>
      <c r="F141" s="33"/>
      <c r="G141" s="27"/>
      <c r="H141" s="28"/>
    </row>
    <row r="142" spans="2:8" ht="15.75" x14ac:dyDescent="0.25">
      <c r="B142" s="20" t="s">
        <v>186</v>
      </c>
      <c r="C142" s="30" t="s">
        <v>187</v>
      </c>
      <c r="D142" s="30"/>
      <c r="E142" s="17"/>
      <c r="F142" s="26"/>
      <c r="G142" s="27"/>
      <c r="H142" s="28"/>
    </row>
    <row r="143" spans="2:8" x14ac:dyDescent="0.25">
      <c r="B143" s="24"/>
      <c r="C143" s="25"/>
      <c r="D143" s="25"/>
      <c r="E143" s="17"/>
      <c r="F143" s="26"/>
      <c r="G143" s="27"/>
      <c r="H143" s="28"/>
    </row>
    <row r="144" spans="2:8" ht="30" x14ac:dyDescent="0.25">
      <c r="B144" s="44">
        <v>1</v>
      </c>
      <c r="C144" s="35" t="s">
        <v>188</v>
      </c>
      <c r="D144" s="35" t="s">
        <v>189</v>
      </c>
      <c r="E144" s="45" t="s">
        <v>35</v>
      </c>
      <c r="F144" s="46">
        <v>43</v>
      </c>
      <c r="G144" s="27">
        <v>170000</v>
      </c>
      <c r="H144" s="28">
        <f t="shared" si="1"/>
        <v>7310000</v>
      </c>
    </row>
    <row r="145" spans="1:14" ht="45" x14ac:dyDescent="0.25">
      <c r="B145" s="24">
        <v>2</v>
      </c>
      <c r="C145" s="25" t="s">
        <v>190</v>
      </c>
      <c r="D145" s="35" t="s">
        <v>191</v>
      </c>
      <c r="E145" s="45" t="s">
        <v>35</v>
      </c>
      <c r="F145" s="26">
        <v>4</v>
      </c>
      <c r="G145" s="27">
        <v>170000</v>
      </c>
      <c r="H145" s="28">
        <f t="shared" si="1"/>
        <v>680000</v>
      </c>
    </row>
    <row r="146" spans="1:14" ht="30" x14ac:dyDescent="0.25">
      <c r="B146" s="44">
        <v>3</v>
      </c>
      <c r="C146" s="25" t="s">
        <v>192</v>
      </c>
      <c r="D146" s="35" t="s">
        <v>193</v>
      </c>
      <c r="E146" s="45" t="s">
        <v>35</v>
      </c>
      <c r="F146" s="26">
        <v>12</v>
      </c>
      <c r="G146" s="27">
        <v>231000</v>
      </c>
      <c r="H146" s="28">
        <f t="shared" si="1"/>
        <v>2772000</v>
      </c>
      <c r="N146" s="47">
        <f>100000/14400</f>
        <v>6.9444444444444446</v>
      </c>
    </row>
    <row r="147" spans="1:14" ht="30" x14ac:dyDescent="0.25">
      <c r="B147" s="24">
        <v>4</v>
      </c>
      <c r="C147" s="35" t="s">
        <v>194</v>
      </c>
      <c r="D147" s="25" t="s">
        <v>195</v>
      </c>
      <c r="E147" s="45" t="s">
        <v>35</v>
      </c>
      <c r="F147" s="26">
        <v>1</v>
      </c>
      <c r="G147" s="27">
        <v>231000</v>
      </c>
      <c r="H147" s="28">
        <f t="shared" ref="H147:H160" si="2">F147*G147</f>
        <v>231000</v>
      </c>
    </row>
    <row r="148" spans="1:14" ht="30" x14ac:dyDescent="0.25">
      <c r="B148" s="44">
        <v>5</v>
      </c>
      <c r="C148" s="35" t="s">
        <v>196</v>
      </c>
      <c r="D148" s="25" t="s">
        <v>197</v>
      </c>
      <c r="E148" s="45" t="s">
        <v>35</v>
      </c>
      <c r="F148" s="26">
        <v>3</v>
      </c>
      <c r="G148" s="27">
        <v>231000</v>
      </c>
      <c r="H148" s="28">
        <f t="shared" si="2"/>
        <v>693000</v>
      </c>
    </row>
    <row r="149" spans="1:14" ht="31.5" customHeight="1" x14ac:dyDescent="0.25">
      <c r="B149" s="44">
        <v>6</v>
      </c>
      <c r="C149" s="25" t="s">
        <v>198</v>
      </c>
      <c r="D149" s="35" t="s">
        <v>199</v>
      </c>
      <c r="E149" s="45" t="s">
        <v>35</v>
      </c>
      <c r="F149" s="26">
        <v>3</v>
      </c>
      <c r="G149" s="27">
        <v>210100.00000000003</v>
      </c>
      <c r="H149" s="28">
        <f t="shared" si="2"/>
        <v>630300.00000000012</v>
      </c>
    </row>
    <row r="150" spans="1:14" x14ac:dyDescent="0.25">
      <c r="B150" s="24">
        <v>7</v>
      </c>
      <c r="C150" s="25" t="s">
        <v>200</v>
      </c>
      <c r="D150" s="25" t="s">
        <v>201</v>
      </c>
      <c r="E150" s="17" t="s">
        <v>141</v>
      </c>
      <c r="F150" s="26">
        <v>0</v>
      </c>
      <c r="G150" s="27">
        <v>24552.687500000004</v>
      </c>
      <c r="H150" s="28">
        <f t="shared" si="2"/>
        <v>0</v>
      </c>
    </row>
    <row r="151" spans="1:14" x14ac:dyDescent="0.25">
      <c r="B151" s="44">
        <v>8</v>
      </c>
      <c r="C151" s="25" t="s">
        <v>202</v>
      </c>
      <c r="D151" s="25" t="s">
        <v>201</v>
      </c>
      <c r="E151" s="17" t="s">
        <v>141</v>
      </c>
      <c r="F151" s="26">
        <v>9</v>
      </c>
      <c r="G151" s="27">
        <v>38029.887500000004</v>
      </c>
      <c r="H151" s="28">
        <f t="shared" si="2"/>
        <v>342268.98750000005</v>
      </c>
    </row>
    <row r="152" spans="1:14" x14ac:dyDescent="0.25">
      <c r="B152" s="24">
        <v>9</v>
      </c>
      <c r="C152" s="25" t="s">
        <v>203</v>
      </c>
      <c r="D152" s="25" t="s">
        <v>201</v>
      </c>
      <c r="E152" s="17" t="s">
        <v>141</v>
      </c>
      <c r="F152" s="26">
        <v>4</v>
      </c>
      <c r="G152" s="27">
        <v>28567.770000000004</v>
      </c>
      <c r="H152" s="28">
        <f t="shared" si="2"/>
        <v>114271.08000000002</v>
      </c>
    </row>
    <row r="153" spans="1:14" x14ac:dyDescent="0.25">
      <c r="B153" s="44">
        <v>10</v>
      </c>
      <c r="C153" s="25" t="s">
        <v>204</v>
      </c>
      <c r="D153" s="25" t="s">
        <v>201</v>
      </c>
      <c r="E153" s="17" t="s">
        <v>141</v>
      </c>
      <c r="F153" s="26">
        <v>12</v>
      </c>
      <c r="G153" s="27">
        <v>71020.950000000012</v>
      </c>
      <c r="H153" s="28">
        <f t="shared" si="2"/>
        <v>852251.40000000014</v>
      </c>
    </row>
    <row r="154" spans="1:14" x14ac:dyDescent="0.25">
      <c r="B154" s="24">
        <v>11</v>
      </c>
      <c r="C154" s="25" t="s">
        <v>205</v>
      </c>
      <c r="D154" s="25" t="s">
        <v>201</v>
      </c>
      <c r="E154" s="17" t="s">
        <v>141</v>
      </c>
      <c r="F154" s="26">
        <v>3</v>
      </c>
      <c r="G154" s="27">
        <v>71020.950000000012</v>
      </c>
      <c r="H154" s="28">
        <f t="shared" si="2"/>
        <v>213062.85000000003</v>
      </c>
    </row>
    <row r="155" spans="1:14" ht="30" x14ac:dyDescent="0.25">
      <c r="B155" s="44">
        <v>12</v>
      </c>
      <c r="C155" s="35" t="s">
        <v>206</v>
      </c>
      <c r="D155" s="25" t="s">
        <v>207</v>
      </c>
      <c r="E155" s="17" t="s">
        <v>208</v>
      </c>
      <c r="F155" s="26">
        <v>1</v>
      </c>
      <c r="G155" s="27">
        <v>275000</v>
      </c>
      <c r="H155" s="28">
        <f t="shared" si="2"/>
        <v>275000</v>
      </c>
    </row>
    <row r="156" spans="1:14" ht="30" x14ac:dyDescent="0.25">
      <c r="B156" s="24">
        <v>13</v>
      </c>
      <c r="C156" s="25" t="s">
        <v>209</v>
      </c>
      <c r="D156" s="35" t="s">
        <v>210</v>
      </c>
      <c r="E156" s="17" t="s">
        <v>211</v>
      </c>
      <c r="F156" s="26">
        <v>1</v>
      </c>
      <c r="G156" s="27">
        <v>699640.09499999997</v>
      </c>
      <c r="H156" s="28">
        <f t="shared" si="2"/>
        <v>699640.09499999997</v>
      </c>
    </row>
    <row r="157" spans="1:14" x14ac:dyDescent="0.25">
      <c r="A157" s="48"/>
      <c r="B157" s="44">
        <v>14</v>
      </c>
      <c r="C157" s="25" t="s">
        <v>212</v>
      </c>
      <c r="D157" s="49" t="s">
        <v>213</v>
      </c>
      <c r="E157" s="17" t="s">
        <v>211</v>
      </c>
      <c r="F157" s="26">
        <v>3</v>
      </c>
      <c r="G157" s="27">
        <v>416213.49000000005</v>
      </c>
      <c r="H157" s="28">
        <f t="shared" si="2"/>
        <v>1248640.4700000002</v>
      </c>
    </row>
    <row r="158" spans="1:14" x14ac:dyDescent="0.25">
      <c r="A158" s="48"/>
      <c r="B158" s="24">
        <v>15</v>
      </c>
      <c r="C158" s="25" t="s">
        <v>214</v>
      </c>
      <c r="D158" s="25" t="s">
        <v>215</v>
      </c>
      <c r="E158" s="17" t="s">
        <v>208</v>
      </c>
      <c r="F158" s="26">
        <v>1</v>
      </c>
      <c r="G158" s="27">
        <v>385000.00000000006</v>
      </c>
      <c r="H158" s="28">
        <f t="shared" si="2"/>
        <v>385000.00000000006</v>
      </c>
    </row>
    <row r="159" spans="1:14" x14ac:dyDescent="0.25">
      <c r="A159" s="48"/>
      <c r="B159" s="44">
        <v>16</v>
      </c>
      <c r="C159" s="25" t="s">
        <v>216</v>
      </c>
      <c r="D159" s="25" t="s">
        <v>217</v>
      </c>
      <c r="E159" s="17" t="s">
        <v>35</v>
      </c>
      <c r="F159" s="26">
        <v>3</v>
      </c>
      <c r="G159" s="27">
        <v>1155000</v>
      </c>
      <c r="H159" s="28">
        <f t="shared" si="2"/>
        <v>3465000</v>
      </c>
    </row>
    <row r="160" spans="1:14" x14ac:dyDescent="0.25">
      <c r="A160" s="48"/>
      <c r="B160" s="24">
        <v>17</v>
      </c>
      <c r="C160" s="25" t="s">
        <v>218</v>
      </c>
      <c r="D160" s="25"/>
      <c r="E160" s="17" t="s">
        <v>35</v>
      </c>
      <c r="F160" s="26">
        <v>3</v>
      </c>
      <c r="G160" s="27">
        <v>1000000</v>
      </c>
      <c r="H160" s="28">
        <f t="shared" si="2"/>
        <v>3000000</v>
      </c>
    </row>
    <row r="161" spans="1:10" x14ac:dyDescent="0.25">
      <c r="A161" s="48"/>
      <c r="B161" s="24"/>
      <c r="C161" s="25"/>
      <c r="D161" s="25"/>
      <c r="E161" s="17"/>
      <c r="F161" s="26"/>
      <c r="G161" s="27"/>
      <c r="H161" s="28"/>
    </row>
    <row r="162" spans="1:10" ht="15.75" x14ac:dyDescent="0.25">
      <c r="A162" s="48"/>
      <c r="B162" s="20" t="s">
        <v>219</v>
      </c>
      <c r="C162" s="30" t="s">
        <v>220</v>
      </c>
      <c r="D162" s="30"/>
      <c r="E162" s="17"/>
      <c r="F162" s="26"/>
      <c r="G162" s="27"/>
      <c r="H162" s="28"/>
    </row>
    <row r="163" spans="1:10" x14ac:dyDescent="0.25">
      <c r="A163" s="48"/>
      <c r="B163" s="24">
        <v>1</v>
      </c>
      <c r="C163" s="25" t="s">
        <v>221</v>
      </c>
      <c r="D163" s="25" t="s">
        <v>222</v>
      </c>
      <c r="E163" s="17" t="s">
        <v>211</v>
      </c>
      <c r="F163" s="26">
        <v>1</v>
      </c>
      <c r="G163" s="27">
        <v>4077665.5111500002</v>
      </c>
      <c r="H163" s="28">
        <f t="shared" ref="H163:H175" si="3">F163*G163</f>
        <v>4077665.5111500002</v>
      </c>
    </row>
    <row r="164" spans="1:10" x14ac:dyDescent="0.25">
      <c r="A164" s="48"/>
      <c r="B164" s="24">
        <v>2</v>
      </c>
      <c r="C164" s="25" t="s">
        <v>223</v>
      </c>
      <c r="D164" s="25" t="s">
        <v>224</v>
      </c>
      <c r="E164" s="17" t="s">
        <v>211</v>
      </c>
      <c r="F164" s="26">
        <v>1</v>
      </c>
      <c r="G164" s="27">
        <v>1285082.5</v>
      </c>
      <c r="H164" s="28">
        <f t="shared" si="3"/>
        <v>1285082.5</v>
      </c>
    </row>
    <row r="165" spans="1:10" x14ac:dyDescent="0.2">
      <c r="A165" s="48"/>
      <c r="B165" s="24">
        <v>3</v>
      </c>
      <c r="C165" s="50" t="s">
        <v>225</v>
      </c>
      <c r="D165" s="35" t="s">
        <v>226</v>
      </c>
      <c r="E165" s="17" t="s">
        <v>13</v>
      </c>
      <c r="F165" s="26">
        <v>26.977</v>
      </c>
      <c r="G165" s="27">
        <v>550000</v>
      </c>
      <c r="H165" s="28">
        <f t="shared" si="3"/>
        <v>14837350</v>
      </c>
    </row>
    <row r="166" spans="1:10" x14ac:dyDescent="0.25">
      <c r="A166" s="48"/>
      <c r="B166" s="24">
        <v>4</v>
      </c>
      <c r="C166" s="25" t="s">
        <v>227</v>
      </c>
      <c r="D166" s="25" t="s">
        <v>228</v>
      </c>
      <c r="E166" s="17" t="s">
        <v>22</v>
      </c>
      <c r="F166" s="26">
        <v>30.599081999999999</v>
      </c>
      <c r="G166" s="27">
        <v>109375</v>
      </c>
      <c r="H166" s="28">
        <f t="shared" si="3"/>
        <v>3346774.59375</v>
      </c>
    </row>
    <row r="167" spans="1:10" x14ac:dyDescent="0.25">
      <c r="A167" s="48"/>
      <c r="B167" s="24">
        <v>5</v>
      </c>
      <c r="C167" s="25" t="s">
        <v>229</v>
      </c>
      <c r="D167" s="25" t="s">
        <v>228</v>
      </c>
      <c r="E167" s="17" t="s">
        <v>22</v>
      </c>
      <c r="F167" s="26">
        <v>8.319567266</v>
      </c>
      <c r="G167" s="27">
        <v>116875</v>
      </c>
      <c r="H167" s="28">
        <f t="shared" si="3"/>
        <v>972349.42421374994</v>
      </c>
    </row>
    <row r="168" spans="1:10" ht="30" x14ac:dyDescent="0.25">
      <c r="A168" s="51"/>
      <c r="B168" s="24">
        <v>6</v>
      </c>
      <c r="C168" s="35" t="s">
        <v>230</v>
      </c>
      <c r="D168" s="35" t="s">
        <v>231</v>
      </c>
      <c r="E168" s="45" t="s">
        <v>211</v>
      </c>
      <c r="F168" s="46">
        <v>3</v>
      </c>
      <c r="G168" s="27">
        <v>495000.00000000006</v>
      </c>
      <c r="H168" s="28">
        <f t="shared" si="3"/>
        <v>1485000.0000000002</v>
      </c>
    </row>
    <row r="169" spans="1:10" ht="30" x14ac:dyDescent="0.25">
      <c r="A169" s="51"/>
      <c r="B169" s="24">
        <v>7</v>
      </c>
      <c r="C169" s="35" t="s">
        <v>232</v>
      </c>
      <c r="D169" s="35"/>
      <c r="E169" s="45" t="s">
        <v>13</v>
      </c>
      <c r="F169" s="46">
        <v>63.69</v>
      </c>
      <c r="G169" s="27">
        <v>39375</v>
      </c>
      <c r="H169" s="28">
        <f t="shared" si="3"/>
        <v>2507793.75</v>
      </c>
    </row>
    <row r="170" spans="1:10" x14ac:dyDescent="0.25">
      <c r="A170" s="51"/>
      <c r="B170" s="24">
        <v>8</v>
      </c>
      <c r="C170" s="35" t="s">
        <v>233</v>
      </c>
      <c r="D170" s="34" t="s">
        <v>234</v>
      </c>
      <c r="E170" s="45" t="s">
        <v>211</v>
      </c>
      <c r="F170" s="46">
        <v>1</v>
      </c>
      <c r="G170" s="27">
        <v>425000</v>
      </c>
      <c r="H170" s="28">
        <f t="shared" si="3"/>
        <v>425000</v>
      </c>
    </row>
    <row r="171" spans="1:10" ht="30" x14ac:dyDescent="0.25">
      <c r="A171" s="51"/>
      <c r="B171" s="44">
        <v>9</v>
      </c>
      <c r="C171" s="35" t="s">
        <v>235</v>
      </c>
      <c r="D171" s="36" t="s">
        <v>236</v>
      </c>
      <c r="E171" s="45" t="s">
        <v>211</v>
      </c>
      <c r="F171" s="46">
        <v>1</v>
      </c>
      <c r="G171" s="27">
        <v>1200000</v>
      </c>
      <c r="H171" s="28">
        <f t="shared" si="3"/>
        <v>1200000</v>
      </c>
    </row>
    <row r="172" spans="1:10" x14ac:dyDescent="0.25">
      <c r="A172" s="51"/>
      <c r="B172" s="44">
        <v>10</v>
      </c>
      <c r="C172" s="35" t="s">
        <v>237</v>
      </c>
      <c r="D172" s="35"/>
      <c r="E172" s="45" t="s">
        <v>13</v>
      </c>
      <c r="F172" s="46">
        <v>4.37</v>
      </c>
      <c r="G172" s="27">
        <v>72765</v>
      </c>
      <c r="H172" s="28">
        <f t="shared" si="3"/>
        <v>317983.05</v>
      </c>
    </row>
    <row r="173" spans="1:10" x14ac:dyDescent="0.25">
      <c r="A173" s="51"/>
      <c r="B173" s="44">
        <v>11</v>
      </c>
      <c r="C173" s="35" t="s">
        <v>238</v>
      </c>
      <c r="D173" s="35" t="s">
        <v>239</v>
      </c>
      <c r="E173" s="45" t="s">
        <v>13</v>
      </c>
      <c r="F173" s="46">
        <v>5.7</v>
      </c>
      <c r="G173" s="27">
        <v>54120.000000000007</v>
      </c>
      <c r="H173" s="28">
        <f t="shared" si="3"/>
        <v>308484.00000000006</v>
      </c>
    </row>
    <row r="174" spans="1:10" s="53" customFormat="1" ht="30" x14ac:dyDescent="0.25">
      <c r="A174" s="51"/>
      <c r="B174" s="44">
        <v>12</v>
      </c>
      <c r="C174" s="35" t="s">
        <v>240</v>
      </c>
      <c r="D174" s="36" t="s">
        <v>241</v>
      </c>
      <c r="E174" s="45" t="s">
        <v>242</v>
      </c>
      <c r="F174" s="46">
        <v>1</v>
      </c>
      <c r="G174" s="27">
        <v>1426773.2804616475</v>
      </c>
      <c r="H174" s="52">
        <f t="shared" si="3"/>
        <v>1426773.2804616475</v>
      </c>
      <c r="J174" s="54"/>
    </row>
    <row r="175" spans="1:10" s="53" customFormat="1" ht="15.75" x14ac:dyDescent="0.25">
      <c r="A175" s="51"/>
      <c r="B175" s="44">
        <v>13</v>
      </c>
      <c r="C175" s="35" t="s">
        <v>243</v>
      </c>
      <c r="D175" s="35" t="s">
        <v>244</v>
      </c>
      <c r="E175" s="45" t="s">
        <v>13</v>
      </c>
      <c r="F175" s="46">
        <v>3.8</v>
      </c>
      <c r="G175" s="27">
        <v>550000</v>
      </c>
      <c r="H175" s="52">
        <f t="shared" si="3"/>
        <v>2090000</v>
      </c>
      <c r="J175" s="54"/>
    </row>
    <row r="176" spans="1:10" x14ac:dyDescent="0.25">
      <c r="A176" s="51"/>
      <c r="B176" s="44"/>
      <c r="C176" s="35"/>
      <c r="D176" s="35"/>
      <c r="E176" s="45"/>
      <c r="F176" s="46"/>
      <c r="G176" s="55"/>
      <c r="H176" s="28"/>
    </row>
    <row r="177" spans="2:9" x14ac:dyDescent="0.25">
      <c r="B177" s="56"/>
      <c r="C177" s="32"/>
      <c r="D177" s="32"/>
      <c r="E177" s="32"/>
      <c r="F177" s="32"/>
      <c r="G177" s="55"/>
      <c r="H177" s="28"/>
      <c r="I177" s="57"/>
    </row>
    <row r="178" spans="2:9" ht="15.75" x14ac:dyDescent="0.25">
      <c r="B178" s="56"/>
      <c r="C178" s="32"/>
      <c r="D178" s="58"/>
      <c r="E178" s="59"/>
      <c r="F178" s="59"/>
      <c r="G178" s="58" t="s">
        <v>245</v>
      </c>
      <c r="H178" s="60">
        <f>SUM(H9:H177)</f>
        <v>558836142.81857991</v>
      </c>
    </row>
    <row r="179" spans="2:9" ht="15.75" x14ac:dyDescent="0.25">
      <c r="B179" s="56"/>
      <c r="C179" s="32"/>
      <c r="D179" s="58"/>
      <c r="E179" s="59"/>
      <c r="F179" s="59"/>
      <c r="G179" s="58" t="s">
        <v>246</v>
      </c>
      <c r="H179" s="60">
        <f>ROUNDDOWN(H178,-5)</f>
        <v>558800000</v>
      </c>
    </row>
    <row r="180" spans="2:9" ht="15.75" x14ac:dyDescent="0.25">
      <c r="B180" s="56"/>
      <c r="C180" s="32"/>
      <c r="D180" s="58"/>
      <c r="E180" s="59"/>
      <c r="F180" s="59"/>
      <c r="G180" s="58" t="s">
        <v>247</v>
      </c>
      <c r="H180" s="60">
        <f>H179</f>
        <v>558800000</v>
      </c>
    </row>
    <row r="181" spans="2:9" ht="15.75" x14ac:dyDescent="0.25">
      <c r="B181" s="56"/>
      <c r="C181" s="32"/>
      <c r="D181" s="58"/>
      <c r="E181" s="59"/>
      <c r="F181" s="59"/>
      <c r="G181" s="58" t="s">
        <v>248</v>
      </c>
      <c r="H181" s="60">
        <f>H180*0.1</f>
        <v>55880000</v>
      </c>
    </row>
    <row r="182" spans="2:9" ht="16.5" thickBot="1" x14ac:dyDescent="0.3">
      <c r="B182" s="61"/>
      <c r="C182" s="62"/>
      <c r="D182" s="63"/>
      <c r="E182" s="64"/>
      <c r="F182" s="64"/>
      <c r="G182" s="63" t="s">
        <v>249</v>
      </c>
      <c r="H182" s="65">
        <f>H180+H181</f>
        <v>614680000</v>
      </c>
    </row>
    <row r="183" spans="2:9" ht="15.75" thickTop="1" x14ac:dyDescent="0.25"/>
    <row r="184" spans="2:9" x14ac:dyDescent="0.25">
      <c r="G184" s="66"/>
      <c r="H184" s="67"/>
    </row>
    <row r="186" spans="2:9" x14ac:dyDescent="0.2">
      <c r="G186" s="68" t="s">
        <v>250</v>
      </c>
    </row>
    <row r="187" spans="2:9" ht="15.75" x14ac:dyDescent="0.25">
      <c r="G187" s="69" t="s">
        <v>251</v>
      </c>
    </row>
    <row r="188" spans="2:9" x14ac:dyDescent="0.2">
      <c r="G188" s="70"/>
    </row>
    <row r="189" spans="2:9" x14ac:dyDescent="0.2">
      <c r="G189" s="70"/>
    </row>
    <row r="190" spans="2:9" x14ac:dyDescent="0.2">
      <c r="G190" s="70"/>
    </row>
    <row r="191" spans="2:9" x14ac:dyDescent="0.2">
      <c r="G191" s="70"/>
    </row>
    <row r="192" spans="2:9" x14ac:dyDescent="0.2">
      <c r="G192" s="70"/>
    </row>
    <row r="193" spans="7:7" x14ac:dyDescent="0.2">
      <c r="G193" s="70"/>
    </row>
    <row r="194" spans="7:7" ht="17.25" x14ac:dyDescent="0.35">
      <c r="G194" s="71" t="s">
        <v>252</v>
      </c>
    </row>
    <row r="195" spans="7:7" x14ac:dyDescent="0.2">
      <c r="G195" s="68" t="s">
        <v>253</v>
      </c>
    </row>
  </sheetData>
  <mergeCells count="1">
    <mergeCell ref="E4:H4"/>
  </mergeCells>
  <printOptions horizontalCentered="1"/>
  <pageMargins left="0.16" right="0.22" top="0.23" bottom="0.12" header="0.3" footer="0.18"/>
  <pageSetup paperSize="9" scale="49" orientation="portrait" horizontalDpi="0" verticalDpi="0" r:id="rId1"/>
  <rowBreaks count="1" manualBreakCount="1">
    <brk id="101" min="1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Ruko 3 Lantai Kombinasi (2)</vt:lpstr>
      <vt:lpstr>'Ruko 3 Lantai Kombinasi (2)'!Print_Area</vt:lpstr>
      <vt:lpstr>'Ruko 3 Lantai Kombinasi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2020-02-26T03:38:58Z</cp:lastPrinted>
  <dcterms:created xsi:type="dcterms:W3CDTF">2020-02-26T03:01:53Z</dcterms:created>
  <dcterms:modified xsi:type="dcterms:W3CDTF">2020-02-26T04:54:52Z</dcterms:modified>
</cp:coreProperties>
</file>