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60" windowWidth="15120" windowHeight="7220" activeTab="1"/>
  </bookViews>
  <sheets>
    <sheet name="Rekap" sheetId="5" r:id="rId1"/>
    <sheet name="BoQ Jonggol" sheetId="1" r:id="rId2"/>
    <sheet name="Mechanical (2)" sheetId="8" r:id="rId3"/>
    <sheet name="ELECTRICAL" sheetId="7" r:id="rId4"/>
  </sheets>
  <definedNames>
    <definedName name="_xlnm.Print_Area" localSheetId="1">'BoQ Jonggol'!$A$1:$G$232</definedName>
    <definedName name="_xlnm.Print_Area" localSheetId="3">ELECTRICAL!$A$1:$H$57</definedName>
    <definedName name="_xlnm.Print_Area" localSheetId="0">Rekap!$A$1:$E$47</definedName>
  </definedNames>
  <calcPr calcId="144525"/>
</workbook>
</file>

<file path=xl/calcChain.xml><?xml version="1.0" encoding="utf-8"?>
<calcChain xmlns="http://schemas.openxmlformats.org/spreadsheetml/2006/main">
  <c r="F216" i="1" l="1"/>
  <c r="F215" i="1"/>
  <c r="F212" i="1"/>
  <c r="F211" i="1"/>
  <c r="F210" i="1"/>
  <c r="F201" i="1"/>
  <c r="F200" i="1"/>
  <c r="F197" i="1"/>
  <c r="F196" i="1"/>
  <c r="F195" i="1"/>
  <c r="F193" i="1"/>
  <c r="F192" i="1"/>
  <c r="F191" i="1"/>
  <c r="F189" i="1"/>
  <c r="F188" i="1"/>
  <c r="F187" i="1"/>
  <c r="F185" i="1"/>
  <c r="F184" i="1"/>
  <c r="F183" i="1"/>
  <c r="F181" i="1"/>
  <c r="F180" i="1"/>
  <c r="F179" i="1"/>
  <c r="F178" i="1"/>
  <c r="F177" i="1"/>
  <c r="F176" i="1"/>
  <c r="F175" i="1"/>
  <c r="F171" i="1"/>
  <c r="F170" i="1"/>
  <c r="F169" i="1"/>
  <c r="F168" i="1"/>
  <c r="F167" i="1"/>
  <c r="F166" i="1"/>
  <c r="F165" i="1"/>
  <c r="F162" i="1"/>
  <c r="F161" i="1"/>
  <c r="F160" i="1"/>
  <c r="F158" i="1"/>
  <c r="F157" i="1"/>
  <c r="F156" i="1"/>
  <c r="F154" i="1"/>
  <c r="F153" i="1"/>
  <c r="F152" i="1"/>
  <c r="F150" i="1"/>
  <c r="F149" i="1"/>
  <c r="F148" i="1"/>
  <c r="F146" i="1"/>
  <c r="F145" i="1"/>
  <c r="F144" i="1"/>
  <c r="F142" i="1"/>
  <c r="F141" i="1"/>
  <c r="F140" i="1"/>
  <c r="F138" i="1"/>
  <c r="F137" i="1"/>
  <c r="F136" i="1"/>
  <c r="F134" i="1"/>
  <c r="F133" i="1"/>
  <c r="F132" i="1"/>
  <c r="F131" i="1"/>
  <c r="F130" i="1"/>
  <c r="F129" i="1"/>
  <c r="F128" i="1"/>
  <c r="F126" i="1"/>
  <c r="F124" i="1"/>
  <c r="F120" i="1"/>
  <c r="F119" i="1"/>
  <c r="F111" i="1"/>
  <c r="F110" i="1"/>
  <c r="F109" i="1"/>
  <c r="F106" i="1"/>
  <c r="F105" i="1"/>
  <c r="F102" i="1"/>
  <c r="F101" i="1"/>
  <c r="F107" i="1"/>
  <c r="F103" i="1"/>
  <c r="F99" i="1"/>
  <c r="F98" i="1"/>
  <c r="F97" i="1"/>
  <c r="F95" i="1"/>
  <c r="F94" i="1"/>
  <c r="F93" i="1"/>
  <c r="F91" i="1"/>
  <c r="F90" i="1"/>
  <c r="F89" i="1"/>
  <c r="F87" i="1"/>
  <c r="F86" i="1"/>
  <c r="F85" i="1"/>
  <c r="F83" i="1"/>
  <c r="F82" i="1"/>
  <c r="F81" i="1"/>
  <c r="F80" i="1"/>
  <c r="F79" i="1"/>
  <c r="F78" i="1"/>
  <c r="F77" i="1"/>
  <c r="F75" i="1"/>
  <c r="F73" i="1"/>
  <c r="F59" i="1"/>
  <c r="F58" i="1"/>
  <c r="F54" i="1"/>
  <c r="F55" i="1"/>
  <c r="F52" i="1"/>
  <c r="F51" i="1"/>
  <c r="F50" i="1"/>
  <c r="F48" i="1"/>
  <c r="F47" i="1"/>
  <c r="F46" i="1"/>
  <c r="F43" i="1"/>
  <c r="H19" i="7" l="1"/>
  <c r="A73" i="8" l="1"/>
  <c r="F72" i="8"/>
  <c r="F70" i="8"/>
  <c r="F69" i="8"/>
  <c r="F66" i="8"/>
  <c r="B34" i="5" l="1"/>
  <c r="F59" i="8" l="1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F60" i="8" l="1"/>
  <c r="D34" i="5" s="1"/>
  <c r="G22" i="1" l="1"/>
  <c r="G226" i="1"/>
  <c r="G225" i="1"/>
  <c r="G224" i="1"/>
  <c r="G181" i="1"/>
  <c r="G200" i="1"/>
  <c r="G201" i="1"/>
  <c r="G202" i="1"/>
  <c r="G203" i="1"/>
  <c r="G204" i="1"/>
  <c r="G189" i="1"/>
  <c r="G185" i="1"/>
  <c r="G180" i="1"/>
  <c r="G179" i="1"/>
  <c r="G178" i="1"/>
  <c r="G177" i="1"/>
  <c r="G176" i="1"/>
  <c r="G175" i="1"/>
  <c r="G228" i="1" l="1"/>
  <c r="G193" i="1"/>
  <c r="G197" i="1" l="1"/>
  <c r="G184" i="1"/>
  <c r="G188" i="1" l="1"/>
  <c r="G192" i="1" l="1"/>
  <c r="G196" i="1"/>
  <c r="B38" i="5" l="1"/>
  <c r="H30" i="7"/>
  <c r="H29" i="7"/>
  <c r="H28" i="7"/>
  <c r="B36" i="5"/>
  <c r="G24" i="1"/>
  <c r="B32" i="5"/>
  <c r="B30" i="5"/>
  <c r="B28" i="5"/>
  <c r="B26" i="5"/>
  <c r="F77" i="8"/>
  <c r="F76" i="8"/>
  <c r="F75" i="8"/>
  <c r="F74" i="8"/>
  <c r="F73" i="8"/>
  <c r="F71" i="8"/>
  <c r="F68" i="8"/>
  <c r="F67" i="8"/>
  <c r="F65" i="8"/>
  <c r="F64" i="8"/>
  <c r="A64" i="8"/>
  <c r="A65" i="8" s="1"/>
  <c r="F78" i="8" l="1"/>
  <c r="H23" i="7"/>
  <c r="G209" i="1"/>
  <c r="G211" i="1"/>
  <c r="G212" i="1"/>
  <c r="G213" i="1"/>
  <c r="G183" i="1" l="1"/>
  <c r="D36" i="5"/>
  <c r="F79" i="8"/>
  <c r="G215" i="1"/>
  <c r="G210" i="1"/>
  <c r="G216" i="1"/>
  <c r="G61" i="1"/>
  <c r="G187" i="1" l="1"/>
  <c r="F80" i="8"/>
  <c r="H53" i="7"/>
  <c r="H38" i="7"/>
  <c r="H37" i="7"/>
  <c r="H24" i="7"/>
  <c r="H45" i="7"/>
  <c r="H43" i="7"/>
  <c r="H34" i="7"/>
  <c r="H18" i="7"/>
  <c r="H17" i="7"/>
  <c r="G195" i="1" l="1"/>
  <c r="G191" i="1"/>
  <c r="H44" i="7"/>
  <c r="H26" i="7"/>
  <c r="H48" i="7"/>
  <c r="H49" i="7"/>
  <c r="H50" i="7"/>
  <c r="H32" i="7"/>
  <c r="H27" i="7"/>
  <c r="H40" i="7"/>
  <c r="H21" i="7"/>
  <c r="G205" i="1" l="1"/>
  <c r="D30" i="5" s="1"/>
  <c r="H54" i="7"/>
  <c r="H35" i="7"/>
  <c r="H55" i="7" l="1"/>
  <c r="H56" i="7" l="1"/>
  <c r="D38" i="5"/>
  <c r="D126" i="1"/>
  <c r="G119" i="1"/>
  <c r="G115" i="1"/>
  <c r="G118" i="1"/>
  <c r="G140" i="1" l="1"/>
  <c r="G138" i="1"/>
  <c r="G169" i="1"/>
  <c r="G170" i="1"/>
  <c r="G133" i="1"/>
  <c r="G131" i="1"/>
  <c r="G168" i="1"/>
  <c r="G146" i="1"/>
  <c r="G82" i="1"/>
  <c r="G89" i="1"/>
  <c r="G166" i="1"/>
  <c r="G171" i="1"/>
  <c r="G78" i="1"/>
  <c r="G95" i="1"/>
  <c r="G134" i="1"/>
  <c r="G129" i="1"/>
  <c r="G165" i="1"/>
  <c r="G130" i="1"/>
  <c r="G167" i="1"/>
  <c r="G99" i="1"/>
  <c r="G114" i="1"/>
  <c r="G158" i="1" l="1"/>
  <c r="G154" i="1"/>
  <c r="G91" i="1" l="1"/>
  <c r="G137" i="1"/>
  <c r="G128" i="1"/>
  <c r="G107" i="1"/>
  <c r="G162" i="1"/>
  <c r="G144" i="1" l="1"/>
  <c r="G111" i="1"/>
  <c r="G145" i="1" l="1"/>
  <c r="G90" i="1"/>
  <c r="G150" i="1"/>
  <c r="G132" i="1"/>
  <c r="G93" i="1"/>
  <c r="G81" i="1"/>
  <c r="G141" i="1" l="1"/>
  <c r="G94" i="1"/>
  <c r="G97" i="1"/>
  <c r="G148" i="1"/>
  <c r="G98" i="1"/>
  <c r="G149" i="1"/>
  <c r="G157" i="1"/>
  <c r="G156" i="1"/>
  <c r="B24" i="5"/>
  <c r="G153" i="1" l="1"/>
  <c r="G160" i="1"/>
  <c r="G105" i="1"/>
  <c r="G152" i="1"/>
  <c r="G106" i="1"/>
  <c r="G161" i="1"/>
  <c r="G109" i="1" l="1"/>
  <c r="G110" i="1"/>
  <c r="G126" i="1" l="1"/>
  <c r="G136" i="1" l="1"/>
  <c r="G127" i="1"/>
  <c r="G67" i="1" l="1"/>
  <c r="G26" i="1"/>
  <c r="G25" i="1"/>
  <c r="G23" i="1"/>
  <c r="G21" i="1"/>
  <c r="G20" i="1"/>
  <c r="G18" i="1"/>
  <c r="G17" i="1"/>
  <c r="G142" i="1" l="1"/>
  <c r="G124" i="1"/>
  <c r="G73" i="1"/>
  <c r="G101" i="1"/>
  <c r="G172" i="1" l="1"/>
  <c r="D28" i="5" s="1"/>
  <c r="G64" i="1" l="1"/>
  <c r="G219" i="1"/>
  <c r="G220" i="1" l="1"/>
  <c r="G221" i="1" s="1"/>
  <c r="G117" i="1" l="1"/>
  <c r="G103" i="1" l="1"/>
  <c r="G102" i="1"/>
  <c r="G87" i="1"/>
  <c r="G86" i="1"/>
  <c r="G85" i="1"/>
  <c r="G77" i="1"/>
  <c r="G76" i="1"/>
  <c r="G75" i="1"/>
  <c r="D75" i="1"/>
  <c r="G83" i="1"/>
  <c r="G79" i="1"/>
  <c r="G47" i="1"/>
  <c r="G43" i="1"/>
  <c r="G34" i="1"/>
  <c r="G33" i="1"/>
  <c r="G32" i="1"/>
  <c r="G68" i="1"/>
  <c r="G60" i="1"/>
  <c r="G59" i="1"/>
  <c r="G58" i="1"/>
  <c r="G56" i="1"/>
  <c r="G54" i="1"/>
  <c r="G52" i="1"/>
  <c r="G51" i="1"/>
  <c r="G50" i="1"/>
  <c r="G48" i="1"/>
  <c r="G46" i="1"/>
  <c r="G44" i="1"/>
  <c r="G42" i="1"/>
  <c r="G39" i="1"/>
  <c r="G38" i="1"/>
  <c r="G35" i="1"/>
  <c r="G30" i="1"/>
  <c r="D220" i="1"/>
  <c r="G65" i="1"/>
  <c r="G55" i="1"/>
  <c r="D32" i="1"/>
  <c r="G80" i="1" l="1"/>
  <c r="G40" i="1"/>
  <c r="G36" i="1"/>
  <c r="G66" i="1"/>
  <c r="G116" i="1"/>
  <c r="G120" i="1"/>
  <c r="G121" i="1" l="1"/>
  <c r="D26" i="5" s="1"/>
  <c r="G37" i="1"/>
  <c r="G69" i="1"/>
  <c r="D32" i="5"/>
  <c r="G70" i="1" l="1"/>
  <c r="D24" i="5" l="1"/>
  <c r="G19" i="1"/>
  <c r="G27" i="1" s="1"/>
  <c r="D22" i="5" s="1"/>
  <c r="G229" i="1" l="1"/>
  <c r="G230" i="1" s="1"/>
  <c r="D41" i="5"/>
  <c r="D42" i="5" l="1"/>
  <c r="D43" i="5" l="1"/>
  <c r="D44" i="5" s="1"/>
</calcChain>
</file>

<file path=xl/sharedStrings.xml><?xml version="1.0" encoding="utf-8"?>
<sst xmlns="http://schemas.openxmlformats.org/spreadsheetml/2006/main" count="701" uniqueCount="276">
  <si>
    <t>NO.</t>
  </si>
  <si>
    <t>PEKERJAAN</t>
  </si>
  <si>
    <t>SPESIFIKASI</t>
  </si>
  <si>
    <t>VOLUME</t>
  </si>
  <si>
    <t>c</t>
  </si>
  <si>
    <t>A.</t>
  </si>
  <si>
    <t>PEKERJAAN PERSIAPAN</t>
  </si>
  <si>
    <t>Direksi kit + gudang</t>
  </si>
  <si>
    <t>rangka kayu, seng t=2m, bagian luar dicat</t>
  </si>
  <si>
    <t>m'</t>
  </si>
  <si>
    <t>genset</t>
  </si>
  <si>
    <t>Setting out &amp; survey</t>
  </si>
  <si>
    <t>TOTAL PEKERJAAN PERSIAPAN</t>
  </si>
  <si>
    <t>B.</t>
  </si>
  <si>
    <t xml:space="preserve"> Pekerjaan Struktur</t>
  </si>
  <si>
    <t>m2</t>
  </si>
  <si>
    <t>ls</t>
  </si>
  <si>
    <t>Bowplank</t>
  </si>
  <si>
    <t>Galian tanah</t>
  </si>
  <si>
    <t>m3</t>
  </si>
  <si>
    <t>Buangan tanah</t>
  </si>
  <si>
    <t>Urugan tanah kembali</t>
  </si>
  <si>
    <t xml:space="preserve">Urugan pasir bawah lantai kerja 5 cm </t>
  </si>
  <si>
    <t>Perataan dan pemadatan</t>
  </si>
  <si>
    <t>Lantai kerja t = 5 cm</t>
  </si>
  <si>
    <t>adukan 1pc : 5 ps</t>
  </si>
  <si>
    <t>a. beton site mix/ready mix K250 integral</t>
  </si>
  <si>
    <t>b. pembesian D13-150</t>
  </si>
  <si>
    <t>kg</t>
  </si>
  <si>
    <t>c. bekisting</t>
  </si>
  <si>
    <t>Beton sloof uk 20x40</t>
  </si>
  <si>
    <t>b. pembesian 6D13, Ø8-150</t>
  </si>
  <si>
    <t>a. beton site mix/ready mix K225</t>
  </si>
  <si>
    <t>Pekerjaan Arsitektur</t>
  </si>
  <si>
    <t>Screed lantai+dinding kolam</t>
  </si>
  <si>
    <t>Ex. Roman dengan perekat keramik ex. AM 40/Setara</t>
  </si>
  <si>
    <t>Grill Overflow</t>
  </si>
  <si>
    <t>Plastik ABS</t>
  </si>
  <si>
    <t>Rubber waterstoping</t>
  </si>
  <si>
    <t>Ribbon type waterstoping</t>
  </si>
  <si>
    <t>Waterproofing</t>
  </si>
  <si>
    <t>Flexible cementious 2 play</t>
  </si>
  <si>
    <t>Pekerjaan Struktur</t>
  </si>
  <si>
    <t>adukan 1pc:5ps</t>
  </si>
  <si>
    <t>Beton lantai t = 20cm</t>
  </si>
  <si>
    <t>Beton dinding t=20cm</t>
  </si>
  <si>
    <t>Beton kolom 20x20</t>
  </si>
  <si>
    <t xml:space="preserve"> Pekerjaan Arsitektur</t>
  </si>
  <si>
    <t>Plesteran + acian</t>
  </si>
  <si>
    <t>Pipa Gas B.S. t= 1.8 mm</t>
  </si>
  <si>
    <t>Pengecatan indoor</t>
  </si>
  <si>
    <t>cat tembok</t>
  </si>
  <si>
    <t>Pasangan bata</t>
  </si>
  <si>
    <t>Tutup bordes</t>
  </si>
  <si>
    <t>Pemadatan pooldeck</t>
  </si>
  <si>
    <t>Cor lantai t=8cm</t>
  </si>
  <si>
    <t>C</t>
  </si>
  <si>
    <t>D</t>
  </si>
  <si>
    <t>A</t>
  </si>
  <si>
    <t>B</t>
  </si>
  <si>
    <t>Unit</t>
  </si>
  <si>
    <t>E</t>
  </si>
  <si>
    <t>F</t>
  </si>
  <si>
    <t>PEKERJAAN FINISHING</t>
  </si>
  <si>
    <t>Pembersihan dan perapihan keseluruhan</t>
  </si>
  <si>
    <t>SATUAN</t>
  </si>
  <si>
    <t>Sewa mess pekerja</t>
  </si>
  <si>
    <t>M²</t>
  </si>
  <si>
    <t>M¹</t>
  </si>
  <si>
    <t>M³</t>
  </si>
  <si>
    <t>Kg</t>
  </si>
  <si>
    <t xml:space="preserve">Ls </t>
  </si>
  <si>
    <t>b. pembesian D10-150</t>
  </si>
  <si>
    <t>Pagar pengaman proyek ( rangka kayu, seng t=2m, bagian luar dicat )</t>
  </si>
  <si>
    <t>a. beton site mix/ready mix K250</t>
  </si>
  <si>
    <t>b. pembesian 6D 13,  Ø8-150</t>
  </si>
  <si>
    <t>b. pembesian D10-150 double layer</t>
  </si>
  <si>
    <t>b. pembesian Ø8-150</t>
  </si>
  <si>
    <t>Pembongkaran paving dan pemindahan</t>
  </si>
  <si>
    <t>M'</t>
  </si>
  <si>
    <t>Plastik cor</t>
  </si>
  <si>
    <t>Pekerjaan finish trowel</t>
  </si>
  <si>
    <t>Pengecatan pooldeck</t>
  </si>
  <si>
    <t>a. Galian strouss</t>
  </si>
  <si>
    <t>b. beton site mix/ready mix K250</t>
  </si>
  <si>
    <t>Beton pilecap uk 60x60x40</t>
  </si>
  <si>
    <t>Beton plat atap t = 12 cm</t>
  </si>
  <si>
    <t>b. pembesian wiremesh M5 single layer</t>
  </si>
  <si>
    <t>Patung air</t>
  </si>
  <si>
    <t>TOTAL POOLDECK</t>
  </si>
  <si>
    <t>TOTAL PEKERJAAN FINISHING</t>
  </si>
  <si>
    <t>TOTAL</t>
  </si>
  <si>
    <t>DIBULATKAN</t>
  </si>
  <si>
    <t>Beton balok 20x30</t>
  </si>
  <si>
    <t>b. pembesian 6D 16,  Ø8-150</t>
  </si>
  <si>
    <t>Tangga Maintenance (h = 3m)</t>
  </si>
  <si>
    <t>Pengadaan dan pemasangan Kabel Power</t>
  </si>
  <si>
    <t xml:space="preserve">Kabel BC 50mm2 SDP 1 </t>
  </si>
  <si>
    <t xml:space="preserve">Kabel BC 50mm2 SDP 2  </t>
  </si>
  <si>
    <t>Lighting &amp; Miscellaneous</t>
  </si>
  <si>
    <t>Pengadaan &amp; pemasangan Under Water Light (UWL) l/d trafo</t>
  </si>
  <si>
    <t>buah</t>
  </si>
  <si>
    <t>Butterfly Valve  Ø4"</t>
  </si>
  <si>
    <t>Ball Valve  Ø2"</t>
  </si>
  <si>
    <t>Flange  Ø2"</t>
  </si>
  <si>
    <t>Knee  Ø2"</t>
  </si>
  <si>
    <t>Knee  Ø4"</t>
  </si>
  <si>
    <t>Knee  Ø6"</t>
  </si>
  <si>
    <t>m</t>
  </si>
  <si>
    <t>Pipa  Ø2"</t>
  </si>
  <si>
    <t>Pipa  Ø4"</t>
  </si>
  <si>
    <t>Pipa  Ø6"</t>
  </si>
  <si>
    <t>Sox  Ø2"</t>
  </si>
  <si>
    <t>Sox  Ø6"</t>
  </si>
  <si>
    <t>Butterfly Valve  Ø3"</t>
  </si>
  <si>
    <t>Flange  Ø3"</t>
  </si>
  <si>
    <t>Pipa  Ø3"</t>
  </si>
  <si>
    <t>Pengadaan dan Pemasangan Panel</t>
  </si>
  <si>
    <t>Pengadaan dan Pemasangan Kabel Feeder</t>
  </si>
  <si>
    <t>Pengadaan dan pemasangan Grunding dan Kabel</t>
  </si>
  <si>
    <t>Pengadaan Dan Pemasangan Lampu TL 2x36 watt  Ruang Pompa</t>
  </si>
  <si>
    <t>titik</t>
  </si>
  <si>
    <t>Pengadaan Dan Pemasangan Power Outlet Ruang Pompa</t>
  </si>
  <si>
    <t>Pengadaan Dan Pemasangan Exhaust Fan</t>
  </si>
  <si>
    <t>Kolam</t>
  </si>
  <si>
    <t>REKAPITULASI TOTAL RENCANA ANGGARAN BIAYA</t>
  </si>
  <si>
    <t>Pemberi Tugas</t>
  </si>
  <si>
    <t>Pekerjaan</t>
  </si>
  <si>
    <t>Lokasi</t>
  </si>
  <si>
    <t>Tahun Anggaran</t>
  </si>
  <si>
    <t>No</t>
  </si>
  <si>
    <t>Uraian Pekerjaan</t>
  </si>
  <si>
    <t>Jumlah Harga</t>
  </si>
  <si>
    <t>(Rp)</t>
  </si>
  <si>
    <t>(a)</t>
  </si>
  <si>
    <t>(b)</t>
  </si>
  <si>
    <t>(c)</t>
  </si>
  <si>
    <t xml:space="preserve">TOTAL </t>
  </si>
  <si>
    <t>PPN 10 %</t>
  </si>
  <si>
    <t xml:space="preserve">JUMLAH </t>
  </si>
  <si>
    <t xml:space="preserve">Terbilang : </t>
  </si>
  <si>
    <t>:</t>
  </si>
  <si>
    <t>c. pembesian 5D 10 , Ø8-150</t>
  </si>
  <si>
    <t>Beton plat over flow t=15 cm</t>
  </si>
  <si>
    <t>Pengisian pertama dan test rendam ( By Owner )</t>
  </si>
  <si>
    <t>Air kerja  ( By Owner )</t>
  </si>
  <si>
    <t>Listrik kerja + penerangan ( By Owner )</t>
  </si>
  <si>
    <t>Pile cap 60x60x40</t>
  </si>
  <si>
    <t>No.</t>
  </si>
  <si>
    <t>Sat.</t>
  </si>
  <si>
    <t>Vol.</t>
  </si>
  <si>
    <t>Harga Satuan (Rp.)</t>
  </si>
  <si>
    <t>Knee  Ø1.5"</t>
  </si>
  <si>
    <t>Pipa  Ø1.5"</t>
  </si>
  <si>
    <t>Flange  Ø4"</t>
  </si>
  <si>
    <t>Harga</t>
  </si>
  <si>
    <t>Total Harga</t>
  </si>
  <si>
    <t xml:space="preserve"> Total Pengadaan dan Pemasangan Panel</t>
  </si>
  <si>
    <t>Total Pengadaan dan Pemasangan Kabel Feeder</t>
  </si>
  <si>
    <t>Total Pengadaan dan pemasangan Kabel Power</t>
  </si>
  <si>
    <t>Total Pengadaan dan pemasangan Grunding dan Kabel</t>
  </si>
  <si>
    <t>Total Lighting &amp; Miscellaneous</t>
  </si>
  <si>
    <t>Harga Satuan</t>
  </si>
  <si>
    <t xml:space="preserve"> (Rp.)</t>
  </si>
  <si>
    <t>JUMLAH HARGA</t>
  </si>
  <si>
    <t>Jumlah Harga       (Rp.)</t>
  </si>
  <si>
    <t>Mob demob pekerja+alat berat</t>
  </si>
  <si>
    <t>PEKERJAAN CIVIL, STRUCTURE DAN ARCHITECT KOLAM ARUS</t>
  </si>
  <si>
    <t>TOTAL PEKERJAAN KOLAM ARUS</t>
  </si>
  <si>
    <t>TOTAL R.POMPA &amp; BALANCING TANK</t>
  </si>
  <si>
    <t>R.POMPA KOLAM ARUS</t>
  </si>
  <si>
    <t>TOTAL R.POMPA KOLAM ARUS</t>
  </si>
  <si>
    <t>JEMBATAN</t>
  </si>
  <si>
    <t>Beton lantai t = 15cm</t>
  </si>
  <si>
    <t>Beton dinding t=15cm</t>
  </si>
  <si>
    <t>Rolag bata trap tangga</t>
  </si>
  <si>
    <t>Artwork kapal</t>
  </si>
  <si>
    <t>Artwork ranting pohon</t>
  </si>
  <si>
    <t>Gazebo</t>
  </si>
  <si>
    <t>unit</t>
  </si>
  <si>
    <t>Pengukuran &amp; pasang papan bouwplank</t>
  </si>
  <si>
    <t>Galian tanah mekanis &amp; konvensional</t>
  </si>
  <si>
    <t>Buangan tanah setempat</t>
  </si>
  <si>
    <t>Urugan pasir dibawah lantai kerja t=5 cm</t>
  </si>
  <si>
    <t>Pemadatan &amp; perataan tanah</t>
  </si>
  <si>
    <t>Lantai kerja t=5 cm camp. 1:3:5</t>
  </si>
  <si>
    <t>Plester aci 1:5</t>
  </si>
  <si>
    <t>Pengecatan menggunakan mowilex weathershield</t>
  </si>
  <si>
    <t>Railing artwork / artifitial (Ferocement)</t>
  </si>
  <si>
    <t>Fin. Lantai artwork</t>
  </si>
  <si>
    <t>Fin. Trap tangga artwork</t>
  </si>
  <si>
    <t>Beton kolom 20/20, K225 6ɸ12, ɸ8 -150</t>
  </si>
  <si>
    <t>Beton sloof k225 uk 20x30, K225 6ɸ12, ɸ8-150</t>
  </si>
  <si>
    <t>Beton lantai k225 t=12cm, K225 ɸ8-150</t>
  </si>
  <si>
    <t>Beton balok k225 uk 20x30, K225 6ɸ12, ɸ8-150</t>
  </si>
  <si>
    <t>a. Ready mix K225, slump 12 cm ±1cm</t>
  </si>
  <si>
    <t xml:space="preserve">b. Pembesian </t>
  </si>
  <si>
    <t>c. Bekisting batako</t>
  </si>
  <si>
    <t>a. Ready mix K255</t>
  </si>
  <si>
    <t>c. Bekisting plat (kayu) 2x pakai</t>
  </si>
  <si>
    <t>c. Bekisting balok (kayu) 2x pakai</t>
  </si>
  <si>
    <t>c. Bekisting kolom (kayu) 2x pakai</t>
  </si>
  <si>
    <t>TOTAL JEMBATAN</t>
  </si>
  <si>
    <t>Panel SDP 2 (Kolam Arus)</t>
  </si>
  <si>
    <t>Ruang Pompa SDP 1 (Filtrasi)</t>
  </si>
  <si>
    <t>Panel SDP 1 (Filtrasi)</t>
  </si>
  <si>
    <t>Ruang Pompa SDP 2 (Kolam Arus)</t>
  </si>
  <si>
    <t>by Owner</t>
  </si>
  <si>
    <t>Toping batu andesit T= 2 CM</t>
  </si>
  <si>
    <t>Strouss diameter  30 cm L=3</t>
  </si>
  <si>
    <t>PEMBANGUNAN  KOLAM ARUS</t>
  </si>
  <si>
    <t>LOKASI : JONGGOL</t>
  </si>
  <si>
    <t>POMPA FILTRASI (PF.01 &amp; 02) , SUMPIT &amp; OVERFLOW KOLAM</t>
  </si>
  <si>
    <t>Pompa 4JA53.7 - 80x65; H=15 m, Q=600 L/Menit</t>
  </si>
  <si>
    <t>Pompa submersible (Sumpit)</t>
  </si>
  <si>
    <t>Flexible Joint  Ø2.5"</t>
  </si>
  <si>
    <t>Flexible Joint  Ø3"</t>
  </si>
  <si>
    <t>Hair Catcher  Ø3"</t>
  </si>
  <si>
    <t>Butterfly Valve  Ø2.5"</t>
  </si>
  <si>
    <t>Butterfly Valve  Ø8"</t>
  </si>
  <si>
    <t>Check Valve  Ø2" (Sumpit)</t>
  </si>
  <si>
    <t>Check Valve  Ø2.5"</t>
  </si>
  <si>
    <t>Flange  Ø2.5"</t>
  </si>
  <si>
    <t>Flange  Ø8"</t>
  </si>
  <si>
    <t>Header Fiberglass  Ø5"</t>
  </si>
  <si>
    <t>Header Fiberglass  Ø8"</t>
  </si>
  <si>
    <t>Knee  Ø8"</t>
  </si>
  <si>
    <t>Tee  Ø2"</t>
  </si>
  <si>
    <t>Tee  Ø6"</t>
  </si>
  <si>
    <t>Reducer  Ø1.5" x 2"</t>
  </si>
  <si>
    <t>Reducer  Ø2" x 2.5"</t>
  </si>
  <si>
    <t>Reducer  Ø4" x 6"</t>
  </si>
  <si>
    <t>Pipa  Ø2.5"</t>
  </si>
  <si>
    <t>Pipa  Ø8"</t>
  </si>
  <si>
    <t>Sox  Ø8"</t>
  </si>
  <si>
    <t>Wall Inlet</t>
  </si>
  <si>
    <t>Galian pipa</t>
  </si>
  <si>
    <t>Maindrain 1x1 m</t>
  </si>
  <si>
    <t>Flexible Joint  Ø4"</t>
  </si>
  <si>
    <t>POMPA KOLAM ARUS I &amp; II (KA.01 &amp; 02)</t>
  </si>
  <si>
    <t>Sand Filter Ø1200 mm</t>
  </si>
  <si>
    <t>: Citra Indah - Jonggol</t>
  </si>
  <si>
    <t>: Pembangunan Kolam Arus</t>
  </si>
  <si>
    <t>R.POMPA &amp; BALANCING TANK FILTRASI</t>
  </si>
  <si>
    <t>POOLDECK/PLASA</t>
  </si>
  <si>
    <t>Kabel NYY 4x10mm2 Dari SDP 1 ke Pompa Filtrasi 1</t>
  </si>
  <si>
    <t>Kabel NYY 4x10mm2 Dari SDP 1 ke Pompa Filtrasi 2</t>
  </si>
  <si>
    <t>Kabel NYY 4x10mm2 Dari SDP 1 ke Pompa Kolam Arus 1</t>
  </si>
  <si>
    <t>Kabel NYY 4x10mm2 Dari SDP 1 ke Pompa Waterplay 1</t>
  </si>
  <si>
    <t>Kabel NYY 4x10mm2 Dari SDP 1 ke Pompa Waterplay 2</t>
  </si>
  <si>
    <t>Kabel NYY 4x10mm2 Dari SDP 2 ke Pompa Kolam Arus 2</t>
  </si>
  <si>
    <t>Box Panel (Trafo UWL)</t>
  </si>
  <si>
    <t>Kabel NYY 3x2.5mm2 Dari Box Panel UWL Ke UWL Kolam</t>
  </si>
  <si>
    <t>Kabel NYY 4x10mm2 Dari Panel SDP 1 Ke Panel SDP 2</t>
  </si>
  <si>
    <t>PEKERJAAN ELEKTRIKAL</t>
  </si>
  <si>
    <t>G</t>
  </si>
  <si>
    <t>H</t>
  </si>
  <si>
    <t>K</t>
  </si>
  <si>
    <t>L</t>
  </si>
  <si>
    <t>b. pembesian ɸ12-150</t>
  </si>
  <si>
    <t>b. pembesian ɸ8-150</t>
  </si>
  <si>
    <t xml:space="preserve">TOTAL POMPA FILTRASI </t>
  </si>
  <si>
    <t>TOTAL POMPA KOLAM ARUS</t>
  </si>
  <si>
    <t>Beton lantai t = 15 cm</t>
  </si>
  <si>
    <t>Beton dinding t = 15 cm</t>
  </si>
  <si>
    <t>Pompa FSJC 5.5 - 125x100; H=15 m, Q=1000 L/Menit</t>
  </si>
  <si>
    <t>Flexible Joint  Ø5"</t>
  </si>
  <si>
    <t>Hair Catcher  Ø5"</t>
  </si>
  <si>
    <t>Butterfly Valve  Ø5"</t>
  </si>
  <si>
    <t>Checkvalve 4"</t>
  </si>
  <si>
    <t>Flange  Ø5"</t>
  </si>
  <si>
    <t>Knee  Ø5"</t>
  </si>
  <si>
    <t>Pipa  Ø5"</t>
  </si>
  <si>
    <t>Sox  Ø5"</t>
  </si>
  <si>
    <t>Keamanan + kuli bongkar</t>
  </si>
  <si>
    <t>Pasang keramik  lantai+dinding ex roman 20x20, nat 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</si>
</sst>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_);_(* \(#,##0\);_(* &quot;-&quot;??_);_(@_)"/>
    <numFmt numFmtId="169" formatCode="_-* #,##0.00_-;\-* #,##0.00_-;_-* &quot;-&quot;_-;_-@_-"/>
    <numFmt numFmtId="170" formatCode="0.0"/>
    <numFmt numFmtId="171" formatCode="General_)"/>
    <numFmt numFmtId="172" formatCode="_(* #,##0.000_);_(* \(#,##0.000\);_(* &quot;-&quot;??_);_(@_)"/>
    <numFmt numFmtId="173" formatCode="_([$Rp-421]* #,##0.00_);_([$Rp-421]* \(#,##0.00\);_([$Rp-421]* &quot;-&quot;??_);_(@_)"/>
    <numFmt numFmtId="174" formatCode="_(* #,##0.00_);_(* \(#,##0.00\);_(* &quot;-&quot;_);_(@_)"/>
    <numFmt numFmtId="175" formatCode="_([$Rp-421]* #,##0_);_([$Rp-421]* \(#,##0\);_([$Rp-421]* &quot;-&quot;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sz val="12"/>
      <name val="Helv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i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3" fillId="0" borderId="0"/>
    <xf numFmtId="0" fontId="6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23">
    <xf numFmtId="0" fontId="0" fillId="0" borderId="0" xfId="0"/>
    <xf numFmtId="0" fontId="11" fillId="0" borderId="0" xfId="0" applyFont="1"/>
    <xf numFmtId="0" fontId="11" fillId="0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5" borderId="0" xfId="0" applyFont="1" applyFill="1"/>
    <xf numFmtId="0" fontId="10" fillId="0" borderId="0" xfId="0" applyFont="1" applyFill="1"/>
    <xf numFmtId="0" fontId="10" fillId="0" borderId="0" xfId="18" applyFont="1"/>
    <xf numFmtId="0" fontId="10" fillId="0" borderId="0" xfId="18" applyFont="1" applyAlignment="1">
      <alignment horizontal="center"/>
    </xf>
    <xf numFmtId="0" fontId="10" fillId="5" borderId="0" xfId="18" applyFont="1" applyFill="1"/>
    <xf numFmtId="0" fontId="11" fillId="7" borderId="0" xfId="0" applyFont="1" applyFill="1"/>
    <xf numFmtId="0" fontId="10" fillId="7" borderId="0" xfId="18" applyFont="1" applyFill="1"/>
    <xf numFmtId="0" fontId="9" fillId="0" borderId="0" xfId="17"/>
    <xf numFmtId="3" fontId="10" fillId="0" borderId="0" xfId="18" applyNumberFormat="1" applyFont="1"/>
    <xf numFmtId="0" fontId="15" fillId="0" borderId="0" xfId="0" applyFont="1"/>
    <xf numFmtId="0" fontId="16" fillId="0" borderId="0" xfId="0" applyFont="1"/>
    <xf numFmtId="0" fontId="15" fillId="0" borderId="0" xfId="0" applyFont="1" applyFill="1"/>
    <xf numFmtId="0" fontId="20" fillId="0" borderId="0" xfId="0" applyFont="1"/>
    <xf numFmtId="0" fontId="19" fillId="0" borderId="0" xfId="0" applyNumberFormat="1" applyFont="1"/>
    <xf numFmtId="0" fontId="21" fillId="0" borderId="0" xfId="0" applyFont="1"/>
    <xf numFmtId="0" fontId="22" fillId="0" borderId="0" xfId="0" applyNumberFormat="1" applyFont="1"/>
    <xf numFmtId="0" fontId="19" fillId="7" borderId="10" xfId="0" applyNumberFormat="1" applyFont="1" applyFill="1" applyBorder="1" applyAlignment="1">
      <alignment horizontal="center" vertical="center" wrapText="1"/>
    </xf>
    <xf numFmtId="0" fontId="19" fillId="7" borderId="16" xfId="0" applyNumberFormat="1" applyFont="1" applyFill="1" applyBorder="1" applyAlignment="1">
      <alignment horizontal="center" vertical="center" wrapText="1"/>
    </xf>
    <xf numFmtId="0" fontId="19" fillId="7" borderId="2" xfId="0" applyNumberFormat="1" applyFont="1" applyFill="1" applyBorder="1" applyAlignment="1">
      <alignment horizontal="center" vertical="center"/>
    </xf>
    <xf numFmtId="0" fontId="22" fillId="0" borderId="4" xfId="0" applyNumberFormat="1" applyFont="1" applyBorder="1" applyAlignment="1">
      <alignment horizontal="center"/>
    </xf>
    <xf numFmtId="0" fontId="22" fillId="0" borderId="6" xfId="0" applyNumberFormat="1" applyFont="1" applyBorder="1"/>
    <xf numFmtId="0" fontId="20" fillId="0" borderId="20" xfId="0" applyFont="1" applyBorder="1"/>
    <xf numFmtId="166" fontId="21" fillId="0" borderId="4" xfId="0" applyNumberFormat="1" applyFont="1" applyFill="1" applyBorder="1"/>
    <xf numFmtId="173" fontId="20" fillId="0" borderId="4" xfId="0" applyNumberFormat="1" applyFont="1" applyFill="1" applyBorder="1"/>
    <xf numFmtId="0" fontId="23" fillId="0" borderId="4" xfId="0" applyNumberFormat="1" applyFont="1" applyFill="1" applyBorder="1" applyAlignment="1">
      <alignment horizontal="center"/>
    </xf>
    <xf numFmtId="0" fontId="23" fillId="0" borderId="6" xfId="0" applyNumberFormat="1" applyFont="1" applyFill="1" applyBorder="1"/>
    <xf numFmtId="0" fontId="23" fillId="0" borderId="20" xfId="0" applyFont="1" applyFill="1" applyBorder="1"/>
    <xf numFmtId="173" fontId="23" fillId="0" borderId="4" xfId="0" applyNumberFormat="1" applyFont="1" applyFill="1" applyBorder="1"/>
    <xf numFmtId="0" fontId="23" fillId="0" borderId="0" xfId="0" applyFont="1" applyFill="1"/>
    <xf numFmtId="0" fontId="22" fillId="0" borderId="5" xfId="0" applyNumberFormat="1" applyFont="1" applyBorder="1" applyAlignment="1">
      <alignment horizontal="center"/>
    </xf>
    <xf numFmtId="0" fontId="22" fillId="0" borderId="19" xfId="0" applyNumberFormat="1" applyFont="1" applyBorder="1"/>
    <xf numFmtId="0" fontId="20" fillId="0" borderId="24" xfId="0" applyFont="1" applyBorder="1"/>
    <xf numFmtId="173" fontId="21" fillId="0" borderId="5" xfId="0" applyNumberFormat="1" applyFont="1" applyFill="1" applyBorder="1"/>
    <xf numFmtId="0" fontId="19" fillId="0" borderId="7" xfId="0" applyNumberFormat="1" applyFont="1" applyFill="1" applyBorder="1" applyAlignment="1">
      <alignment horizontal="center"/>
    </xf>
    <xf numFmtId="0" fontId="19" fillId="0" borderId="9" xfId="0" applyNumberFormat="1" applyFont="1" applyFill="1" applyBorder="1"/>
    <xf numFmtId="0" fontId="21" fillId="0" borderId="9" xfId="0" applyFont="1" applyFill="1" applyBorder="1"/>
    <xf numFmtId="173" fontId="21" fillId="0" borderId="2" xfId="0" applyNumberFormat="1" applyFont="1" applyFill="1" applyBorder="1"/>
    <xf numFmtId="173" fontId="20" fillId="0" borderId="0" xfId="0" applyNumberFormat="1" applyFont="1" applyFill="1"/>
    <xf numFmtId="0" fontId="20" fillId="0" borderId="0" xfId="0" applyFont="1" applyFill="1"/>
    <xf numFmtId="173" fontId="23" fillId="0" borderId="0" xfId="0" applyNumberFormat="1" applyFont="1" applyAlignment="1">
      <alignment vertical="center"/>
    </xf>
    <xf numFmtId="173" fontId="21" fillId="0" borderId="2" xfId="0" applyNumberFormat="1" applyFont="1" applyFill="1" applyBorder="1" applyAlignment="1">
      <alignment horizontal="right"/>
    </xf>
    <xf numFmtId="0" fontId="21" fillId="0" borderId="11" xfId="0" applyFont="1" applyBorder="1"/>
    <xf numFmtId="0" fontId="20" fillId="0" borderId="15" xfId="0" applyFont="1" applyBorder="1"/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165" fontId="18" fillId="0" borderId="0" xfId="4" applyNumberFormat="1" applyFont="1" applyFill="1"/>
    <xf numFmtId="166" fontId="15" fillId="0" borderId="0" xfId="31" applyNumberFormat="1" applyFont="1"/>
    <xf numFmtId="0" fontId="18" fillId="0" borderId="0" xfId="0" applyFont="1" applyAlignment="1">
      <alignment horizontal="center" vertical="center"/>
    </xf>
    <xf numFmtId="2" fontId="18" fillId="0" borderId="0" xfId="4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18" fillId="0" borderId="0" xfId="1" applyNumberFormat="1" applyFont="1" applyAlignment="1">
      <alignment horizontal="center"/>
    </xf>
    <xf numFmtId="166" fontId="15" fillId="7" borderId="0" xfId="31" applyNumberFormat="1" applyFont="1" applyFill="1"/>
    <xf numFmtId="0" fontId="15" fillId="7" borderId="0" xfId="0" applyFont="1" applyFill="1"/>
    <xf numFmtId="0" fontId="25" fillId="0" borderId="10" xfId="22" applyFont="1" applyBorder="1" applyAlignment="1">
      <alignment horizontal="center" vertical="center"/>
    </xf>
    <xf numFmtId="168" fontId="25" fillId="0" borderId="10" xfId="10" applyNumberFormat="1" applyFont="1" applyBorder="1" applyAlignment="1">
      <alignment horizontal="center" vertical="center"/>
    </xf>
    <xf numFmtId="166" fontId="16" fillId="0" borderId="0" xfId="31" applyNumberFormat="1" applyFont="1"/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left"/>
    </xf>
    <xf numFmtId="169" fontId="18" fillId="0" borderId="13" xfId="3" applyNumberFormat="1" applyFont="1" applyBorder="1" applyAlignment="1">
      <alignment horizontal="right"/>
    </xf>
    <xf numFmtId="0" fontId="25" fillId="0" borderId="4" xfId="20" applyNumberFormat="1" applyFont="1" applyFill="1" applyBorder="1" applyAlignment="1">
      <alignment vertical="center" wrapText="1"/>
    </xf>
    <xf numFmtId="0" fontId="18" fillId="0" borderId="4" xfId="20" applyFont="1" applyBorder="1" applyAlignment="1">
      <alignment horizontal="center" vertical="center"/>
    </xf>
    <xf numFmtId="2" fontId="18" fillId="0" borderId="4" xfId="20" applyNumberFormat="1" applyFont="1" applyBorder="1" applyAlignment="1">
      <alignment vertical="center"/>
    </xf>
    <xf numFmtId="0" fontId="18" fillId="0" borderId="5" xfId="20" applyNumberFormat="1" applyFont="1" applyFill="1" applyBorder="1" applyAlignment="1">
      <alignment vertical="center" wrapText="1"/>
    </xf>
    <xf numFmtId="0" fontId="18" fillId="0" borderId="5" xfId="20" applyNumberFormat="1" applyFont="1" applyFill="1" applyBorder="1" applyAlignment="1">
      <alignment horizontal="center" vertical="center" wrapText="1"/>
    </xf>
    <xf numFmtId="166" fontId="18" fillId="0" borderId="5" xfId="12" applyFont="1" applyFill="1" applyBorder="1" applyAlignment="1">
      <alignment horizontal="center" vertical="center" wrapText="1"/>
    </xf>
    <xf numFmtId="0" fontId="18" fillId="0" borderId="4" xfId="20" applyNumberFormat="1" applyFont="1" applyFill="1" applyBorder="1" applyAlignment="1">
      <alignment vertical="center" wrapText="1"/>
    </xf>
    <xf numFmtId="166" fontId="18" fillId="0" borderId="4" xfId="12" applyFont="1" applyFill="1" applyBorder="1" applyAlignment="1">
      <alignment vertical="center" wrapText="1"/>
    </xf>
    <xf numFmtId="0" fontId="18" fillId="0" borderId="6" xfId="20" applyNumberFormat="1" applyFont="1" applyFill="1" applyBorder="1" applyAlignment="1">
      <alignment vertical="center" wrapText="1"/>
    </xf>
    <xf numFmtId="166" fontId="15" fillId="0" borderId="0" xfId="31" applyNumberFormat="1" applyFont="1" applyFill="1"/>
    <xf numFmtId="0" fontId="18" fillId="0" borderId="4" xfId="20" applyNumberFormat="1" applyFont="1" applyFill="1" applyBorder="1" applyAlignment="1">
      <alignment horizontal="center" vertical="center" wrapText="1"/>
    </xf>
    <xf numFmtId="166" fontId="15" fillId="2" borderId="0" xfId="31" applyNumberFormat="1" applyFont="1" applyFill="1"/>
    <xf numFmtId="0" fontId="15" fillId="2" borderId="0" xfId="0" applyFont="1" applyFill="1"/>
    <xf numFmtId="166" fontId="15" fillId="2" borderId="0" xfId="0" applyNumberFormat="1" applyFont="1" applyFill="1"/>
    <xf numFmtId="0" fontId="16" fillId="0" borderId="4" xfId="20" applyFont="1" applyFill="1" applyBorder="1" applyAlignment="1">
      <alignment horizontal="center" vertical="center" wrapText="1"/>
    </xf>
    <xf numFmtId="0" fontId="16" fillId="0" borderId="4" xfId="20" applyFont="1" applyFill="1" applyBorder="1" applyAlignment="1">
      <alignment horizontal="left" vertical="center" wrapText="1"/>
    </xf>
    <xf numFmtId="166" fontId="16" fillId="0" borderId="4" xfId="20" applyNumberFormat="1" applyFont="1" applyFill="1" applyBorder="1" applyAlignment="1">
      <alignment horizontal="center" vertical="center" wrapText="1"/>
    </xf>
    <xf numFmtId="0" fontId="14" fillId="0" borderId="4" xfId="15" applyFont="1" applyFill="1" applyBorder="1" applyAlignment="1">
      <alignment horizontal="left"/>
    </xf>
    <xf numFmtId="0" fontId="17" fillId="0" borderId="4" xfId="15" applyFont="1" applyFill="1" applyBorder="1" applyAlignment="1">
      <alignment horizontal="center"/>
    </xf>
    <xf numFmtId="166" fontId="17" fillId="0" borderId="4" xfId="15" applyNumberFormat="1" applyFont="1" applyFill="1" applyBorder="1" applyAlignment="1">
      <alignment horizontal="center"/>
    </xf>
    <xf numFmtId="168" fontId="15" fillId="0" borderId="4" xfId="11" applyNumberFormat="1" applyFont="1" applyFill="1" applyBorder="1"/>
    <xf numFmtId="166" fontId="15" fillId="0" borderId="0" xfId="0" applyNumberFormat="1" applyFont="1"/>
    <xf numFmtId="168" fontId="15" fillId="0" borderId="12" xfId="11" applyNumberFormat="1" applyFont="1" applyFill="1" applyBorder="1"/>
    <xf numFmtId="0" fontId="18" fillId="0" borderId="12" xfId="1" applyFont="1" applyBorder="1"/>
    <xf numFmtId="0" fontId="15" fillId="0" borderId="4" xfId="11" applyNumberFormat="1" applyFont="1" applyFill="1" applyBorder="1"/>
    <xf numFmtId="168" fontId="15" fillId="0" borderId="4" xfId="11" applyNumberFormat="1" applyFont="1" applyFill="1" applyBorder="1" applyAlignment="1">
      <alignment horizontal="center"/>
    </xf>
    <xf numFmtId="166" fontId="18" fillId="0" borderId="4" xfId="12" applyNumberFormat="1" applyFont="1" applyFill="1" applyBorder="1"/>
    <xf numFmtId="172" fontId="18" fillId="0" borderId="4" xfId="12" applyNumberFormat="1" applyFont="1" applyFill="1" applyBorder="1"/>
    <xf numFmtId="166" fontId="18" fillId="0" borderId="4" xfId="15" applyNumberFormat="1" applyFont="1" applyFill="1" applyBorder="1" applyAlignment="1">
      <alignment horizontal="center"/>
    </xf>
    <xf numFmtId="0" fontId="18" fillId="0" borderId="12" xfId="1" applyFont="1" applyFill="1" applyBorder="1"/>
    <xf numFmtId="168" fontId="16" fillId="0" borderId="4" xfId="11" applyNumberFormat="1" applyFont="1" applyFill="1" applyBorder="1"/>
    <xf numFmtId="168" fontId="15" fillId="0" borderId="4" xfId="12" applyNumberFormat="1" applyFont="1" applyFill="1" applyBorder="1" applyAlignment="1">
      <alignment horizontal="center"/>
    </xf>
    <xf numFmtId="166" fontId="15" fillId="0" borderId="4" xfId="12" applyNumberFormat="1" applyFont="1" applyFill="1" applyBorder="1"/>
    <xf numFmtId="0" fontId="18" fillId="0" borderId="3" xfId="1" applyFont="1" applyBorder="1"/>
    <xf numFmtId="0" fontId="18" fillId="0" borderId="3" xfId="1" applyFont="1" applyFill="1" applyBorder="1"/>
    <xf numFmtId="166" fontId="27" fillId="2" borderId="0" xfId="31" applyNumberFormat="1" applyFont="1" applyFill="1"/>
    <xf numFmtId="0" fontId="27" fillId="2" borderId="0" xfId="0" applyFont="1" applyFill="1"/>
    <xf numFmtId="168" fontId="25" fillId="0" borderId="3" xfId="11" applyNumberFormat="1" applyFont="1" applyFill="1" applyBorder="1"/>
    <xf numFmtId="168" fontId="18" fillId="0" borderId="3" xfId="12" applyNumberFormat="1" applyFont="1" applyFill="1" applyBorder="1" applyAlignment="1">
      <alignment horizontal="center"/>
    </xf>
    <xf numFmtId="166" fontId="18" fillId="0" borderId="3" xfId="12" applyNumberFormat="1" applyFont="1" applyFill="1" applyBorder="1"/>
    <xf numFmtId="166" fontId="27" fillId="5" borderId="0" xfId="31" applyNumberFormat="1" applyFont="1" applyFill="1"/>
    <xf numFmtId="0" fontId="27" fillId="5" borderId="0" xfId="0" applyFont="1" applyFill="1"/>
    <xf numFmtId="168" fontId="25" fillId="0" borderId="4" xfId="11" applyNumberFormat="1" applyFont="1" applyFill="1" applyBorder="1"/>
    <xf numFmtId="168" fontId="18" fillId="0" borderId="4" xfId="12" applyNumberFormat="1" applyFont="1" applyFill="1" applyBorder="1" applyAlignment="1">
      <alignment horizontal="center"/>
    </xf>
    <xf numFmtId="168" fontId="18" fillId="0" borderId="4" xfId="11" applyNumberFormat="1" applyFont="1" applyFill="1" applyBorder="1"/>
    <xf numFmtId="0" fontId="18" fillId="0" borderId="4" xfId="15" applyFont="1" applyFill="1" applyBorder="1" applyAlignment="1">
      <alignment horizontal="center"/>
    </xf>
    <xf numFmtId="168" fontId="18" fillId="0" borderId="12" xfId="11" applyNumberFormat="1" applyFont="1" applyFill="1" applyBorder="1"/>
    <xf numFmtId="166" fontId="27" fillId="5" borderId="0" xfId="0" applyNumberFormat="1" applyFont="1" applyFill="1"/>
    <xf numFmtId="0" fontId="18" fillId="0" borderId="4" xfId="11" applyNumberFormat="1" applyFont="1" applyFill="1" applyBorder="1"/>
    <xf numFmtId="168" fontId="18" fillId="0" borderId="4" xfId="11" applyNumberFormat="1" applyFont="1" applyFill="1" applyBorder="1" applyAlignment="1">
      <alignment horizontal="center"/>
    </xf>
    <xf numFmtId="0" fontId="25" fillId="0" borderId="4" xfId="15" applyFont="1" applyFill="1" applyBorder="1" applyAlignment="1">
      <alignment horizontal="left"/>
    </xf>
    <xf numFmtId="168" fontId="18" fillId="0" borderId="5" xfId="11" applyNumberFormat="1" applyFont="1" applyFill="1" applyBorder="1"/>
    <xf numFmtId="168" fontId="18" fillId="0" borderId="5" xfId="11" applyNumberFormat="1" applyFont="1" applyFill="1" applyBorder="1" applyAlignment="1">
      <alignment horizontal="center"/>
    </xf>
    <xf numFmtId="166" fontId="18" fillId="0" borderId="5" xfId="15" applyNumberFormat="1" applyFont="1" applyFill="1" applyBorder="1" applyAlignment="1">
      <alignment horizontal="center"/>
    </xf>
    <xf numFmtId="168" fontId="16" fillId="0" borderId="3" xfId="11" applyNumberFormat="1" applyFont="1" applyFill="1" applyBorder="1"/>
    <xf numFmtId="168" fontId="15" fillId="0" borderId="3" xfId="12" applyNumberFormat="1" applyFont="1" applyFill="1" applyBorder="1" applyAlignment="1">
      <alignment horizontal="center"/>
    </xf>
    <xf numFmtId="166" fontId="15" fillId="0" borderId="3" xfId="12" applyNumberFormat="1" applyFont="1" applyFill="1" applyBorder="1"/>
    <xf numFmtId="168" fontId="16" fillId="0" borderId="13" xfId="11" applyNumberFormat="1" applyFont="1" applyFill="1" applyBorder="1"/>
    <xf numFmtId="168" fontId="15" fillId="0" borderId="13" xfId="11" applyNumberFormat="1" applyFont="1" applyFill="1" applyBorder="1" applyAlignment="1">
      <alignment horizontal="center"/>
    </xf>
    <xf numFmtId="166" fontId="18" fillId="0" borderId="13" xfId="12" applyNumberFormat="1" applyFont="1" applyFill="1" applyBorder="1"/>
    <xf numFmtId="0" fontId="15" fillId="0" borderId="3" xfId="11" applyNumberFormat="1" applyFont="1" applyFill="1" applyBorder="1"/>
    <xf numFmtId="166" fontId="18" fillId="0" borderId="4" xfId="12" applyFont="1" applyFill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168" fontId="15" fillId="0" borderId="3" xfId="11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6" fontId="15" fillId="0" borderId="0" xfId="0" applyNumberFormat="1" applyFont="1" applyFill="1"/>
    <xf numFmtId="171" fontId="18" fillId="0" borderId="4" xfId="29" applyNumberFormat="1" applyFont="1" applyFill="1" applyBorder="1" applyAlignment="1" applyProtection="1">
      <alignment horizontal="center"/>
    </xf>
    <xf numFmtId="0" fontId="15" fillId="0" borderId="4" xfId="18" applyFont="1" applyFill="1" applyBorder="1" applyAlignment="1">
      <alignment horizontal="center"/>
    </xf>
    <xf numFmtId="0" fontId="14" fillId="0" borderId="3" xfId="20" applyFont="1" applyFill="1" applyBorder="1" applyAlignment="1">
      <alignment horizontal="center" vertical="center" wrapText="1"/>
    </xf>
    <xf numFmtId="166" fontId="15" fillId="0" borderId="0" xfId="31" applyNumberFormat="1" applyFont="1" applyAlignment="1"/>
    <xf numFmtId="0" fontId="15" fillId="0" borderId="0" xfId="0" applyFont="1" applyAlignment="1"/>
    <xf numFmtId="166" fontId="18" fillId="0" borderId="0" xfId="31" applyNumberFormat="1" applyFont="1" applyAlignment="1">
      <alignment vertical="center"/>
    </xf>
    <xf numFmtId="166" fontId="25" fillId="0" borderId="0" xfId="31" applyNumberFormat="1" applyFont="1" applyAlignment="1">
      <alignment vertical="center"/>
    </xf>
    <xf numFmtId="0" fontId="15" fillId="0" borderId="0" xfId="17" applyFont="1"/>
    <xf numFmtId="0" fontId="15" fillId="6" borderId="0" xfId="17" applyFont="1" applyFill="1"/>
    <xf numFmtId="2" fontId="15" fillId="6" borderId="0" xfId="17" applyNumberFormat="1" applyFont="1" applyFill="1" applyAlignment="1">
      <alignment horizontal="center"/>
    </xf>
    <xf numFmtId="0" fontId="16" fillId="6" borderId="0" xfId="17" applyFont="1" applyFill="1" applyAlignment="1">
      <alignment horizontal="left"/>
    </xf>
    <xf numFmtId="0" fontId="16" fillId="6" borderId="0" xfId="17" applyFont="1" applyFill="1"/>
    <xf numFmtId="0" fontId="15" fillId="0" borderId="0" xfId="17" applyFont="1" applyAlignment="1">
      <alignment horizontal="center"/>
    </xf>
    <xf numFmtId="165" fontId="15" fillId="0" borderId="0" xfId="6" applyFont="1" applyAlignment="1">
      <alignment horizontal="center"/>
    </xf>
    <xf numFmtId="0" fontId="15" fillId="0" borderId="4" xfId="17" applyFont="1" applyBorder="1"/>
    <xf numFmtId="0" fontId="15" fillId="0" borderId="4" xfId="17" applyFont="1" applyBorder="1" applyAlignment="1">
      <alignment horizontal="center"/>
    </xf>
    <xf numFmtId="0" fontId="15" fillId="0" borderId="4" xfId="17" applyFont="1" applyFill="1" applyBorder="1" applyAlignment="1">
      <alignment horizontal="center"/>
    </xf>
    <xf numFmtId="0" fontId="15" fillId="0" borderId="4" xfId="17" applyFont="1" applyFill="1" applyBorder="1"/>
    <xf numFmtId="0" fontId="16" fillId="0" borderId="4" xfId="17" applyFont="1" applyFill="1" applyBorder="1" applyAlignment="1">
      <alignment horizontal="center" vertical="center" wrapText="1"/>
    </xf>
    <xf numFmtId="0" fontId="15" fillId="0" borderId="4" xfId="17" applyFont="1" applyFill="1" applyBorder="1" applyAlignment="1">
      <alignment horizontal="center" vertical="center" wrapText="1"/>
    </xf>
    <xf numFmtId="0" fontId="25" fillId="0" borderId="41" xfId="22" applyFont="1" applyBorder="1" applyAlignment="1">
      <alignment horizontal="center" vertical="center"/>
    </xf>
    <xf numFmtId="0" fontId="15" fillId="0" borderId="43" xfId="17" applyFont="1" applyBorder="1" applyAlignment="1">
      <alignment horizontal="center"/>
    </xf>
    <xf numFmtId="0" fontId="16" fillId="0" borderId="43" xfId="17" applyFont="1" applyFill="1" applyBorder="1" applyAlignment="1">
      <alignment horizontal="center" vertical="center" wrapText="1"/>
    </xf>
    <xf numFmtId="0" fontId="15" fillId="0" borderId="0" xfId="0" applyFont="1" applyBorder="1" applyAlignment="1"/>
    <xf numFmtId="0" fontId="18" fillId="0" borderId="46" xfId="1" applyFont="1" applyBorder="1" applyAlignment="1">
      <alignment horizontal="center"/>
    </xf>
    <xf numFmtId="0" fontId="25" fillId="0" borderId="43" xfId="20" applyFont="1" applyFill="1" applyBorder="1" applyAlignment="1">
      <alignment horizontal="center" vertical="center"/>
    </xf>
    <xf numFmtId="0" fontId="18" fillId="0" borderId="48" xfId="20" applyFont="1" applyFill="1" applyBorder="1" applyAlignment="1">
      <alignment horizontal="center" vertical="center"/>
    </xf>
    <xf numFmtId="0" fontId="18" fillId="0" borderId="43" xfId="20" applyFont="1" applyFill="1" applyBorder="1" applyAlignment="1">
      <alignment horizontal="center" vertical="center"/>
    </xf>
    <xf numFmtId="0" fontId="16" fillId="0" borderId="43" xfId="20" applyFont="1" applyFill="1" applyBorder="1" applyAlignment="1">
      <alignment horizontal="center" vertical="center" wrapText="1"/>
    </xf>
    <xf numFmtId="0" fontId="16" fillId="0" borderId="43" xfId="20" applyFont="1" applyFill="1" applyBorder="1" applyAlignment="1">
      <alignment horizontal="center"/>
    </xf>
    <xf numFmtId="0" fontId="17" fillId="0" borderId="43" xfId="15" applyFont="1" applyFill="1" applyBorder="1" applyAlignment="1">
      <alignment horizontal="center"/>
    </xf>
    <xf numFmtId="170" fontId="17" fillId="0" borderId="43" xfId="15" applyNumberFormat="1" applyFont="1" applyFill="1" applyBorder="1" applyAlignment="1">
      <alignment horizontal="center"/>
    </xf>
    <xf numFmtId="2" fontId="17" fillId="0" borderId="43" xfId="15" applyNumberFormat="1" applyFont="1" applyFill="1" applyBorder="1" applyAlignment="1">
      <alignment horizontal="center"/>
    </xf>
    <xf numFmtId="0" fontId="25" fillId="0" borderId="49" xfId="20" applyFont="1" applyFill="1" applyBorder="1" applyAlignment="1">
      <alignment horizontal="center"/>
    </xf>
    <xf numFmtId="0" fontId="25" fillId="0" borderId="43" xfId="20" applyFont="1" applyFill="1" applyBorder="1" applyAlignment="1">
      <alignment horizontal="center"/>
    </xf>
    <xf numFmtId="170" fontId="18" fillId="0" borderId="43" xfId="15" applyNumberFormat="1" applyFont="1" applyFill="1" applyBorder="1" applyAlignment="1">
      <alignment horizontal="center"/>
    </xf>
    <xf numFmtId="2" fontId="18" fillId="0" borderId="43" xfId="15" applyNumberFormat="1" applyFont="1" applyFill="1" applyBorder="1" applyAlignment="1">
      <alignment horizontal="center"/>
    </xf>
    <xf numFmtId="170" fontId="18" fillId="0" borderId="48" xfId="15" applyNumberFormat="1" applyFont="1" applyFill="1" applyBorder="1" applyAlignment="1">
      <alignment horizontal="center"/>
    </xf>
    <xf numFmtId="0" fontId="16" fillId="0" borderId="49" xfId="20" applyFont="1" applyFill="1" applyBorder="1" applyAlignment="1">
      <alignment horizontal="center"/>
    </xf>
    <xf numFmtId="168" fontId="16" fillId="0" borderId="46" xfId="11" applyNumberFormat="1" applyFont="1" applyFill="1" applyBorder="1" applyAlignment="1">
      <alignment horizontal="center"/>
    </xf>
    <xf numFmtId="170" fontId="15" fillId="0" borderId="49" xfId="11" applyNumberFormat="1" applyFont="1" applyFill="1" applyBorder="1" applyAlignment="1">
      <alignment horizontal="center" vertical="center"/>
    </xf>
    <xf numFmtId="2" fontId="15" fillId="0" borderId="49" xfId="11" applyNumberFormat="1" applyFont="1" applyFill="1" applyBorder="1" applyAlignment="1">
      <alignment horizontal="center" vertical="center"/>
    </xf>
    <xf numFmtId="1" fontId="15" fillId="0" borderId="49" xfId="11" applyNumberFormat="1" applyFont="1" applyFill="1" applyBorder="1" applyAlignment="1">
      <alignment horizontal="center" vertical="center"/>
    </xf>
    <xf numFmtId="1" fontId="25" fillId="0" borderId="43" xfId="20" applyNumberFormat="1" applyFont="1" applyFill="1" applyBorder="1" applyAlignment="1">
      <alignment horizontal="center" vertical="center"/>
    </xf>
    <xf numFmtId="168" fontId="16" fillId="0" borderId="49" xfId="11" applyNumberFormat="1" applyFont="1" applyFill="1" applyBorder="1" applyAlignment="1">
      <alignment horizontal="center"/>
    </xf>
    <xf numFmtId="0" fontId="16" fillId="0" borderId="43" xfId="18" applyFont="1" applyFill="1" applyBorder="1" applyAlignment="1">
      <alignment horizontal="center"/>
    </xf>
    <xf numFmtId="170" fontId="15" fillId="0" borderId="43" xfId="18" applyNumberFormat="1" applyFont="1" applyFill="1" applyBorder="1" applyAlignment="1">
      <alignment horizontal="center"/>
    </xf>
    <xf numFmtId="0" fontId="15" fillId="0" borderId="43" xfId="18" applyFont="1" applyFill="1" applyBorder="1" applyAlignment="1">
      <alignment horizontal="center"/>
    </xf>
    <xf numFmtId="0" fontId="15" fillId="0" borderId="45" xfId="18" applyFont="1" applyFill="1" applyBorder="1" applyAlignment="1">
      <alignment horizontal="center"/>
    </xf>
    <xf numFmtId="0" fontId="15" fillId="0" borderId="48" xfId="17" applyFont="1" applyBorder="1" applyAlignment="1">
      <alignment horizontal="center"/>
    </xf>
    <xf numFmtId="0" fontId="15" fillId="0" borderId="5" xfId="17" applyFont="1" applyFill="1" applyBorder="1"/>
    <xf numFmtId="0" fontId="15" fillId="0" borderId="5" xfId="17" applyFont="1" applyFill="1" applyBorder="1" applyAlignment="1">
      <alignment horizontal="center"/>
    </xf>
    <xf numFmtId="0" fontId="15" fillId="0" borderId="49" xfId="17" applyFont="1" applyBorder="1"/>
    <xf numFmtId="0" fontId="15" fillId="0" borderId="3" xfId="17" applyFont="1" applyBorder="1"/>
    <xf numFmtId="0" fontId="15" fillId="0" borderId="3" xfId="17" applyFont="1" applyBorder="1" applyAlignment="1">
      <alignment horizontal="center"/>
    </xf>
    <xf numFmtId="174" fontId="18" fillId="0" borderId="0" xfId="32" applyNumberFormat="1" applyFont="1" applyFill="1"/>
    <xf numFmtId="174" fontId="18" fillId="0" borderId="0" xfId="4" applyNumberFormat="1" applyFont="1" applyFill="1"/>
    <xf numFmtId="174" fontId="25" fillId="0" borderId="0" xfId="32" applyNumberFormat="1" applyFont="1" applyAlignment="1">
      <alignment horizontal="center" vertical="center"/>
    </xf>
    <xf numFmtId="174" fontId="25" fillId="0" borderId="0" xfId="0" applyNumberFormat="1" applyFont="1" applyAlignment="1">
      <alignment horizontal="center" vertical="center"/>
    </xf>
    <xf numFmtId="174" fontId="18" fillId="0" borderId="0" xfId="32" applyNumberFormat="1" applyFont="1" applyBorder="1"/>
    <xf numFmtId="174" fontId="18" fillId="0" borderId="0" xfId="31" applyNumberFormat="1" applyFont="1" applyBorder="1"/>
    <xf numFmtId="174" fontId="25" fillId="7" borderId="39" xfId="32" applyNumberFormat="1" applyFont="1" applyFill="1" applyBorder="1" applyAlignment="1">
      <alignment horizontal="center" vertical="center"/>
    </xf>
    <xf numFmtId="174" fontId="25" fillId="7" borderId="40" xfId="31" applyNumberFormat="1" applyFont="1" applyFill="1" applyBorder="1" applyAlignment="1">
      <alignment horizontal="center" vertical="center"/>
    </xf>
    <xf numFmtId="174" fontId="25" fillId="7" borderId="16" xfId="32" applyNumberFormat="1" applyFont="1" applyFill="1" applyBorder="1" applyAlignment="1">
      <alignment horizontal="center" vertical="center"/>
    </xf>
    <xf numFmtId="174" fontId="25" fillId="7" borderId="33" xfId="0" applyNumberFormat="1" applyFont="1" applyFill="1" applyBorder="1" applyAlignment="1">
      <alignment horizontal="center" vertical="center"/>
    </xf>
    <xf numFmtId="174" fontId="25" fillId="0" borderId="8" xfId="32" applyNumberFormat="1" applyFont="1" applyBorder="1" applyAlignment="1">
      <alignment horizontal="center" vertical="center"/>
    </xf>
    <xf numFmtId="174" fontId="25" fillId="0" borderId="34" xfId="31" applyNumberFormat="1" applyFont="1" applyBorder="1" applyAlignment="1">
      <alignment horizontal="center" vertical="center"/>
    </xf>
    <xf numFmtId="174" fontId="18" fillId="0" borderId="13" xfId="32" applyNumberFormat="1" applyFont="1" applyBorder="1"/>
    <xf numFmtId="174" fontId="18" fillId="0" borderId="47" xfId="31" applyNumberFormat="1" applyFont="1" applyBorder="1"/>
    <xf numFmtId="174" fontId="18" fillId="0" borderId="4" xfId="32" applyNumberFormat="1" applyFont="1" applyBorder="1"/>
    <xf numFmtId="174" fontId="18" fillId="0" borderId="44" xfId="31" applyNumberFormat="1" applyFont="1" applyBorder="1"/>
    <xf numFmtId="174" fontId="15" fillId="0" borderId="4" xfId="32" applyNumberFormat="1" applyFont="1" applyBorder="1"/>
    <xf numFmtId="174" fontId="18" fillId="0" borderId="44" xfId="4" applyNumberFormat="1" applyFont="1" applyFill="1" applyBorder="1"/>
    <xf numFmtId="174" fontId="15" fillId="0" borderId="4" xfId="32" applyNumberFormat="1" applyFont="1" applyFill="1" applyBorder="1"/>
    <xf numFmtId="174" fontId="18" fillId="0" borderId="5" xfId="32" applyNumberFormat="1" applyFont="1" applyFill="1" applyBorder="1"/>
    <xf numFmtId="174" fontId="26" fillId="2" borderId="34" xfId="31" applyNumberFormat="1" applyFont="1" applyFill="1" applyBorder="1"/>
    <xf numFmtId="174" fontId="15" fillId="0" borderId="44" xfId="31" applyNumberFormat="1" applyFont="1" applyBorder="1"/>
    <xf numFmtId="174" fontId="18" fillId="0" borderId="4" xfId="32" applyNumberFormat="1" applyFont="1" applyFill="1" applyBorder="1"/>
    <xf numFmtId="174" fontId="18" fillId="0" borderId="3" xfId="32" applyNumberFormat="1" applyFont="1" applyFill="1" applyBorder="1"/>
    <xf numFmtId="174" fontId="15" fillId="0" borderId="3" xfId="32" applyNumberFormat="1" applyFont="1" applyBorder="1"/>
    <xf numFmtId="174" fontId="26" fillId="2" borderId="34" xfId="4" applyNumberFormat="1" applyFont="1" applyFill="1" applyBorder="1"/>
    <xf numFmtId="174" fontId="18" fillId="0" borderId="50" xfId="4" applyNumberFormat="1" applyFont="1" applyFill="1" applyBorder="1"/>
    <xf numFmtId="174" fontId="18" fillId="0" borderId="4" xfId="32" applyNumberFormat="1" applyFont="1" applyFill="1" applyBorder="1" applyAlignment="1">
      <alignment horizontal="center"/>
    </xf>
    <xf numFmtId="174" fontId="15" fillId="0" borderId="3" xfId="32" applyNumberFormat="1" applyFont="1" applyFill="1" applyBorder="1"/>
    <xf numFmtId="174" fontId="15" fillId="0" borderId="13" xfId="32" applyNumberFormat="1" applyFont="1" applyBorder="1"/>
    <xf numFmtId="174" fontId="18" fillId="0" borderId="47" xfId="4" applyNumberFormat="1" applyFont="1" applyFill="1" applyBorder="1"/>
    <xf numFmtId="174" fontId="18" fillId="0" borderId="3" xfId="32" applyNumberFormat="1" applyFont="1" applyFill="1" applyBorder="1" applyAlignment="1">
      <alignment vertical="center"/>
    </xf>
    <xf numFmtId="174" fontId="15" fillId="0" borderId="4" xfId="32" applyNumberFormat="1" applyFont="1" applyFill="1" applyBorder="1" applyAlignment="1">
      <alignment horizontal="center"/>
    </xf>
    <xf numFmtId="174" fontId="26" fillId="2" borderId="54" xfId="31" applyNumberFormat="1" applyFont="1" applyFill="1" applyBorder="1"/>
    <xf numFmtId="174" fontId="16" fillId="0" borderId="0" xfId="32" applyNumberFormat="1" applyFont="1" applyFill="1" applyBorder="1" applyAlignment="1">
      <alignment vertical="center"/>
    </xf>
    <xf numFmtId="174" fontId="16" fillId="0" borderId="0" xfId="31" applyNumberFormat="1" applyFont="1" applyFill="1" applyBorder="1" applyAlignment="1">
      <alignment vertical="center"/>
    </xf>
    <xf numFmtId="174" fontId="15" fillId="0" borderId="0" xfId="32" applyNumberFormat="1" applyFont="1" applyAlignment="1"/>
    <xf numFmtId="174" fontId="15" fillId="0" borderId="0" xfId="0" applyNumberFormat="1" applyFont="1" applyAlignment="1"/>
    <xf numFmtId="174" fontId="15" fillId="0" borderId="0" xfId="32" applyNumberFormat="1" applyFont="1"/>
    <xf numFmtId="174" fontId="15" fillId="0" borderId="0" xfId="31" applyNumberFormat="1" applyFont="1"/>
    <xf numFmtId="4" fontId="15" fillId="6" borderId="0" xfId="6" applyNumberFormat="1" applyFont="1" applyFill="1"/>
    <xf numFmtId="4" fontId="15" fillId="0" borderId="0" xfId="17" applyNumberFormat="1" applyFont="1"/>
    <xf numFmtId="4" fontId="25" fillId="7" borderId="39" xfId="32" applyNumberFormat="1" applyFont="1" applyFill="1" applyBorder="1" applyAlignment="1">
      <alignment horizontal="center" vertical="center"/>
    </xf>
    <xf numFmtId="4" fontId="25" fillId="7" borderId="40" xfId="31" applyNumberFormat="1" applyFont="1" applyFill="1" applyBorder="1" applyAlignment="1">
      <alignment horizontal="center" vertical="center"/>
    </xf>
    <xf numFmtId="4" fontId="25" fillId="7" borderId="16" xfId="32" applyNumberFormat="1" applyFont="1" applyFill="1" applyBorder="1" applyAlignment="1">
      <alignment horizontal="center" vertical="center"/>
    </xf>
    <xf numFmtId="4" fontId="25" fillId="7" borderId="33" xfId="0" applyNumberFormat="1" applyFont="1" applyFill="1" applyBorder="1" applyAlignment="1">
      <alignment horizontal="center" vertical="center"/>
    </xf>
    <xf numFmtId="4" fontId="25" fillId="0" borderId="8" xfId="32" applyNumberFormat="1" applyFont="1" applyBorder="1" applyAlignment="1">
      <alignment horizontal="center" vertical="center"/>
    </xf>
    <xf numFmtId="4" fontId="25" fillId="0" borderId="34" xfId="31" applyNumberFormat="1" applyFont="1" applyBorder="1" applyAlignment="1">
      <alignment horizontal="center" vertical="center"/>
    </xf>
    <xf numFmtId="4" fontId="15" fillId="0" borderId="4" xfId="17" applyNumberFormat="1" applyFont="1" applyFill="1" applyBorder="1"/>
    <xf numFmtId="4" fontId="15" fillId="0" borderId="44" xfId="17" applyNumberFormat="1" applyFont="1" applyBorder="1"/>
    <xf numFmtId="4" fontId="15" fillId="0" borderId="5" xfId="17" applyNumberFormat="1" applyFont="1" applyFill="1" applyBorder="1"/>
    <xf numFmtId="4" fontId="15" fillId="0" borderId="55" xfId="17" applyNumberFormat="1" applyFont="1" applyBorder="1"/>
    <xf numFmtId="4" fontId="26" fillId="2" borderId="34" xfId="17" applyNumberFormat="1" applyFont="1" applyFill="1" applyBorder="1"/>
    <xf numFmtId="4" fontId="15" fillId="0" borderId="3" xfId="17" applyNumberFormat="1" applyFont="1" applyBorder="1"/>
    <xf numFmtId="4" fontId="15" fillId="0" borderId="50" xfId="17" applyNumberFormat="1" applyFont="1" applyBorder="1"/>
    <xf numFmtId="4" fontId="16" fillId="0" borderId="4" xfId="17" applyNumberFormat="1" applyFont="1" applyFill="1" applyBorder="1" applyAlignment="1">
      <alignment horizontal="center" vertical="center" wrapText="1"/>
    </xf>
    <xf numFmtId="4" fontId="16" fillId="0" borderId="44" xfId="17" applyNumberFormat="1" applyFont="1" applyFill="1" applyBorder="1" applyAlignment="1">
      <alignment horizontal="center" vertical="center" wrapText="1"/>
    </xf>
    <xf numFmtId="4" fontId="15" fillId="0" borderId="4" xfId="6" applyNumberFormat="1" applyFont="1" applyBorder="1"/>
    <xf numFmtId="4" fontId="25" fillId="0" borderId="22" xfId="32" applyNumberFormat="1" applyFont="1" applyBorder="1" applyAlignment="1">
      <alignment horizontal="center" vertical="center"/>
    </xf>
    <xf numFmtId="4" fontId="25" fillId="0" borderId="42" xfId="31" applyNumberFormat="1" applyFont="1" applyBorder="1" applyAlignment="1">
      <alignment horizontal="center" vertical="center"/>
    </xf>
    <xf numFmtId="0" fontId="15" fillId="0" borderId="37" xfId="17" applyFont="1" applyBorder="1"/>
    <xf numFmtId="0" fontId="15" fillId="0" borderId="37" xfId="17" applyFont="1" applyBorder="1" applyAlignment="1">
      <alignment horizontal="center"/>
    </xf>
    <xf numFmtId="4" fontId="26" fillId="2" borderId="42" xfId="17" applyNumberFormat="1" applyFont="1" applyFill="1" applyBorder="1"/>
    <xf numFmtId="174" fontId="16" fillId="0" borderId="27" xfId="32" applyNumberFormat="1" applyFont="1" applyFill="1" applyBorder="1" applyAlignment="1">
      <alignment vertical="center"/>
    </xf>
    <xf numFmtId="174" fontId="16" fillId="0" borderId="29" xfId="31" applyNumberFormat="1" applyFont="1" applyFill="1" applyBorder="1" applyAlignment="1">
      <alignment vertical="center"/>
    </xf>
    <xf numFmtId="174" fontId="16" fillId="0" borderId="57" xfId="32" applyNumberFormat="1" applyFont="1" applyFill="1" applyBorder="1" applyAlignment="1">
      <alignment vertical="center"/>
    </xf>
    <xf numFmtId="174" fontId="16" fillId="0" borderId="54" xfId="31" applyNumberFormat="1" applyFont="1" applyFill="1" applyBorder="1" applyAlignment="1">
      <alignment vertical="center"/>
    </xf>
    <xf numFmtId="0" fontId="28" fillId="6" borderId="0" xfId="17" applyFont="1" applyFill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165" fontId="18" fillId="0" borderId="0" xfId="4" applyFont="1" applyFill="1"/>
    <xf numFmtId="174" fontId="15" fillId="0" borderId="0" xfId="6" applyNumberFormat="1" applyFont="1" applyAlignment="1">
      <alignment horizontal="right"/>
    </xf>
    <xf numFmtId="3" fontId="18" fillId="0" borderId="0" xfId="18" applyNumberFormat="1" applyFont="1" applyAlignment="1">
      <alignment horizontal="right"/>
    </xf>
    <xf numFmtId="2" fontId="18" fillId="0" borderId="0" xfId="4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16" fillId="0" borderId="0" xfId="18" applyFont="1" applyAlignment="1"/>
    <xf numFmtId="0" fontId="18" fillId="0" borderId="0" xfId="18" applyFont="1"/>
    <xf numFmtId="2" fontId="18" fillId="0" borderId="0" xfId="18" applyNumberFormat="1" applyFont="1" applyAlignment="1">
      <alignment horizontal="right"/>
    </xf>
    <xf numFmtId="3" fontId="18" fillId="7" borderId="0" xfId="18" applyNumberFormat="1" applyFont="1" applyFill="1" applyBorder="1" applyAlignment="1">
      <alignment horizontal="center" vertical="center" wrapText="1"/>
    </xf>
    <xf numFmtId="3" fontId="18" fillId="0" borderId="0" xfId="18" applyNumberFormat="1" applyFont="1" applyBorder="1" applyAlignment="1">
      <alignment horizontal="right"/>
    </xf>
    <xf numFmtId="3" fontId="18" fillId="5" borderId="0" xfId="18" applyNumberFormat="1" applyFont="1" applyFill="1" applyBorder="1" applyAlignment="1">
      <alignment horizontal="right"/>
    </xf>
    <xf numFmtId="166" fontId="26" fillId="2" borderId="34" xfId="31" applyFont="1" applyFill="1" applyBorder="1"/>
    <xf numFmtId="3" fontId="16" fillId="0" borderId="0" xfId="18" applyNumberFormat="1" applyFont="1" applyBorder="1" applyAlignment="1">
      <alignment horizontal="right"/>
    </xf>
    <xf numFmtId="166" fontId="26" fillId="2" borderId="54" xfId="31" applyFont="1" applyFill="1" applyBorder="1"/>
    <xf numFmtId="0" fontId="16" fillId="0" borderId="27" xfId="0" applyFont="1" applyFill="1" applyBorder="1" applyAlignment="1">
      <alignment vertical="center"/>
    </xf>
    <xf numFmtId="166" fontId="16" fillId="0" borderId="29" xfId="31" applyNumberFormat="1" applyFont="1" applyFill="1" applyBorder="1" applyAlignment="1">
      <alignment vertical="center"/>
    </xf>
    <xf numFmtId="0" fontId="16" fillId="0" borderId="57" xfId="0" applyFont="1" applyFill="1" applyBorder="1" applyAlignment="1">
      <alignment vertical="center"/>
    </xf>
    <xf numFmtId="166" fontId="16" fillId="0" borderId="54" xfId="31" applyNumberFormat="1" applyFont="1" applyFill="1" applyBorder="1" applyAlignment="1">
      <alignment vertical="center"/>
    </xf>
    <xf numFmtId="0" fontId="16" fillId="0" borderId="61" xfId="18" applyFont="1" applyFill="1" applyBorder="1" applyAlignment="1">
      <alignment horizontal="center" vertical="center" wrapText="1"/>
    </xf>
    <xf numFmtId="0" fontId="16" fillId="0" borderId="26" xfId="18" applyFont="1" applyFill="1" applyBorder="1" applyAlignment="1">
      <alignment horizontal="center" vertical="center" wrapText="1"/>
    </xf>
    <xf numFmtId="3" fontId="16" fillId="0" borderId="26" xfId="18" applyNumberFormat="1" applyFont="1" applyFill="1" applyBorder="1" applyAlignment="1">
      <alignment horizontal="center" vertical="center" wrapText="1"/>
    </xf>
    <xf numFmtId="174" fontId="16" fillId="0" borderId="26" xfId="6" applyNumberFormat="1" applyFont="1" applyFill="1" applyBorder="1" applyAlignment="1">
      <alignment horizontal="center" vertical="center" wrapText="1"/>
    </xf>
    <xf numFmtId="174" fontId="16" fillId="0" borderId="62" xfId="6" applyNumberFormat="1" applyFont="1" applyFill="1" applyBorder="1" applyAlignment="1">
      <alignment horizontal="center" vertical="center" wrapText="1"/>
    </xf>
    <xf numFmtId="2" fontId="16" fillId="0" borderId="26" xfId="18" applyNumberFormat="1" applyFont="1" applyFill="1" applyBorder="1" applyAlignment="1">
      <alignment horizontal="center" vertical="center" wrapText="1"/>
    </xf>
    <xf numFmtId="0" fontId="15" fillId="0" borderId="58" xfId="18" applyFont="1" applyBorder="1"/>
    <xf numFmtId="0" fontId="16" fillId="0" borderId="59" xfId="18" applyFont="1" applyBorder="1"/>
    <xf numFmtId="0" fontId="15" fillId="0" borderId="59" xfId="18" applyFont="1" applyBorder="1"/>
    <xf numFmtId="2" fontId="15" fillId="0" borderId="59" xfId="18" applyNumberFormat="1" applyFont="1" applyBorder="1" applyAlignment="1">
      <alignment horizontal="right"/>
    </xf>
    <xf numFmtId="3" fontId="15" fillId="0" borderId="59" xfId="18" applyNumberFormat="1" applyFont="1" applyBorder="1" applyAlignment="1">
      <alignment horizontal="right"/>
    </xf>
    <xf numFmtId="174" fontId="15" fillId="0" borderId="59" xfId="6" applyNumberFormat="1" applyFont="1" applyBorder="1" applyAlignment="1">
      <alignment horizontal="right"/>
    </xf>
    <xf numFmtId="174" fontId="15" fillId="0" borderId="60" xfId="6" applyNumberFormat="1" applyFont="1" applyBorder="1" applyAlignment="1">
      <alignment horizontal="right"/>
    </xf>
    <xf numFmtId="0" fontId="15" fillId="0" borderId="21" xfId="18" applyFont="1" applyFill="1" applyBorder="1"/>
    <xf numFmtId="0" fontId="15" fillId="0" borderId="16" xfId="18" applyFont="1" applyFill="1" applyBorder="1"/>
    <xf numFmtId="0" fontId="15" fillId="0" borderId="16" xfId="18" applyFont="1" applyFill="1" applyBorder="1" applyAlignment="1">
      <alignment horizontal="center"/>
    </xf>
    <xf numFmtId="2" fontId="15" fillId="0" borderId="16" xfId="18" applyNumberFormat="1" applyFont="1" applyFill="1" applyBorder="1" applyAlignment="1">
      <alignment horizontal="right"/>
    </xf>
    <xf numFmtId="3" fontId="15" fillId="0" borderId="16" xfId="18" applyNumberFormat="1" applyFont="1" applyFill="1" applyBorder="1" applyAlignment="1">
      <alignment horizontal="right"/>
    </xf>
    <xf numFmtId="166" fontId="15" fillId="0" borderId="16" xfId="31" applyFont="1" applyFill="1" applyBorder="1"/>
    <xf numFmtId="166" fontId="15" fillId="0" borderId="33" xfId="31" applyFont="1" applyFill="1" applyBorder="1"/>
    <xf numFmtId="0" fontId="16" fillId="0" borderId="43" xfId="18" applyFont="1" applyBorder="1" applyAlignment="1">
      <alignment horizontal="center"/>
    </xf>
    <xf numFmtId="0" fontId="16" fillId="0" borderId="4" xfId="18" applyFont="1" applyBorder="1"/>
    <xf numFmtId="0" fontId="15" fillId="0" borderId="4" xfId="18" applyFont="1" applyBorder="1"/>
    <xf numFmtId="2" fontId="15" fillId="0" borderId="4" xfId="18" applyNumberFormat="1" applyFont="1" applyBorder="1" applyAlignment="1">
      <alignment horizontal="right"/>
    </xf>
    <xf numFmtId="3" fontId="15" fillId="0" borderId="4" xfId="18" applyNumberFormat="1" applyFont="1" applyBorder="1" applyAlignment="1">
      <alignment horizontal="right"/>
    </xf>
    <xf numFmtId="174" fontId="15" fillId="0" borderId="4" xfId="6" applyNumberFormat="1" applyFont="1" applyBorder="1" applyAlignment="1">
      <alignment horizontal="right"/>
    </xf>
    <xf numFmtId="174" fontId="15" fillId="0" borderId="44" xfId="6" applyNumberFormat="1" applyFont="1" applyBorder="1" applyAlignment="1">
      <alignment horizontal="right"/>
    </xf>
    <xf numFmtId="0" fontId="15" fillId="0" borderId="43" xfId="18" applyFont="1" applyFill="1" applyBorder="1"/>
    <xf numFmtId="0" fontId="15" fillId="0" borderId="4" xfId="18" applyFont="1" applyFill="1" applyBorder="1"/>
    <xf numFmtId="2" fontId="15" fillId="0" borderId="4" xfId="18" applyNumberFormat="1" applyFont="1" applyFill="1" applyBorder="1" applyAlignment="1">
      <alignment horizontal="right"/>
    </xf>
    <xf numFmtId="3" fontId="15" fillId="0" borderId="4" xfId="18" applyNumberFormat="1" applyFont="1" applyFill="1" applyBorder="1" applyAlignment="1">
      <alignment horizontal="right"/>
    </xf>
    <xf numFmtId="166" fontId="15" fillId="0" borderId="4" xfId="31" applyFont="1" applyFill="1" applyBorder="1"/>
    <xf numFmtId="166" fontId="15" fillId="0" borderId="44" xfId="31" applyFont="1" applyFill="1" applyBorder="1"/>
    <xf numFmtId="0" fontId="16" fillId="0" borderId="41" xfId="18" applyFont="1" applyBorder="1" applyAlignment="1">
      <alignment horizontal="center"/>
    </xf>
    <xf numFmtId="0" fontId="16" fillId="0" borderId="10" xfId="18" applyFont="1" applyBorder="1"/>
    <xf numFmtId="0" fontId="15" fillId="0" borderId="10" xfId="18" applyFont="1" applyBorder="1"/>
    <xf numFmtId="2" fontId="15" fillId="0" borderId="10" xfId="18" applyNumberFormat="1" applyFont="1" applyBorder="1" applyAlignment="1">
      <alignment horizontal="right"/>
    </xf>
    <xf numFmtId="3" fontId="15" fillId="0" borderId="10" xfId="18" applyNumberFormat="1" applyFont="1" applyBorder="1" applyAlignment="1">
      <alignment horizontal="right"/>
    </xf>
    <xf numFmtId="164" fontId="15" fillId="0" borderId="10" xfId="17" applyNumberFormat="1" applyFont="1" applyFill="1" applyBorder="1"/>
    <xf numFmtId="164" fontId="15" fillId="0" borderId="42" xfId="17" applyNumberFormat="1" applyFont="1" applyFill="1" applyBorder="1"/>
    <xf numFmtId="0" fontId="15" fillId="0" borderId="63" xfId="18" applyFont="1" applyFill="1" applyBorder="1"/>
    <xf numFmtId="0" fontId="15" fillId="0" borderId="64" xfId="18" applyFont="1" applyFill="1" applyBorder="1" applyAlignment="1">
      <alignment horizontal="left"/>
    </xf>
    <xf numFmtId="0" fontId="15" fillId="0" borderId="64" xfId="18" applyFont="1" applyFill="1" applyBorder="1" applyAlignment="1">
      <alignment horizontal="center"/>
    </xf>
    <xf numFmtId="2" fontId="15" fillId="0" borderId="64" xfId="18" applyNumberFormat="1" applyFont="1" applyFill="1" applyBorder="1" applyAlignment="1">
      <alignment horizontal="right"/>
    </xf>
    <xf numFmtId="3" fontId="15" fillId="0" borderId="64" xfId="18" applyNumberFormat="1" applyFont="1" applyFill="1" applyBorder="1" applyAlignment="1">
      <alignment horizontal="right"/>
    </xf>
    <xf numFmtId="166" fontId="15" fillId="0" borderId="64" xfId="31" applyFont="1" applyFill="1" applyBorder="1"/>
    <xf numFmtId="166" fontId="15" fillId="0" borderId="65" xfId="31" applyFont="1" applyFill="1" applyBorder="1"/>
    <xf numFmtId="174" fontId="15" fillId="0" borderId="10" xfId="6" applyNumberFormat="1" applyFont="1" applyBorder="1" applyAlignment="1">
      <alignment horizontal="right"/>
    </xf>
    <xf numFmtId="174" fontId="15" fillId="0" borderId="42" xfId="6" applyNumberFormat="1" applyFont="1" applyBorder="1" applyAlignment="1">
      <alignment horizontal="right"/>
    </xf>
    <xf numFmtId="0" fontId="15" fillId="0" borderId="10" xfId="18" applyFont="1" applyBorder="1" applyAlignment="1">
      <alignment horizontal="center"/>
    </xf>
    <xf numFmtId="0" fontId="18" fillId="0" borderId="21" xfId="18" applyFont="1" applyFill="1" applyBorder="1"/>
    <xf numFmtId="0" fontId="18" fillId="0" borderId="16" xfId="18" applyFont="1" applyFill="1" applyBorder="1"/>
    <xf numFmtId="0" fontId="18" fillId="0" borderId="16" xfId="18" applyFont="1" applyFill="1" applyBorder="1" applyAlignment="1">
      <alignment horizontal="center"/>
    </xf>
    <xf numFmtId="2" fontId="18" fillId="0" borderId="16" xfId="18" applyNumberFormat="1" applyFont="1" applyFill="1" applyBorder="1" applyAlignment="1">
      <alignment horizontal="right"/>
    </xf>
    <xf numFmtId="3" fontId="18" fillId="0" borderId="16" xfId="18" applyNumberFormat="1" applyFont="1" applyFill="1" applyBorder="1" applyAlignment="1">
      <alignment horizontal="right"/>
    </xf>
    <xf numFmtId="0" fontId="18" fillId="0" borderId="43" xfId="18" applyFont="1" applyFill="1" applyBorder="1"/>
    <xf numFmtId="0" fontId="18" fillId="0" borderId="4" xfId="18" applyFont="1" applyFill="1" applyBorder="1"/>
    <xf numFmtId="0" fontId="18" fillId="0" borderId="4" xfId="18" applyFont="1" applyFill="1" applyBorder="1" applyAlignment="1">
      <alignment horizontal="center"/>
    </xf>
    <xf numFmtId="2" fontId="18" fillId="0" borderId="4" xfId="18" applyNumberFormat="1" applyFont="1" applyFill="1" applyBorder="1" applyAlignment="1">
      <alignment horizontal="right"/>
    </xf>
    <xf numFmtId="3" fontId="18" fillId="0" borderId="4" xfId="18" applyNumberFormat="1" applyFont="1" applyFill="1" applyBorder="1" applyAlignment="1">
      <alignment horizontal="right"/>
    </xf>
    <xf numFmtId="0" fontId="16" fillId="0" borderId="41" xfId="18" applyFont="1" applyFill="1" applyBorder="1" applyAlignment="1">
      <alignment horizontal="center"/>
    </xf>
    <xf numFmtId="0" fontId="16" fillId="0" borderId="10" xfId="18" applyFont="1" applyFill="1" applyBorder="1"/>
    <xf numFmtId="2" fontId="16" fillId="0" borderId="10" xfId="18" applyNumberFormat="1" applyFont="1" applyFill="1" applyBorder="1" applyAlignment="1">
      <alignment horizontal="right"/>
    </xf>
    <xf numFmtId="3" fontId="16" fillId="0" borderId="10" xfId="18" applyNumberFormat="1" applyFont="1" applyFill="1" applyBorder="1" applyAlignment="1">
      <alignment horizontal="right"/>
    </xf>
    <xf numFmtId="174" fontId="16" fillId="0" borderId="10" xfId="6" applyNumberFormat="1" applyFont="1" applyFill="1" applyBorder="1" applyAlignment="1">
      <alignment horizontal="right"/>
    </xf>
    <xf numFmtId="174" fontId="16" fillId="0" borderId="42" xfId="6" applyNumberFormat="1" applyFont="1" applyFill="1" applyBorder="1" applyAlignment="1">
      <alignment horizontal="right"/>
    </xf>
    <xf numFmtId="0" fontId="16" fillId="0" borderId="4" xfId="18" applyFont="1" applyFill="1" applyBorder="1" applyAlignment="1">
      <alignment horizontal="justify" vertical="center" wrapText="1"/>
    </xf>
    <xf numFmtId="174" fontId="15" fillId="0" borderId="4" xfId="6" applyNumberFormat="1" applyFont="1" applyFill="1" applyBorder="1" applyAlignment="1">
      <alignment horizontal="right"/>
    </xf>
    <xf numFmtId="174" fontId="15" fillId="0" borderId="44" xfId="6" applyNumberFormat="1" applyFont="1" applyFill="1" applyBorder="1" applyAlignment="1">
      <alignment horizontal="right"/>
    </xf>
    <xf numFmtId="0" fontId="15" fillId="0" borderId="4" xfId="18" applyFont="1" applyFill="1" applyBorder="1" applyAlignment="1">
      <alignment horizontal="justify" vertical="center" wrapText="1"/>
    </xf>
    <xf numFmtId="0" fontId="16" fillId="0" borderId="43" xfId="0" applyFont="1" applyFill="1" applyBorder="1" applyAlignment="1">
      <alignment horizontal="center"/>
    </xf>
    <xf numFmtId="0" fontId="14" fillId="0" borderId="6" xfId="15" applyFont="1" applyFill="1" applyBorder="1" applyAlignment="1">
      <alignment horizontal="left"/>
    </xf>
    <xf numFmtId="168" fontId="15" fillId="0" borderId="4" xfId="31" applyNumberFormat="1" applyFont="1" applyFill="1" applyBorder="1" applyAlignment="1">
      <alignment horizontal="center"/>
    </xf>
    <xf numFmtId="2" fontId="15" fillId="0" borderId="4" xfId="31" applyNumberFormat="1" applyFont="1" applyFill="1" applyBorder="1" applyAlignment="1">
      <alignment horizontal="right"/>
    </xf>
    <xf numFmtId="175" fontId="15" fillId="0" borderId="4" xfId="0" applyNumberFormat="1" applyFont="1" applyFill="1" applyBorder="1" applyAlignment="1">
      <alignment horizontal="left"/>
    </xf>
    <xf numFmtId="175" fontId="15" fillId="0" borderId="44" xfId="0" applyNumberFormat="1" applyFont="1" applyFill="1" applyBorder="1" applyAlignment="1">
      <alignment horizontal="left"/>
    </xf>
    <xf numFmtId="174" fontId="15" fillId="0" borderId="20" xfId="6" applyNumberFormat="1" applyFont="1" applyFill="1" applyBorder="1" applyAlignment="1">
      <alignment horizontal="right"/>
    </xf>
    <xf numFmtId="174" fontId="15" fillId="0" borderId="4" xfId="32" applyNumberFormat="1" applyFont="1" applyBorder="1" applyAlignment="1">
      <alignment horizontal="right"/>
    </xf>
    <xf numFmtId="0" fontId="15" fillId="0" borderId="4" xfId="17" applyFont="1" applyFill="1" applyBorder="1" applyAlignment="1">
      <alignment horizontal="right" vertical="center" wrapText="1"/>
    </xf>
    <xf numFmtId="2" fontId="15" fillId="0" borderId="4" xfId="17" applyNumberFormat="1" applyFont="1" applyBorder="1" applyAlignment="1">
      <alignment horizontal="right"/>
    </xf>
    <xf numFmtId="0" fontId="25" fillId="0" borderId="10" xfId="22" applyFont="1" applyBorder="1" applyAlignment="1">
      <alignment horizontal="right" vertical="center"/>
    </xf>
    <xf numFmtId="2" fontId="15" fillId="0" borderId="5" xfId="17" applyNumberFormat="1" applyFont="1" applyBorder="1" applyAlignment="1">
      <alignment horizontal="right"/>
    </xf>
    <xf numFmtId="3" fontId="15" fillId="0" borderId="4" xfId="17" applyNumberFormat="1" applyFont="1" applyFill="1" applyBorder="1"/>
    <xf numFmtId="3" fontId="15" fillId="0" borderId="44" xfId="17" applyNumberFormat="1" applyFont="1" applyFill="1" applyBorder="1"/>
    <xf numFmtId="0" fontId="15" fillId="0" borderId="0" xfId="17" applyFont="1" applyFill="1"/>
    <xf numFmtId="0" fontId="9" fillId="0" borderId="0" xfId="17" applyFill="1"/>
    <xf numFmtId="3" fontId="15" fillId="0" borderId="4" xfId="6" applyNumberFormat="1" applyFont="1" applyFill="1" applyBorder="1"/>
    <xf numFmtId="173" fontId="23" fillId="0" borderId="4" xfId="0" applyNumberFormat="1" applyFont="1" applyFill="1" applyBorder="1" applyAlignment="1">
      <alignment horizontal="center"/>
    </xf>
    <xf numFmtId="165" fontId="20" fillId="0" borderId="22" xfId="32" applyFont="1" applyBorder="1"/>
    <xf numFmtId="173" fontId="24" fillId="0" borderId="25" xfId="0" applyNumberFormat="1" applyFont="1" applyBorder="1" applyAlignment="1">
      <alignment vertical="center"/>
    </xf>
    <xf numFmtId="174" fontId="24" fillId="0" borderId="23" xfId="32" applyNumberFormat="1" applyFont="1" applyBorder="1" applyAlignment="1">
      <alignment vertical="center"/>
    </xf>
    <xf numFmtId="9" fontId="20" fillId="0" borderId="0" xfId="0" applyNumberFormat="1" applyFont="1"/>
    <xf numFmtId="0" fontId="19" fillId="0" borderId="0" xfId="0" applyNumberFormat="1" applyFont="1" applyAlignment="1">
      <alignment horizontal="center"/>
    </xf>
    <xf numFmtId="0" fontId="19" fillId="7" borderId="10" xfId="0" applyNumberFormat="1" applyFont="1" applyFill="1" applyBorder="1" applyAlignment="1">
      <alignment horizontal="center" vertical="center"/>
    </xf>
    <xf numFmtId="0" fontId="19" fillId="7" borderId="16" xfId="0" applyNumberFormat="1" applyFont="1" applyFill="1" applyBorder="1" applyAlignment="1">
      <alignment horizontal="center" vertical="center"/>
    </xf>
    <xf numFmtId="0" fontId="19" fillId="7" borderId="11" xfId="0" applyNumberFormat="1" applyFont="1" applyFill="1" applyBorder="1" applyAlignment="1">
      <alignment horizontal="center" vertical="center"/>
    </xf>
    <xf numFmtId="0" fontId="19" fillId="7" borderId="22" xfId="0" applyNumberFormat="1" applyFont="1" applyFill="1" applyBorder="1" applyAlignment="1">
      <alignment horizontal="center" vertical="center"/>
    </xf>
    <xf numFmtId="0" fontId="19" fillId="7" borderId="17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19" fillId="7" borderId="2" xfId="0" applyNumberFormat="1" applyFont="1" applyFill="1" applyBorder="1" applyAlignment="1">
      <alignment horizontal="center" vertical="center"/>
    </xf>
    <xf numFmtId="166" fontId="15" fillId="0" borderId="0" xfId="31" applyNumberFormat="1" applyFont="1" applyFill="1" applyBorder="1" applyAlignment="1">
      <alignment horizontal="center"/>
    </xf>
    <xf numFmtId="165" fontId="26" fillId="4" borderId="35" xfId="20" applyNumberFormat="1" applyFont="1" applyFill="1" applyBorder="1" applyAlignment="1">
      <alignment horizontal="right" vertical="center"/>
    </xf>
    <xf numFmtId="165" fontId="26" fillId="4" borderId="9" xfId="20" applyNumberFormat="1" applyFont="1" applyFill="1" applyBorder="1" applyAlignment="1">
      <alignment horizontal="right" vertical="center"/>
    </xf>
    <xf numFmtId="165" fontId="26" fillId="4" borderId="8" xfId="20" applyNumberFormat="1" applyFont="1" applyFill="1" applyBorder="1" applyAlignment="1">
      <alignment horizontal="right" vertical="center"/>
    </xf>
    <xf numFmtId="165" fontId="26" fillId="2" borderId="35" xfId="20" applyNumberFormat="1" applyFont="1" applyFill="1" applyBorder="1" applyAlignment="1">
      <alignment horizontal="right" vertical="center"/>
    </xf>
    <xf numFmtId="165" fontId="26" fillId="2" borderId="9" xfId="20" applyNumberFormat="1" applyFont="1" applyFill="1" applyBorder="1" applyAlignment="1">
      <alignment horizontal="right" vertical="center"/>
    </xf>
    <xf numFmtId="165" fontId="26" fillId="2" borderId="8" xfId="20" applyNumberFormat="1" applyFont="1" applyFill="1" applyBorder="1" applyAlignment="1">
      <alignment horizontal="right" vertical="center"/>
    </xf>
    <xf numFmtId="165" fontId="26" fillId="3" borderId="51" xfId="20" applyNumberFormat="1" applyFont="1" applyFill="1" applyBorder="1" applyAlignment="1">
      <alignment horizontal="right" vertical="center"/>
    </xf>
    <xf numFmtId="165" fontId="26" fillId="3" borderId="52" xfId="20" applyNumberFormat="1" applyFont="1" applyFill="1" applyBorder="1" applyAlignment="1">
      <alignment horizontal="right" vertical="center"/>
    </xf>
    <xf numFmtId="165" fontId="26" fillId="3" borderId="53" xfId="20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7" borderId="36" xfId="22" applyFont="1" applyFill="1" applyBorder="1" applyAlignment="1">
      <alignment horizontal="center" vertical="center"/>
    </xf>
    <xf numFmtId="0" fontId="25" fillId="7" borderId="21" xfId="22" applyFont="1" applyFill="1" applyBorder="1" applyAlignment="1">
      <alignment horizontal="center" vertical="center"/>
    </xf>
    <xf numFmtId="0" fontId="25" fillId="7" borderId="37" xfId="22" applyFont="1" applyFill="1" applyBorder="1" applyAlignment="1">
      <alignment horizontal="center" vertical="center"/>
    </xf>
    <xf numFmtId="0" fontId="25" fillId="7" borderId="1" xfId="22" applyFont="1" applyFill="1" applyBorder="1" applyAlignment="1">
      <alignment horizontal="center" vertical="center"/>
    </xf>
    <xf numFmtId="168" fontId="25" fillId="7" borderId="38" xfId="10" applyNumberFormat="1" applyFont="1" applyFill="1" applyBorder="1" applyAlignment="1">
      <alignment horizontal="center" vertical="center"/>
    </xf>
    <xf numFmtId="168" fontId="25" fillId="7" borderId="17" xfId="10" applyNumberFormat="1" applyFont="1" applyFill="1" applyBorder="1" applyAlignment="1">
      <alignment horizontal="center" vertical="center"/>
    </xf>
    <xf numFmtId="0" fontId="25" fillId="7" borderId="39" xfId="22" applyFont="1" applyFill="1" applyBorder="1" applyAlignment="1">
      <alignment horizontal="center" vertical="center"/>
    </xf>
    <xf numFmtId="0" fontId="25" fillId="7" borderId="16" xfId="22" applyFont="1" applyFill="1" applyBorder="1" applyAlignment="1">
      <alignment horizontal="center" vertical="center"/>
    </xf>
    <xf numFmtId="0" fontId="26" fillId="2" borderId="56" xfId="17" applyFont="1" applyFill="1" applyBorder="1" applyAlignment="1">
      <alignment horizontal="right"/>
    </xf>
    <xf numFmtId="0" fontId="26" fillId="2" borderId="15" xfId="17" applyFont="1" applyFill="1" applyBorder="1" applyAlignment="1">
      <alignment horizontal="right"/>
    </xf>
    <xf numFmtId="0" fontId="26" fillId="2" borderId="22" xfId="17" applyFont="1" applyFill="1" applyBorder="1" applyAlignment="1">
      <alignment horizontal="right"/>
    </xf>
    <xf numFmtId="0" fontId="26" fillId="2" borderId="35" xfId="17" applyFont="1" applyFill="1" applyBorder="1" applyAlignment="1">
      <alignment horizontal="right"/>
    </xf>
    <xf numFmtId="0" fontId="26" fillId="2" borderId="9" xfId="17" applyFont="1" applyFill="1" applyBorder="1" applyAlignment="1">
      <alignment horizontal="right"/>
    </xf>
    <xf numFmtId="0" fontId="26" fillId="2" borderId="8" xfId="17" applyFont="1" applyFill="1" applyBorder="1" applyAlignment="1">
      <alignment horizontal="right"/>
    </xf>
    <xf numFmtId="3" fontId="16" fillId="7" borderId="28" xfId="18" applyNumberFormat="1" applyFont="1" applyFill="1" applyBorder="1" applyAlignment="1">
      <alignment horizontal="center" vertical="center" wrapText="1"/>
    </xf>
    <xf numFmtId="3" fontId="16" fillId="7" borderId="31" xfId="18" applyNumberFormat="1" applyFont="1" applyFill="1" applyBorder="1" applyAlignment="1">
      <alignment horizontal="center" vertical="center" wrapText="1"/>
    </xf>
    <xf numFmtId="174" fontId="16" fillId="7" borderId="28" xfId="6" applyNumberFormat="1" applyFont="1" applyFill="1" applyBorder="1" applyAlignment="1">
      <alignment horizontal="center" vertical="center" wrapText="1"/>
    </xf>
    <xf numFmtId="174" fontId="16" fillId="7" borderId="31" xfId="6" applyNumberFormat="1" applyFont="1" applyFill="1" applyBorder="1" applyAlignment="1">
      <alignment horizontal="center" vertical="center" wrapText="1"/>
    </xf>
    <xf numFmtId="174" fontId="16" fillId="7" borderId="29" xfId="6" applyNumberFormat="1" applyFont="1" applyFill="1" applyBorder="1" applyAlignment="1">
      <alignment horizontal="center" vertical="center" wrapText="1"/>
    </xf>
    <xf numFmtId="174" fontId="16" fillId="7" borderId="32" xfId="6" applyNumberFormat="1" applyFont="1" applyFill="1" applyBorder="1" applyAlignment="1">
      <alignment horizontal="center" vertical="center" wrapText="1"/>
    </xf>
    <xf numFmtId="0" fontId="16" fillId="7" borderId="27" xfId="18" applyFont="1" applyFill="1" applyBorder="1" applyAlignment="1">
      <alignment horizontal="center" vertical="center" wrapText="1"/>
    </xf>
    <xf numFmtId="0" fontId="16" fillId="7" borderId="30" xfId="18" applyFont="1" applyFill="1" applyBorder="1" applyAlignment="1">
      <alignment horizontal="center" vertical="center" wrapText="1"/>
    </xf>
    <xf numFmtId="0" fontId="16" fillId="7" borderId="28" xfId="18" applyFont="1" applyFill="1" applyBorder="1" applyAlignment="1">
      <alignment horizontal="center" vertical="center" wrapText="1"/>
    </xf>
    <xf numFmtId="0" fontId="16" fillId="7" borderId="31" xfId="18" applyFont="1" applyFill="1" applyBorder="1" applyAlignment="1">
      <alignment horizontal="center" vertical="center" wrapText="1"/>
    </xf>
    <xf numFmtId="2" fontId="16" fillId="7" borderId="28" xfId="18" applyNumberFormat="1" applyFont="1" applyFill="1" applyBorder="1" applyAlignment="1">
      <alignment horizontal="right" vertical="center" wrapText="1"/>
    </xf>
    <xf numFmtId="2" fontId="16" fillId="7" borderId="31" xfId="18" applyNumberFormat="1" applyFont="1" applyFill="1" applyBorder="1" applyAlignment="1">
      <alignment horizontal="right" vertical="center" wrapText="1"/>
    </xf>
    <xf numFmtId="0" fontId="26" fillId="2" borderId="35" xfId="18" applyFont="1" applyFill="1" applyBorder="1" applyAlignment="1">
      <alignment horizontal="right"/>
    </xf>
    <xf numFmtId="0" fontId="26" fillId="2" borderId="9" xfId="18" applyFont="1" applyFill="1" applyBorder="1" applyAlignment="1">
      <alignment horizontal="right"/>
    </xf>
    <xf numFmtId="0" fontId="26" fillId="2" borderId="8" xfId="18" applyFont="1" applyFill="1" applyBorder="1" applyAlignment="1">
      <alignment horizontal="right"/>
    </xf>
    <xf numFmtId="0" fontId="26" fillId="2" borderId="51" xfId="18" applyFont="1" applyFill="1" applyBorder="1" applyAlignment="1">
      <alignment horizontal="right"/>
    </xf>
    <xf numFmtId="0" fontId="26" fillId="2" borderId="52" xfId="18" applyFont="1" applyFill="1" applyBorder="1" applyAlignment="1">
      <alignment horizontal="right"/>
    </xf>
    <xf numFmtId="0" fontId="26" fillId="2" borderId="53" xfId="18" applyFont="1" applyFill="1" applyBorder="1" applyAlignment="1">
      <alignment horizontal="right"/>
    </xf>
  </cellXfs>
  <cellStyles count="39">
    <cellStyle name="Comma" xfId="31" builtinId="3"/>
    <cellStyle name="Comma [0]" xfId="32" builtinId="6"/>
    <cellStyle name="Comma [0] 11" xfId="4"/>
    <cellStyle name="Comma [0] 2" xfId="5"/>
    <cellStyle name="Comma [0] 2 2" xfId="6"/>
    <cellStyle name="Comma [0] 3" xfId="7"/>
    <cellStyle name="Comma [0] 4" xfId="8"/>
    <cellStyle name="Comma [0] 5" xfId="3"/>
    <cellStyle name="Comma [0] 6" xfId="34"/>
    <cellStyle name="Comma [0] 7" xfId="9"/>
    <cellStyle name="Comma 2" xfId="10"/>
    <cellStyle name="Comma 2 2" xfId="11"/>
    <cellStyle name="Comma 3" xfId="12"/>
    <cellStyle name="Comma 4" xfId="2"/>
    <cellStyle name="Comma 6" xfId="35"/>
    <cellStyle name="Comma[0]_analisa vol" xfId="13"/>
    <cellStyle name="Normal" xfId="0" builtinId="0"/>
    <cellStyle name="Normal 10" xfId="1"/>
    <cellStyle name="Normal 2" xfId="14"/>
    <cellStyle name="Normal 2 2" xfId="15"/>
    <cellStyle name="Normal 2 3" xfId="16"/>
    <cellStyle name="Normal 2 4" xfId="36"/>
    <cellStyle name="Normal 2 5" xfId="37"/>
    <cellStyle name="Normal 2 6" xfId="38"/>
    <cellStyle name="Normal 2 7" xfId="17"/>
    <cellStyle name="Normal 3" xfId="18"/>
    <cellStyle name="Normal 3 2" xfId="19"/>
    <cellStyle name="Normal 4" xfId="20"/>
    <cellStyle name="Normal 5" xfId="21"/>
    <cellStyle name="Normal 6" xfId="22"/>
    <cellStyle name="Normal 7" xfId="23"/>
    <cellStyle name="Normal 7 2" xfId="24"/>
    <cellStyle name="Normal 7 2 2" xfId="25"/>
    <cellStyle name="Normal 7 2 3" xfId="26"/>
    <cellStyle name="Normal 7 3" xfId="33"/>
    <cellStyle name="Normal 8" xfId="27"/>
    <cellStyle name="Normal 9" xfId="28"/>
    <cellStyle name="Normal_BOQ-Kolam Lampung" xfId="29"/>
    <cellStyle name="Percent 2" xfId="30"/>
  </cellStyles>
  <dxfs count="0"/>
  <tableStyles count="0" defaultTableStyle="TableStyleMedium2" defaultPivotStyle="PivotStyleLight16"/>
  <colors>
    <mruColors>
      <color rgb="FFEB1B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145676</xdr:rowOff>
    </xdr:from>
    <xdr:to>
      <xdr:col>3</xdr:col>
      <xdr:colOff>2173942</xdr:colOff>
      <xdr:row>7</xdr:row>
      <xdr:rowOff>11206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45676"/>
          <a:ext cx="8942294" cy="1512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258949</xdr:colOff>
      <xdr:row>0</xdr:row>
      <xdr:rowOff>74704</xdr:rowOff>
    </xdr:from>
    <xdr:to>
      <xdr:col>6</xdr:col>
      <xdr:colOff>1344706</xdr:colOff>
      <xdr:row>7</xdr:row>
      <xdr:rowOff>89647</xdr:rowOff>
    </xdr:to>
    <xdr:pic>
      <xdr:nvPicPr>
        <xdr:cNvPr id="5" name="Picture 4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49" y="74704"/>
          <a:ext cx="10386639" cy="1426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10948</xdr:colOff>
      <xdr:row>1</xdr:row>
      <xdr:rowOff>9525</xdr:rowOff>
    </xdr:from>
    <xdr:to>
      <xdr:col>5</xdr:col>
      <xdr:colOff>1226207</xdr:colOff>
      <xdr:row>8</xdr:row>
      <xdr:rowOff>36234</xdr:rowOff>
    </xdr:to>
    <xdr:pic>
      <xdr:nvPicPr>
        <xdr:cNvPr id="3" name="Picture 2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" y="206594"/>
          <a:ext cx="8955690" cy="14061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236531</xdr:colOff>
      <xdr:row>0</xdr:row>
      <xdr:rowOff>97115</xdr:rowOff>
    </xdr:from>
    <xdr:to>
      <xdr:col>7</xdr:col>
      <xdr:colOff>1171574</xdr:colOff>
      <xdr:row>7</xdr:row>
      <xdr:rowOff>116676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31" y="97115"/>
          <a:ext cx="8459793" cy="14442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H47"/>
  <sheetViews>
    <sheetView view="pageBreakPreview" topLeftCell="A16" zoomScale="85" zoomScaleNormal="70" zoomScaleSheetLayoutView="85" workbookViewId="0">
      <selection activeCell="B28" sqref="B28"/>
    </sheetView>
  </sheetViews>
  <sheetFormatPr defaultColWidth="9.1796875" defaultRowHeight="18" x14ac:dyDescent="0.4"/>
  <cols>
    <col min="1" max="1" width="6.1796875" style="18" customWidth="1"/>
    <col min="2" max="2" width="16.54296875" style="18" customWidth="1"/>
    <col min="3" max="3" width="80.54296875" style="18" customWidth="1"/>
    <col min="4" max="4" width="35.26953125" style="18" customWidth="1"/>
    <col min="5" max="5" width="8.54296875" style="18" customWidth="1"/>
    <col min="6" max="6" width="19.1796875" style="18" bestFit="1" customWidth="1"/>
    <col min="7" max="34" width="9.1796875" style="18"/>
    <col min="35" max="16384" width="9.1796875" style="1"/>
  </cols>
  <sheetData>
    <row r="11" spans="1:4" x14ac:dyDescent="0.4">
      <c r="A11" s="369" t="s">
        <v>125</v>
      </c>
      <c r="B11" s="369"/>
      <c r="C11" s="369"/>
      <c r="D11" s="369"/>
    </row>
    <row r="13" spans="1:4" x14ac:dyDescent="0.4">
      <c r="A13" s="19" t="s">
        <v>126</v>
      </c>
      <c r="B13" s="20"/>
      <c r="C13" s="19" t="s">
        <v>141</v>
      </c>
    </row>
    <row r="14" spans="1:4" x14ac:dyDescent="0.4">
      <c r="A14" s="19" t="s">
        <v>127</v>
      </c>
      <c r="B14" s="20"/>
      <c r="C14" s="19" t="s">
        <v>242</v>
      </c>
    </row>
    <row r="15" spans="1:4" x14ac:dyDescent="0.4">
      <c r="A15" s="19" t="s">
        <v>128</v>
      </c>
      <c r="B15" s="20"/>
      <c r="C15" s="19" t="s">
        <v>241</v>
      </c>
    </row>
    <row r="16" spans="1:4" x14ac:dyDescent="0.4">
      <c r="A16" s="19" t="s">
        <v>129</v>
      </c>
      <c r="B16" s="20"/>
      <c r="C16" s="19" t="s">
        <v>141</v>
      </c>
    </row>
    <row r="17" spans="1:34" x14ac:dyDescent="0.4">
      <c r="A17" s="21"/>
      <c r="C17" s="21"/>
    </row>
    <row r="18" spans="1:34" x14ac:dyDescent="0.4">
      <c r="A18" s="370" t="s">
        <v>130</v>
      </c>
      <c r="B18" s="372" t="s">
        <v>131</v>
      </c>
      <c r="C18" s="373"/>
      <c r="D18" s="22" t="s">
        <v>132</v>
      </c>
    </row>
    <row r="19" spans="1:34" x14ac:dyDescent="0.4">
      <c r="A19" s="371"/>
      <c r="B19" s="374"/>
      <c r="C19" s="375"/>
      <c r="D19" s="23" t="s">
        <v>133</v>
      </c>
    </row>
    <row r="20" spans="1:34" x14ac:dyDescent="0.4">
      <c r="A20" s="24" t="s">
        <v>134</v>
      </c>
      <c r="B20" s="376" t="s">
        <v>135</v>
      </c>
      <c r="C20" s="376"/>
      <c r="D20" s="24" t="s">
        <v>136</v>
      </c>
    </row>
    <row r="21" spans="1:34" x14ac:dyDescent="0.4">
      <c r="A21" s="25"/>
      <c r="B21" s="26"/>
      <c r="C21" s="27"/>
      <c r="D21" s="28"/>
    </row>
    <row r="22" spans="1:34" x14ac:dyDescent="0.4">
      <c r="A22" s="25" t="s">
        <v>58</v>
      </c>
      <c r="B22" s="26" t="s">
        <v>6</v>
      </c>
      <c r="C22" s="27"/>
      <c r="D22" s="29">
        <f>'BoQ Jonggol'!G27</f>
        <v>84125000</v>
      </c>
    </row>
    <row r="23" spans="1:34" x14ac:dyDescent="0.4">
      <c r="A23" s="25"/>
      <c r="B23" s="26"/>
      <c r="C23" s="27"/>
      <c r="D23" s="29"/>
    </row>
    <row r="24" spans="1:34" s="7" customFormat="1" x14ac:dyDescent="0.4">
      <c r="A24" s="30" t="s">
        <v>59</v>
      </c>
      <c r="B24" s="31" t="str">
        <f>'BoQ Jonggol'!B28</f>
        <v>PEKERJAAN CIVIL, STRUCTURE DAN ARCHITECT KOLAM ARUS</v>
      </c>
      <c r="C24" s="32"/>
      <c r="D24" s="33">
        <f>'BoQ Jonggol'!G70</f>
        <v>1276991126.01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s="7" customFormat="1" x14ac:dyDescent="0.4">
      <c r="A25" s="30"/>
      <c r="B25" s="31"/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s="7" customFormat="1" x14ac:dyDescent="0.4">
      <c r="A26" s="30" t="s">
        <v>56</v>
      </c>
      <c r="B26" s="31" t="str">
        <f>'BoQ Jonggol'!B71</f>
        <v>R.POMPA &amp; BALANCING TANK FILTRASI</v>
      </c>
      <c r="C26" s="32"/>
      <c r="D26" s="33">
        <f>'BoQ Jonggol'!G121</f>
        <v>248513450.03999999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s="7" customFormat="1" x14ac:dyDescent="0.4">
      <c r="A27" s="30"/>
      <c r="B27" s="31"/>
      <c r="C27" s="32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s="7" customFormat="1" x14ac:dyDescent="0.4">
      <c r="A28" s="30" t="s">
        <v>57</v>
      </c>
      <c r="B28" s="31" t="str">
        <f>'BoQ Jonggol'!B122</f>
        <v>R.POMPA KOLAM ARUS</v>
      </c>
      <c r="C28" s="32"/>
      <c r="D28" s="33">
        <f>'BoQ Jonggol'!G172</f>
        <v>77918691.849999994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s="7" customFormat="1" x14ac:dyDescent="0.4">
      <c r="A29" s="30"/>
      <c r="B29" s="31"/>
      <c r="C29" s="32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4" s="7" customFormat="1" x14ac:dyDescent="0.4">
      <c r="A30" s="30" t="s">
        <v>61</v>
      </c>
      <c r="B30" s="31" t="str">
        <f>'BoQ Jonggol'!B173</f>
        <v>JEMBATAN</v>
      </c>
      <c r="C30" s="32"/>
      <c r="D30" s="364">
        <f>'BoQ Jonggol'!G205</f>
        <v>86449317.5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s="7" customFormat="1" x14ac:dyDescent="0.4">
      <c r="A31" s="30"/>
      <c r="B31" s="31"/>
      <c r="C31" s="32"/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4" s="7" customFormat="1" x14ac:dyDescent="0.4">
      <c r="A32" s="30" t="s">
        <v>62</v>
      </c>
      <c r="B32" s="31" t="str">
        <f>'BoQ Jonggol'!B207</f>
        <v>POOLDECK/PLASA</v>
      </c>
      <c r="C32" s="32"/>
      <c r="D32" s="33">
        <f>'BoQ Jonggol'!G221</f>
        <v>260056980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spans="1:34" s="7" customFormat="1" x14ac:dyDescent="0.4">
      <c r="A33" s="30"/>
      <c r="B33" s="31"/>
      <c r="C33" s="32"/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s="7" customFormat="1" x14ac:dyDescent="0.4">
      <c r="A34" s="30" t="s">
        <v>256</v>
      </c>
      <c r="B34" s="31" t="str">
        <f>+'Mechanical (2)'!B18</f>
        <v>POMPA FILTRASI (PF.01 &amp; 02) , SUMPIT &amp; OVERFLOW KOLAM</v>
      </c>
      <c r="C34" s="32"/>
      <c r="D34" s="33">
        <f>+'Mechanical (2)'!F60</f>
        <v>299607700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s="7" customFormat="1" x14ac:dyDescent="0.4">
      <c r="A35" s="30"/>
      <c r="B35" s="31"/>
      <c r="C35" s="32"/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s="7" customFormat="1" x14ac:dyDescent="0.4">
      <c r="A36" s="30" t="s">
        <v>257</v>
      </c>
      <c r="B36" s="31" t="str">
        <f>'Mechanical (2)'!B63</f>
        <v>POMPA KOLAM ARUS I &amp; II (KA.01 &amp; 02)</v>
      </c>
      <c r="C36" s="32"/>
      <c r="D36" s="33">
        <f>+'Mechanical (2)'!F78</f>
        <v>145738000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s="7" customFormat="1" x14ac:dyDescent="0.4">
      <c r="A37" s="30"/>
      <c r="B37" s="31"/>
      <c r="C37" s="32"/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s="7" customFormat="1" x14ac:dyDescent="0.4">
      <c r="A38" s="30" t="s">
        <v>258</v>
      </c>
      <c r="B38" s="31" t="str">
        <f>ELECTRICAL!B15</f>
        <v>PEKERJAAN ELEKTRIKAL</v>
      </c>
      <c r="C38" s="32"/>
      <c r="D38" s="33">
        <f>ELECTRICAL!H55</f>
        <v>67418000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x14ac:dyDescent="0.4">
      <c r="A39" s="25"/>
      <c r="B39" s="26"/>
      <c r="C39" s="27"/>
      <c r="D39" s="29"/>
    </row>
    <row r="40" spans="1:34" x14ac:dyDescent="0.4">
      <c r="A40" s="35"/>
      <c r="B40" s="36"/>
      <c r="C40" s="37"/>
      <c r="D40" s="38"/>
    </row>
    <row r="41" spans="1:34" s="2" customFormat="1" x14ac:dyDescent="0.4">
      <c r="A41" s="39"/>
      <c r="B41" s="40" t="s">
        <v>137</v>
      </c>
      <c r="C41" s="41"/>
      <c r="D41" s="42">
        <f>SUM(D22:D40)</f>
        <v>2546818265.3999996</v>
      </c>
      <c r="E41" s="4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 s="2" customFormat="1" x14ac:dyDescent="0.4">
      <c r="A42" s="39"/>
      <c r="B42" s="40" t="s">
        <v>92</v>
      </c>
      <c r="C42" s="41"/>
      <c r="D42" s="42">
        <f>ROUND(D41,-3)</f>
        <v>2546818000</v>
      </c>
      <c r="E42" s="45"/>
      <c r="F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 s="2" customFormat="1" x14ac:dyDescent="0.4">
      <c r="A43" s="39"/>
      <c r="B43" s="40" t="s">
        <v>138</v>
      </c>
      <c r="C43" s="41"/>
      <c r="D43" s="42">
        <f>D42*0.1</f>
        <v>254681800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 s="2" customFormat="1" x14ac:dyDescent="0.4">
      <c r="A44" s="39"/>
      <c r="B44" s="40" t="s">
        <v>139</v>
      </c>
      <c r="C44" s="41"/>
      <c r="D44" s="46">
        <f>D42+D43</f>
        <v>2801499800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 x14ac:dyDescent="0.4">
      <c r="A45" s="47" t="s">
        <v>140</v>
      </c>
      <c r="B45" s="48"/>
      <c r="C45" s="48"/>
      <c r="D45" s="365"/>
      <c r="E45" s="368"/>
    </row>
    <row r="46" spans="1:34" x14ac:dyDescent="0.4">
      <c r="A46" s="49"/>
      <c r="B46" s="50"/>
      <c r="C46" s="50"/>
      <c r="D46" s="366"/>
    </row>
    <row r="47" spans="1:34" x14ac:dyDescent="0.4">
      <c r="A47" s="51"/>
      <c r="B47" s="52"/>
      <c r="C47" s="52"/>
      <c r="D47" s="367"/>
    </row>
  </sheetData>
  <mergeCells count="4">
    <mergeCell ref="A11:D11"/>
    <mergeCell ref="A18:A19"/>
    <mergeCell ref="B18:C19"/>
    <mergeCell ref="B20:C20"/>
  </mergeCells>
  <pageMargins left="0.7" right="0.7" top="0.75" bottom="0.75" header="0.3" footer="0.3"/>
  <pageSetup scale="5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view="pageBreakPreview" topLeftCell="A4" zoomScaleNormal="82" zoomScaleSheetLayoutView="100" workbookViewId="0">
      <selection activeCell="F20" sqref="F20"/>
    </sheetView>
  </sheetViews>
  <sheetFormatPr defaultColWidth="9.1796875" defaultRowHeight="15.5" x14ac:dyDescent="0.35"/>
  <cols>
    <col min="1" max="1" width="11" style="15" bestFit="1" customWidth="1"/>
    <col min="2" max="2" width="76.1796875" style="15" customWidth="1"/>
    <col min="3" max="3" width="21.81640625" style="15" hidden="1" customWidth="1"/>
    <col min="4" max="4" width="16.453125" style="15" customWidth="1"/>
    <col min="5" max="5" width="17" style="15" customWidth="1"/>
    <col min="6" max="6" width="19" style="227" customWidth="1"/>
    <col min="7" max="7" width="26" style="228" customWidth="1"/>
    <col min="8" max="8" width="14.90625" style="54" bestFit="1" customWidth="1"/>
    <col min="9" max="9" width="11.7265625" style="54" bestFit="1" customWidth="1"/>
    <col min="10" max="10" width="10.54296875" style="15" bestFit="1" customWidth="1"/>
    <col min="11" max="11" width="17.1796875" style="15" bestFit="1" customWidth="1"/>
    <col min="12" max="23" width="9.1796875" style="15"/>
    <col min="24" max="16384" width="9.1796875" style="1"/>
  </cols>
  <sheetData>
    <row r="1" spans="1:23" x14ac:dyDescent="0.35">
      <c r="B1" s="387"/>
      <c r="C1" s="387"/>
      <c r="D1" s="387"/>
      <c r="E1" s="387"/>
      <c r="F1" s="189"/>
      <c r="G1" s="190"/>
    </row>
    <row r="2" spans="1:23" x14ac:dyDescent="0.35">
      <c r="B2" s="388"/>
      <c r="C2" s="388"/>
      <c r="D2" s="388"/>
      <c r="E2" s="388"/>
      <c r="F2" s="189"/>
      <c r="G2" s="190"/>
    </row>
    <row r="3" spans="1:23" x14ac:dyDescent="0.35">
      <c r="B3" s="55"/>
      <c r="C3" s="55"/>
      <c r="D3" s="56"/>
      <c r="E3" s="55"/>
      <c r="F3" s="189"/>
      <c r="G3" s="190"/>
    </row>
    <row r="4" spans="1:23" x14ac:dyDescent="0.35">
      <c r="A4" s="389"/>
      <c r="B4" s="389"/>
      <c r="C4" s="389"/>
      <c r="D4" s="389"/>
      <c r="E4" s="389"/>
      <c r="F4" s="389"/>
      <c r="G4" s="389"/>
    </row>
    <row r="5" spans="1:23" x14ac:dyDescent="0.35">
      <c r="A5" s="57"/>
      <c r="B5" s="57"/>
      <c r="C5" s="57"/>
      <c r="D5" s="57"/>
      <c r="E5" s="57"/>
      <c r="F5" s="191"/>
      <c r="G5" s="192"/>
    </row>
    <row r="6" spans="1:23" x14ac:dyDescent="0.35">
      <c r="A6" s="57"/>
      <c r="B6" s="57"/>
      <c r="C6" s="57"/>
      <c r="D6" s="57"/>
      <c r="E6" s="57"/>
      <c r="F6" s="191"/>
      <c r="G6" s="192"/>
    </row>
    <row r="7" spans="1:23" x14ac:dyDescent="0.35">
      <c r="A7" s="57"/>
      <c r="B7" s="57"/>
      <c r="C7" s="57"/>
      <c r="D7" s="57"/>
      <c r="E7" s="57"/>
      <c r="F7" s="191"/>
      <c r="G7" s="192"/>
    </row>
    <row r="8" spans="1:23" x14ac:dyDescent="0.35">
      <c r="A8" s="57"/>
      <c r="B8" s="57"/>
      <c r="C8" s="57"/>
      <c r="D8" s="57"/>
      <c r="E8" s="57"/>
      <c r="F8" s="191"/>
      <c r="G8" s="192"/>
    </row>
    <row r="9" spans="1:23" x14ac:dyDescent="0.35">
      <c r="A9" s="389" t="s">
        <v>210</v>
      </c>
      <c r="B9" s="389"/>
      <c r="C9" s="389"/>
      <c r="D9" s="389"/>
      <c r="E9" s="389"/>
      <c r="F9" s="389"/>
      <c r="G9" s="389"/>
    </row>
    <row r="10" spans="1:23" x14ac:dyDescent="0.35">
      <c r="A10" s="390" t="s">
        <v>211</v>
      </c>
      <c r="B10" s="390"/>
      <c r="C10" s="390"/>
      <c r="D10" s="390"/>
      <c r="E10" s="390"/>
      <c r="F10" s="390"/>
      <c r="G10" s="390"/>
    </row>
    <row r="11" spans="1:23" ht="16" thickBot="1" x14ac:dyDescent="0.4">
      <c r="A11" s="58"/>
      <c r="B11" s="58"/>
      <c r="C11" s="58"/>
      <c r="D11" s="58"/>
      <c r="E11" s="58"/>
      <c r="F11" s="193"/>
      <c r="G11" s="194"/>
    </row>
    <row r="12" spans="1:23" s="11" customFormat="1" ht="15.75" customHeight="1" thickTop="1" x14ac:dyDescent="0.35">
      <c r="A12" s="391" t="s">
        <v>0</v>
      </c>
      <c r="B12" s="393" t="s">
        <v>1</v>
      </c>
      <c r="C12" s="393" t="s">
        <v>2</v>
      </c>
      <c r="D12" s="395" t="s">
        <v>65</v>
      </c>
      <c r="E12" s="397" t="s">
        <v>3</v>
      </c>
      <c r="F12" s="195" t="s">
        <v>162</v>
      </c>
      <c r="G12" s="196" t="s">
        <v>164</v>
      </c>
      <c r="H12" s="59"/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23" s="11" customFormat="1" ht="15.75" customHeight="1" x14ac:dyDescent="0.35">
      <c r="A13" s="392"/>
      <c r="B13" s="394"/>
      <c r="C13" s="394"/>
      <c r="D13" s="396"/>
      <c r="E13" s="398"/>
      <c r="F13" s="197" t="s">
        <v>163</v>
      </c>
      <c r="G13" s="198" t="s">
        <v>163</v>
      </c>
      <c r="H13" s="59"/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s="5" customFormat="1" ht="15" x14ac:dyDescent="0.3">
      <c r="A14" s="154" t="s">
        <v>58</v>
      </c>
      <c r="B14" s="61" t="s">
        <v>59</v>
      </c>
      <c r="C14" s="61" t="s">
        <v>4</v>
      </c>
      <c r="D14" s="62" t="s">
        <v>56</v>
      </c>
      <c r="E14" s="61" t="s">
        <v>57</v>
      </c>
      <c r="F14" s="199" t="s">
        <v>61</v>
      </c>
      <c r="G14" s="200" t="s">
        <v>62</v>
      </c>
      <c r="H14" s="63"/>
      <c r="I14" s="6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x14ac:dyDescent="0.35">
      <c r="A15" s="158"/>
      <c r="B15" s="65"/>
      <c r="C15" s="65"/>
      <c r="D15" s="66"/>
      <c r="E15" s="64"/>
      <c r="F15" s="201"/>
      <c r="G15" s="202"/>
    </row>
    <row r="16" spans="1:23" x14ac:dyDescent="0.35">
      <c r="A16" s="159" t="s">
        <v>5</v>
      </c>
      <c r="B16" s="67" t="s">
        <v>6</v>
      </c>
      <c r="C16" s="67"/>
      <c r="D16" s="68"/>
      <c r="E16" s="69"/>
      <c r="F16" s="203"/>
      <c r="G16" s="204"/>
    </row>
    <row r="17" spans="1:23" x14ac:dyDescent="0.35">
      <c r="A17" s="160">
        <v>1</v>
      </c>
      <c r="B17" s="70" t="s">
        <v>166</v>
      </c>
      <c r="C17" s="70"/>
      <c r="D17" s="71" t="s">
        <v>71</v>
      </c>
      <c r="E17" s="72">
        <v>1</v>
      </c>
      <c r="F17" s="205">
        <v>15500000</v>
      </c>
      <c r="G17" s="206">
        <f>E17*F17</f>
        <v>15500000</v>
      </c>
    </row>
    <row r="18" spans="1:23" x14ac:dyDescent="0.35">
      <c r="A18" s="161">
        <v>2</v>
      </c>
      <c r="B18" s="73" t="s">
        <v>7</v>
      </c>
      <c r="C18" s="73"/>
      <c r="D18" s="71" t="s">
        <v>71</v>
      </c>
      <c r="E18" s="74">
        <v>1</v>
      </c>
      <c r="F18" s="205">
        <v>30000000</v>
      </c>
      <c r="G18" s="206">
        <f t="shared" ref="G18:G26" si="0">E18*F18</f>
        <v>30000000</v>
      </c>
    </row>
    <row r="19" spans="1:23" x14ac:dyDescent="0.35">
      <c r="A19" s="161">
        <v>3</v>
      </c>
      <c r="B19" s="73" t="s">
        <v>66</v>
      </c>
      <c r="C19" s="75"/>
      <c r="D19" s="71" t="s">
        <v>71</v>
      </c>
      <c r="E19" s="74">
        <v>1</v>
      </c>
      <c r="F19" s="205">
        <v>0</v>
      </c>
      <c r="G19" s="206">
        <f t="shared" si="0"/>
        <v>0</v>
      </c>
    </row>
    <row r="20" spans="1:23" ht="14.25" customHeight="1" x14ac:dyDescent="0.35">
      <c r="A20" s="161">
        <v>4</v>
      </c>
      <c r="B20" s="73" t="s">
        <v>73</v>
      </c>
      <c r="C20" s="75" t="s">
        <v>8</v>
      </c>
      <c r="D20" s="71" t="s">
        <v>68</v>
      </c>
      <c r="E20" s="74">
        <v>79.8</v>
      </c>
      <c r="F20" s="205">
        <v>125000</v>
      </c>
      <c r="G20" s="206">
        <f t="shared" si="0"/>
        <v>9975000</v>
      </c>
    </row>
    <row r="21" spans="1:23" s="2" customFormat="1" x14ac:dyDescent="0.35">
      <c r="A21" s="161">
        <v>5</v>
      </c>
      <c r="B21" s="73" t="s">
        <v>145</v>
      </c>
      <c r="C21" s="75"/>
      <c r="D21" s="71" t="s">
        <v>71</v>
      </c>
      <c r="E21" s="74">
        <v>1</v>
      </c>
      <c r="F21" s="207">
        <v>0</v>
      </c>
      <c r="G21" s="206">
        <f t="shared" si="0"/>
        <v>0</v>
      </c>
      <c r="H21" s="54"/>
      <c r="I21" s="7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s="2" customFormat="1" x14ac:dyDescent="0.35">
      <c r="A22" s="161">
        <v>1</v>
      </c>
      <c r="B22" s="73" t="s">
        <v>144</v>
      </c>
      <c r="C22" s="67"/>
      <c r="D22" s="77" t="s">
        <v>16</v>
      </c>
      <c r="E22" s="74">
        <v>1</v>
      </c>
      <c r="F22" s="207">
        <v>0</v>
      </c>
      <c r="G22" s="206">
        <f t="shared" si="0"/>
        <v>0</v>
      </c>
      <c r="H22" s="54"/>
      <c r="I22" s="7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s="2" customFormat="1" x14ac:dyDescent="0.35">
      <c r="A23" s="161">
        <v>6</v>
      </c>
      <c r="B23" s="73" t="s">
        <v>146</v>
      </c>
      <c r="C23" s="73" t="s">
        <v>10</v>
      </c>
      <c r="D23" s="71" t="s">
        <v>71</v>
      </c>
      <c r="E23" s="74">
        <v>1</v>
      </c>
      <c r="F23" s="207">
        <v>0</v>
      </c>
      <c r="G23" s="206">
        <f t="shared" si="0"/>
        <v>0</v>
      </c>
      <c r="H23" s="54"/>
      <c r="I23" s="7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s="2" customFormat="1" x14ac:dyDescent="0.35">
      <c r="A24" s="161">
        <v>2</v>
      </c>
      <c r="B24" s="73" t="s">
        <v>64</v>
      </c>
      <c r="C24" s="73"/>
      <c r="D24" s="77" t="s">
        <v>16</v>
      </c>
      <c r="E24" s="74">
        <v>1</v>
      </c>
      <c r="F24" s="208">
        <v>5500000</v>
      </c>
      <c r="G24" s="206">
        <f t="shared" si="0"/>
        <v>5500000</v>
      </c>
      <c r="H24" s="54"/>
      <c r="I24" s="7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s="2" customFormat="1" x14ac:dyDescent="0.35">
      <c r="A25" s="161">
        <v>7</v>
      </c>
      <c r="B25" s="73" t="s">
        <v>11</v>
      </c>
      <c r="C25" s="73"/>
      <c r="D25" s="71" t="s">
        <v>71</v>
      </c>
      <c r="E25" s="74">
        <v>1</v>
      </c>
      <c r="F25" s="207">
        <v>7750000</v>
      </c>
      <c r="G25" s="206">
        <f t="shared" si="0"/>
        <v>7750000</v>
      </c>
      <c r="H25" s="54"/>
      <c r="I25" s="7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s="2" customFormat="1" x14ac:dyDescent="0.35">
      <c r="A26" s="161">
        <v>8</v>
      </c>
      <c r="B26" s="73" t="s">
        <v>274</v>
      </c>
      <c r="C26" s="73"/>
      <c r="D26" s="71" t="s">
        <v>71</v>
      </c>
      <c r="E26" s="74">
        <v>1</v>
      </c>
      <c r="F26" s="207">
        <v>15400000</v>
      </c>
      <c r="G26" s="206">
        <f t="shared" si="0"/>
        <v>15400000</v>
      </c>
      <c r="H26" s="54"/>
      <c r="I26" s="7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s="3" customFormat="1" x14ac:dyDescent="0.35">
      <c r="A27" s="378" t="s">
        <v>12</v>
      </c>
      <c r="B27" s="379"/>
      <c r="C27" s="379"/>
      <c r="D27" s="379"/>
      <c r="E27" s="379"/>
      <c r="F27" s="380"/>
      <c r="G27" s="209">
        <f>SUM(G17:G26)</f>
        <v>84125000</v>
      </c>
      <c r="H27" s="78"/>
      <c r="I27" s="78"/>
      <c r="J27" s="79"/>
      <c r="K27" s="80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 x14ac:dyDescent="0.35">
      <c r="A28" s="162" t="s">
        <v>13</v>
      </c>
      <c r="B28" s="82" t="s">
        <v>167</v>
      </c>
      <c r="C28" s="81"/>
      <c r="D28" s="81"/>
      <c r="E28" s="83"/>
      <c r="F28" s="205"/>
      <c r="G28" s="210"/>
    </row>
    <row r="29" spans="1:23" x14ac:dyDescent="0.35">
      <c r="A29" s="163">
        <v>1</v>
      </c>
      <c r="B29" s="84" t="s">
        <v>14</v>
      </c>
      <c r="C29" s="84"/>
      <c r="D29" s="85"/>
      <c r="E29" s="86"/>
      <c r="F29" s="205"/>
      <c r="G29" s="210"/>
    </row>
    <row r="30" spans="1:23" x14ac:dyDescent="0.35">
      <c r="A30" s="164">
        <v>1.1000000000000001</v>
      </c>
      <c r="B30" s="87" t="s">
        <v>17</v>
      </c>
      <c r="C30" s="87"/>
      <c r="D30" s="85" t="s">
        <v>68</v>
      </c>
      <c r="E30" s="86">
        <v>268</v>
      </c>
      <c r="F30" s="211">
        <v>32000</v>
      </c>
      <c r="G30" s="206">
        <f t="shared" ref="G30:G69" si="1">E30*F30</f>
        <v>8576000</v>
      </c>
      <c r="J30" s="88"/>
    </row>
    <row r="31" spans="1:23" x14ac:dyDescent="0.35">
      <c r="A31" s="164">
        <v>1.2</v>
      </c>
      <c r="B31" s="87" t="s">
        <v>209</v>
      </c>
      <c r="C31" s="87"/>
      <c r="D31" s="85"/>
      <c r="E31" s="86"/>
      <c r="F31" s="211"/>
      <c r="G31" s="206"/>
    </row>
    <row r="32" spans="1:23" x14ac:dyDescent="0.35">
      <c r="A32" s="164"/>
      <c r="B32" s="89" t="s">
        <v>83</v>
      </c>
      <c r="C32" s="87"/>
      <c r="D32" s="85" t="str">
        <f>D30</f>
        <v>M¹</v>
      </c>
      <c r="E32" s="86">
        <v>279</v>
      </c>
      <c r="F32" s="211">
        <v>122000</v>
      </c>
      <c r="G32" s="206">
        <f t="shared" si="1"/>
        <v>34038000</v>
      </c>
    </row>
    <row r="33" spans="1:11" x14ac:dyDescent="0.35">
      <c r="A33" s="164"/>
      <c r="B33" s="90" t="s">
        <v>84</v>
      </c>
      <c r="C33" s="87"/>
      <c r="D33" s="85" t="s">
        <v>69</v>
      </c>
      <c r="E33" s="86">
        <v>19.711349999999996</v>
      </c>
      <c r="F33" s="211">
        <v>1150000</v>
      </c>
      <c r="G33" s="206">
        <f t="shared" si="1"/>
        <v>22668052.499999996</v>
      </c>
    </row>
    <row r="34" spans="1:11" x14ac:dyDescent="0.35">
      <c r="A34" s="164"/>
      <c r="B34" s="91" t="s">
        <v>142</v>
      </c>
      <c r="C34" s="87"/>
      <c r="D34" s="92" t="s">
        <v>70</v>
      </c>
      <c r="E34" s="86">
        <v>1576.9079999999997</v>
      </c>
      <c r="F34" s="211">
        <v>14000</v>
      </c>
      <c r="G34" s="206">
        <f t="shared" si="1"/>
        <v>22076711.999999996</v>
      </c>
    </row>
    <row r="35" spans="1:11" x14ac:dyDescent="0.35">
      <c r="A35" s="164">
        <v>1.3</v>
      </c>
      <c r="B35" s="87" t="s">
        <v>18</v>
      </c>
      <c r="C35" s="87"/>
      <c r="D35" s="85" t="s">
        <v>69</v>
      </c>
      <c r="E35" s="86">
        <v>1299</v>
      </c>
      <c r="F35" s="211">
        <v>65000</v>
      </c>
      <c r="G35" s="206">
        <f t="shared" si="1"/>
        <v>84435000</v>
      </c>
      <c r="J35" s="88"/>
      <c r="K35" s="88"/>
    </row>
    <row r="36" spans="1:11" x14ac:dyDescent="0.35">
      <c r="A36" s="164">
        <v>1.4</v>
      </c>
      <c r="B36" s="87" t="s">
        <v>20</v>
      </c>
      <c r="C36" s="87"/>
      <c r="D36" s="85" t="s">
        <v>69</v>
      </c>
      <c r="E36" s="86">
        <v>389.7</v>
      </c>
      <c r="F36" s="211">
        <v>50000</v>
      </c>
      <c r="G36" s="206">
        <f t="shared" si="1"/>
        <v>19485000</v>
      </c>
    </row>
    <row r="37" spans="1:11" x14ac:dyDescent="0.35">
      <c r="A37" s="164">
        <v>1.5</v>
      </c>
      <c r="B37" s="87" t="s">
        <v>21</v>
      </c>
      <c r="C37" s="87"/>
      <c r="D37" s="85" t="s">
        <v>69</v>
      </c>
      <c r="E37" s="86">
        <v>909.3</v>
      </c>
      <c r="F37" s="211">
        <v>32000</v>
      </c>
      <c r="G37" s="206">
        <f t="shared" si="1"/>
        <v>29097600</v>
      </c>
    </row>
    <row r="38" spans="1:11" x14ac:dyDescent="0.35">
      <c r="A38" s="164">
        <v>1.6</v>
      </c>
      <c r="B38" s="87" t="s">
        <v>22</v>
      </c>
      <c r="C38" s="87"/>
      <c r="D38" s="85" t="s">
        <v>69</v>
      </c>
      <c r="E38" s="86">
        <v>20.716500000000003</v>
      </c>
      <c r="F38" s="211">
        <v>310000</v>
      </c>
      <c r="G38" s="206">
        <f t="shared" si="1"/>
        <v>6422115.0000000009</v>
      </c>
    </row>
    <row r="39" spans="1:11" x14ac:dyDescent="0.35">
      <c r="A39" s="165">
        <v>1.7</v>
      </c>
      <c r="B39" s="87" t="s">
        <v>23</v>
      </c>
      <c r="C39" s="87"/>
      <c r="D39" s="92" t="s">
        <v>67</v>
      </c>
      <c r="E39" s="86">
        <v>414.33000000000004</v>
      </c>
      <c r="F39" s="211">
        <v>13000</v>
      </c>
      <c r="G39" s="206">
        <f t="shared" si="1"/>
        <v>5386290.0000000009</v>
      </c>
    </row>
    <row r="40" spans="1:11" x14ac:dyDescent="0.35">
      <c r="A40" s="164">
        <v>1.8</v>
      </c>
      <c r="B40" s="87" t="s">
        <v>24</v>
      </c>
      <c r="C40" s="87" t="s">
        <v>25</v>
      </c>
      <c r="D40" s="85" t="s">
        <v>69</v>
      </c>
      <c r="E40" s="86">
        <v>20.716500000000003</v>
      </c>
      <c r="F40" s="211">
        <v>860000</v>
      </c>
      <c r="G40" s="206">
        <f t="shared" si="1"/>
        <v>17816190.000000004</v>
      </c>
    </row>
    <row r="41" spans="1:11" x14ac:dyDescent="0.35">
      <c r="A41" s="164">
        <v>1.9</v>
      </c>
      <c r="B41" s="87" t="s">
        <v>147</v>
      </c>
      <c r="C41" s="91" t="s">
        <v>26</v>
      </c>
      <c r="D41" s="85"/>
      <c r="E41" s="93"/>
      <c r="F41" s="211"/>
      <c r="G41" s="206"/>
    </row>
    <row r="42" spans="1:11" ht="14.25" customHeight="1" x14ac:dyDescent="0.35">
      <c r="A42" s="164"/>
      <c r="B42" s="90" t="s">
        <v>74</v>
      </c>
      <c r="C42" s="91"/>
      <c r="D42" s="85" t="s">
        <v>69</v>
      </c>
      <c r="E42" s="86">
        <v>14.0616</v>
      </c>
      <c r="F42" s="211">
        <v>1150000</v>
      </c>
      <c r="G42" s="206">
        <f t="shared" si="1"/>
        <v>16170840</v>
      </c>
    </row>
    <row r="43" spans="1:11" x14ac:dyDescent="0.35">
      <c r="A43" s="164"/>
      <c r="B43" s="91" t="s">
        <v>27</v>
      </c>
      <c r="C43" s="92" t="s">
        <v>28</v>
      </c>
      <c r="D43" s="92" t="s">
        <v>70</v>
      </c>
      <c r="E43" s="93">
        <v>2038.932</v>
      </c>
      <c r="F43" s="211">
        <f>F34</f>
        <v>14000</v>
      </c>
      <c r="G43" s="206">
        <f t="shared" si="1"/>
        <v>28545048</v>
      </c>
      <c r="K43" s="88"/>
    </row>
    <row r="44" spans="1:11" x14ac:dyDescent="0.35">
      <c r="A44" s="164"/>
      <c r="B44" s="91" t="s">
        <v>29</v>
      </c>
      <c r="C44" s="92" t="s">
        <v>15</v>
      </c>
      <c r="D44" s="92" t="s">
        <v>67</v>
      </c>
      <c r="E44" s="94">
        <v>93.790872000000007</v>
      </c>
      <c r="F44" s="211">
        <v>105000</v>
      </c>
      <c r="G44" s="206">
        <f t="shared" si="1"/>
        <v>9848041.5600000005</v>
      </c>
    </row>
    <row r="45" spans="1:11" x14ac:dyDescent="0.35">
      <c r="A45" s="166">
        <v>1.1000000000000001</v>
      </c>
      <c r="B45" s="87" t="s">
        <v>30</v>
      </c>
      <c r="C45" s="91" t="s">
        <v>26</v>
      </c>
      <c r="D45" s="85"/>
      <c r="E45" s="86"/>
      <c r="F45" s="211"/>
      <c r="G45" s="206"/>
    </row>
    <row r="46" spans="1:11" x14ac:dyDescent="0.35">
      <c r="A46" s="166"/>
      <c r="B46" s="90" t="s">
        <v>74</v>
      </c>
      <c r="C46" s="91"/>
      <c r="D46" s="85" t="s">
        <v>69</v>
      </c>
      <c r="E46" s="95">
        <v>35.028000000000006</v>
      </c>
      <c r="F46" s="203">
        <f>F42</f>
        <v>1150000</v>
      </c>
      <c r="G46" s="206">
        <f t="shared" si="1"/>
        <v>40282200.000000007</v>
      </c>
    </row>
    <row r="47" spans="1:11" x14ac:dyDescent="0.35">
      <c r="A47" s="164"/>
      <c r="B47" s="91" t="s">
        <v>75</v>
      </c>
      <c r="C47" s="92" t="s">
        <v>28</v>
      </c>
      <c r="D47" s="92" t="s">
        <v>70</v>
      </c>
      <c r="E47" s="93">
        <v>5079.0600000000004</v>
      </c>
      <c r="F47" s="203">
        <f>F43</f>
        <v>14000</v>
      </c>
      <c r="G47" s="206">
        <f t="shared" si="1"/>
        <v>71106840</v>
      </c>
    </row>
    <row r="48" spans="1:11" x14ac:dyDescent="0.35">
      <c r="A48" s="166"/>
      <c r="B48" s="91" t="s">
        <v>29</v>
      </c>
      <c r="C48" s="92" t="s">
        <v>15</v>
      </c>
      <c r="D48" s="92" t="s">
        <v>67</v>
      </c>
      <c r="E48" s="94">
        <v>350.28000000000009</v>
      </c>
      <c r="F48" s="211">
        <f>F44</f>
        <v>105000</v>
      </c>
      <c r="G48" s="206">
        <f t="shared" si="1"/>
        <v>36779400.000000007</v>
      </c>
    </row>
    <row r="49" spans="1:23" x14ac:dyDescent="0.35">
      <c r="A49" s="166">
        <v>1.1100000000000001</v>
      </c>
      <c r="B49" s="87" t="s">
        <v>263</v>
      </c>
      <c r="C49" s="91" t="s">
        <v>26</v>
      </c>
      <c r="D49" s="85"/>
      <c r="E49" s="86"/>
      <c r="F49" s="211"/>
      <c r="G49" s="206"/>
    </row>
    <row r="50" spans="1:23" x14ac:dyDescent="0.35">
      <c r="A50" s="166"/>
      <c r="B50" s="90" t="s">
        <v>74</v>
      </c>
      <c r="C50" s="91"/>
      <c r="D50" s="85" t="s">
        <v>69</v>
      </c>
      <c r="E50" s="86">
        <v>62.149500000000003</v>
      </c>
      <c r="F50" s="203">
        <f>F42</f>
        <v>1150000</v>
      </c>
      <c r="G50" s="206">
        <f t="shared" si="1"/>
        <v>71471925</v>
      </c>
    </row>
    <row r="51" spans="1:23" x14ac:dyDescent="0.35">
      <c r="A51" s="166"/>
      <c r="B51" s="91" t="s">
        <v>76</v>
      </c>
      <c r="C51" s="92" t="s">
        <v>28</v>
      </c>
      <c r="D51" s="92" t="s">
        <v>70</v>
      </c>
      <c r="E51" s="93">
        <v>8287.6358250000012</v>
      </c>
      <c r="F51" s="203">
        <f>F43</f>
        <v>14000</v>
      </c>
      <c r="G51" s="206">
        <f t="shared" si="1"/>
        <v>116026901.55000001</v>
      </c>
    </row>
    <row r="52" spans="1:23" x14ac:dyDescent="0.35">
      <c r="A52" s="166"/>
      <c r="B52" s="91" t="s">
        <v>29</v>
      </c>
      <c r="C52" s="92" t="s">
        <v>15</v>
      </c>
      <c r="D52" s="92" t="s">
        <v>67</v>
      </c>
      <c r="E52" s="94"/>
      <c r="F52" s="211">
        <f>F48</f>
        <v>105000</v>
      </c>
      <c r="G52" s="206">
        <f t="shared" si="1"/>
        <v>0</v>
      </c>
    </row>
    <row r="53" spans="1:23" x14ac:dyDescent="0.35">
      <c r="A53" s="166">
        <v>1.1200000000000001</v>
      </c>
      <c r="B53" s="87" t="s">
        <v>264</v>
      </c>
      <c r="C53" s="91" t="s">
        <v>26</v>
      </c>
      <c r="D53" s="85"/>
      <c r="E53" s="86"/>
      <c r="F53" s="211"/>
      <c r="G53" s="206"/>
    </row>
    <row r="54" spans="1:23" x14ac:dyDescent="0.35">
      <c r="A54" s="166"/>
      <c r="B54" s="90" t="s">
        <v>74</v>
      </c>
      <c r="C54" s="91"/>
      <c r="D54" s="85" t="s">
        <v>69</v>
      </c>
      <c r="E54" s="86">
        <v>51.313499999999998</v>
      </c>
      <c r="F54" s="203">
        <f>F50</f>
        <v>1150000</v>
      </c>
      <c r="G54" s="206">
        <f t="shared" si="1"/>
        <v>59010525</v>
      </c>
    </row>
    <row r="55" spans="1:23" x14ac:dyDescent="0.35">
      <c r="A55" s="166"/>
      <c r="B55" s="91" t="s">
        <v>76</v>
      </c>
      <c r="C55" s="92" t="s">
        <v>28</v>
      </c>
      <c r="D55" s="92" t="s">
        <v>70</v>
      </c>
      <c r="E55" s="93">
        <v>6842.6552249999995</v>
      </c>
      <c r="F55" s="203">
        <f>F51</f>
        <v>14000</v>
      </c>
      <c r="G55" s="206">
        <f t="shared" si="1"/>
        <v>95797173.149999991</v>
      </c>
    </row>
    <row r="56" spans="1:23" x14ac:dyDescent="0.35">
      <c r="A56" s="166"/>
      <c r="B56" s="91" t="s">
        <v>29</v>
      </c>
      <c r="C56" s="92" t="s">
        <v>15</v>
      </c>
      <c r="D56" s="92" t="s">
        <v>67</v>
      </c>
      <c r="E56" s="93">
        <v>513.13499999999999</v>
      </c>
      <c r="F56" s="211">
        <v>170000</v>
      </c>
      <c r="G56" s="206">
        <f t="shared" si="1"/>
        <v>87232950</v>
      </c>
    </row>
    <row r="57" spans="1:23" s="2" customFormat="1" x14ac:dyDescent="0.35">
      <c r="A57" s="166">
        <v>1.1299999999999999</v>
      </c>
      <c r="B57" s="87" t="s">
        <v>143</v>
      </c>
      <c r="C57" s="91" t="s">
        <v>26</v>
      </c>
      <c r="D57" s="92"/>
      <c r="E57" s="86"/>
      <c r="F57" s="211"/>
      <c r="G57" s="206"/>
      <c r="H57" s="54"/>
      <c r="I57" s="76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s="2" customFormat="1" x14ac:dyDescent="0.35">
      <c r="A58" s="166"/>
      <c r="B58" s="96" t="s">
        <v>74</v>
      </c>
      <c r="C58" s="91"/>
      <c r="D58" s="85" t="s">
        <v>69</v>
      </c>
      <c r="E58" s="86">
        <v>2.6774999999999998</v>
      </c>
      <c r="F58" s="203">
        <f>F54</f>
        <v>1150000</v>
      </c>
      <c r="G58" s="206">
        <f t="shared" si="1"/>
        <v>3079124.9999999995</v>
      </c>
      <c r="H58" s="54"/>
      <c r="I58" s="76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s="2" customFormat="1" x14ac:dyDescent="0.35">
      <c r="A59" s="166"/>
      <c r="B59" s="91" t="s">
        <v>72</v>
      </c>
      <c r="C59" s="92" t="s">
        <v>28</v>
      </c>
      <c r="D59" s="92" t="s">
        <v>70</v>
      </c>
      <c r="E59" s="93">
        <v>337.36499999999995</v>
      </c>
      <c r="F59" s="203">
        <f>F55</f>
        <v>14000</v>
      </c>
      <c r="G59" s="206">
        <f t="shared" si="1"/>
        <v>4723109.9999999991</v>
      </c>
      <c r="H59" s="54"/>
      <c r="I59" s="76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s="2" customFormat="1" x14ac:dyDescent="0.35">
      <c r="A60" s="166"/>
      <c r="B60" s="91" t="s">
        <v>29</v>
      </c>
      <c r="C60" s="92" t="s">
        <v>15</v>
      </c>
      <c r="D60" s="92" t="s">
        <v>67</v>
      </c>
      <c r="E60" s="93">
        <v>17.858924999999999</v>
      </c>
      <c r="F60" s="211">
        <v>170000</v>
      </c>
      <c r="G60" s="206">
        <f t="shared" si="1"/>
        <v>3036017.25</v>
      </c>
      <c r="H60" s="54"/>
      <c r="I60" s="76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s="2" customFormat="1" x14ac:dyDescent="0.35">
      <c r="A61" s="166">
        <v>1.1399999999999999</v>
      </c>
      <c r="B61" s="91" t="s">
        <v>175</v>
      </c>
      <c r="C61" s="92"/>
      <c r="D61" s="85" t="s">
        <v>69</v>
      </c>
      <c r="E61" s="93">
        <v>7.4340000000000002</v>
      </c>
      <c r="F61" s="212">
        <v>920000</v>
      </c>
      <c r="G61" s="206">
        <f t="shared" si="1"/>
        <v>6839280</v>
      </c>
      <c r="H61" s="54"/>
      <c r="I61" s="76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s="2" customFormat="1" x14ac:dyDescent="0.35">
      <c r="A62" s="166"/>
      <c r="B62" s="91"/>
      <c r="C62" s="92"/>
      <c r="D62" s="92"/>
      <c r="E62" s="93"/>
      <c r="F62" s="212"/>
      <c r="G62" s="206"/>
      <c r="H62" s="54"/>
      <c r="I62" s="76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x14ac:dyDescent="0.35">
      <c r="A63" s="163">
        <v>2</v>
      </c>
      <c r="B63" s="97" t="s">
        <v>33</v>
      </c>
      <c r="C63" s="97"/>
      <c r="D63" s="98"/>
      <c r="E63" s="99"/>
      <c r="F63" s="213"/>
      <c r="G63" s="206"/>
    </row>
    <row r="64" spans="1:23" x14ac:dyDescent="0.35">
      <c r="A64" s="164">
        <v>2.1</v>
      </c>
      <c r="B64" s="87" t="s">
        <v>208</v>
      </c>
      <c r="C64" s="87"/>
      <c r="D64" s="92" t="s">
        <v>79</v>
      </c>
      <c r="E64" s="86">
        <v>302.92500000000001</v>
      </c>
      <c r="F64" s="211">
        <v>260000</v>
      </c>
      <c r="G64" s="206">
        <f t="shared" si="1"/>
        <v>78760500</v>
      </c>
    </row>
    <row r="65" spans="1:23" x14ac:dyDescent="0.35">
      <c r="A65" s="164">
        <v>2.2000000000000002</v>
      </c>
      <c r="B65" s="87" t="s">
        <v>34</v>
      </c>
      <c r="C65" s="87"/>
      <c r="D65" s="92" t="s">
        <v>67</v>
      </c>
      <c r="E65" s="86">
        <v>774.27</v>
      </c>
      <c r="F65" s="211">
        <v>47000</v>
      </c>
      <c r="G65" s="206">
        <f t="shared" si="1"/>
        <v>36390690</v>
      </c>
    </row>
    <row r="66" spans="1:23" x14ac:dyDescent="0.35">
      <c r="A66" s="164">
        <v>2.2999999999999998</v>
      </c>
      <c r="B66" s="87" t="s">
        <v>275</v>
      </c>
      <c r="C66" s="100" t="s">
        <v>35</v>
      </c>
      <c r="D66" s="92" t="s">
        <v>67</v>
      </c>
      <c r="E66" s="86">
        <v>774.27</v>
      </c>
      <c r="F66" s="211">
        <v>190000</v>
      </c>
      <c r="G66" s="206">
        <f t="shared" si="1"/>
        <v>147111300</v>
      </c>
    </row>
    <row r="67" spans="1:23" s="2" customFormat="1" x14ac:dyDescent="0.35">
      <c r="A67" s="164">
        <v>2.4</v>
      </c>
      <c r="B67" s="87" t="s">
        <v>36</v>
      </c>
      <c r="C67" s="101" t="s">
        <v>37</v>
      </c>
      <c r="D67" s="85" t="s">
        <v>68</v>
      </c>
      <c r="E67" s="99">
        <v>17</v>
      </c>
      <c r="F67" s="211">
        <v>455000</v>
      </c>
      <c r="G67" s="206">
        <f t="shared" si="1"/>
        <v>7735000</v>
      </c>
      <c r="H67" s="54"/>
      <c r="I67" s="76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x14ac:dyDescent="0.35">
      <c r="A68" s="165">
        <v>2.5</v>
      </c>
      <c r="B68" s="87" t="s">
        <v>38</v>
      </c>
      <c r="C68" s="100" t="s">
        <v>39</v>
      </c>
      <c r="D68" s="85" t="s">
        <v>68</v>
      </c>
      <c r="E68" s="86">
        <v>285.07499999999999</v>
      </c>
      <c r="F68" s="211">
        <v>165000</v>
      </c>
      <c r="G68" s="206">
        <f t="shared" si="1"/>
        <v>47037375</v>
      </c>
    </row>
    <row r="69" spans="1:23" x14ac:dyDescent="0.35">
      <c r="A69" s="165">
        <v>2.6</v>
      </c>
      <c r="B69" s="87" t="s">
        <v>40</v>
      </c>
      <c r="C69" s="100" t="s">
        <v>41</v>
      </c>
      <c r="D69" s="92" t="s">
        <v>67</v>
      </c>
      <c r="E69" s="86">
        <v>774.27</v>
      </c>
      <c r="F69" s="211">
        <v>77500</v>
      </c>
      <c r="G69" s="206">
        <f t="shared" si="1"/>
        <v>60005925</v>
      </c>
    </row>
    <row r="70" spans="1:23" s="4" customFormat="1" x14ac:dyDescent="0.35">
      <c r="A70" s="378" t="s">
        <v>168</v>
      </c>
      <c r="B70" s="379"/>
      <c r="C70" s="379"/>
      <c r="D70" s="379"/>
      <c r="E70" s="379"/>
      <c r="F70" s="380"/>
      <c r="G70" s="214">
        <f>SUM(G30:G69)</f>
        <v>1276991126.01</v>
      </c>
      <c r="H70" s="54"/>
      <c r="I70" s="102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</row>
    <row r="71" spans="1:23" s="6" customFormat="1" x14ac:dyDescent="0.35">
      <c r="A71" s="167" t="s">
        <v>56</v>
      </c>
      <c r="B71" s="104" t="s">
        <v>243</v>
      </c>
      <c r="C71" s="104"/>
      <c r="D71" s="105"/>
      <c r="E71" s="106"/>
      <c r="F71" s="212"/>
      <c r="G71" s="215"/>
      <c r="H71" s="54"/>
      <c r="I71" s="107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</row>
    <row r="72" spans="1:23" s="6" customFormat="1" x14ac:dyDescent="0.35">
      <c r="A72" s="168">
        <v>1</v>
      </c>
      <c r="B72" s="109" t="s">
        <v>42</v>
      </c>
      <c r="C72" s="109"/>
      <c r="D72" s="110"/>
      <c r="E72" s="93"/>
      <c r="F72" s="211"/>
      <c r="G72" s="206"/>
      <c r="H72" s="54"/>
      <c r="I72" s="107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</row>
    <row r="73" spans="1:23" s="6" customFormat="1" x14ac:dyDescent="0.35">
      <c r="A73" s="169">
        <v>1.1000000000000001</v>
      </c>
      <c r="B73" s="111" t="s">
        <v>17</v>
      </c>
      <c r="C73" s="111"/>
      <c r="D73" s="112" t="s">
        <v>68</v>
      </c>
      <c r="E73" s="95">
        <v>33</v>
      </c>
      <c r="F73" s="211">
        <f>F30</f>
        <v>32000</v>
      </c>
      <c r="G73" s="206">
        <f t="shared" ref="G73" si="2">E73*F73</f>
        <v>1056000</v>
      </c>
      <c r="H73" s="54"/>
      <c r="I73" s="107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</row>
    <row r="74" spans="1:23" s="6" customFormat="1" x14ac:dyDescent="0.35">
      <c r="A74" s="169">
        <v>1.2</v>
      </c>
      <c r="B74" s="111" t="s">
        <v>209</v>
      </c>
      <c r="C74" s="111"/>
      <c r="D74" s="112"/>
      <c r="E74" s="95"/>
      <c r="F74" s="211"/>
      <c r="G74" s="206"/>
      <c r="H74" s="54"/>
      <c r="I74" s="107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</row>
    <row r="75" spans="1:23" s="6" customFormat="1" x14ac:dyDescent="0.35">
      <c r="A75" s="169"/>
      <c r="B75" s="113" t="s">
        <v>83</v>
      </c>
      <c r="C75" s="111"/>
      <c r="D75" s="112" t="str">
        <f>D73</f>
        <v>M¹</v>
      </c>
      <c r="E75" s="95">
        <v>24</v>
      </c>
      <c r="F75" s="211">
        <f>F32</f>
        <v>122000</v>
      </c>
      <c r="G75" s="206">
        <f t="shared" ref="G75:G83" si="3">E75*F75</f>
        <v>2928000</v>
      </c>
      <c r="H75" s="54"/>
      <c r="I75" s="107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</row>
    <row r="76" spans="1:23" s="6" customFormat="1" x14ac:dyDescent="0.35">
      <c r="A76" s="169"/>
      <c r="B76" s="96" t="s">
        <v>84</v>
      </c>
      <c r="C76" s="111"/>
      <c r="D76" s="112" t="s">
        <v>69</v>
      </c>
      <c r="E76" s="95">
        <v>1.6955999999999998</v>
      </c>
      <c r="F76" s="211">
        <v>1150000</v>
      </c>
      <c r="G76" s="206">
        <f t="shared" si="3"/>
        <v>1949939.9999999998</v>
      </c>
      <c r="H76" s="54"/>
      <c r="I76" s="107"/>
      <c r="J76" s="108"/>
      <c r="K76" s="114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</row>
    <row r="77" spans="1:23" s="6" customFormat="1" x14ac:dyDescent="0.35">
      <c r="A77" s="169"/>
      <c r="B77" s="115" t="s">
        <v>142</v>
      </c>
      <c r="C77" s="111"/>
      <c r="D77" s="116" t="s">
        <v>70</v>
      </c>
      <c r="E77" s="95">
        <v>135.64799999999997</v>
      </c>
      <c r="F77" s="211">
        <f t="shared" ref="F77:F83" si="4">F34</f>
        <v>14000</v>
      </c>
      <c r="G77" s="206">
        <f t="shared" si="3"/>
        <v>1899071.9999999995</v>
      </c>
      <c r="H77" s="54"/>
      <c r="I77" s="107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</row>
    <row r="78" spans="1:23" s="6" customFormat="1" x14ac:dyDescent="0.35">
      <c r="A78" s="169">
        <v>1.3</v>
      </c>
      <c r="B78" s="111" t="s">
        <v>18</v>
      </c>
      <c r="C78" s="111"/>
      <c r="D78" s="112" t="s">
        <v>69</v>
      </c>
      <c r="E78" s="95">
        <v>227.5</v>
      </c>
      <c r="F78" s="216">
        <f t="shared" si="4"/>
        <v>65000</v>
      </c>
      <c r="G78" s="206">
        <f t="shared" si="3"/>
        <v>14787500</v>
      </c>
      <c r="H78" s="54"/>
      <c r="I78" s="107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</row>
    <row r="79" spans="1:23" s="6" customFormat="1" x14ac:dyDescent="0.35">
      <c r="A79" s="169">
        <v>1.4</v>
      </c>
      <c r="B79" s="111" t="s">
        <v>20</v>
      </c>
      <c r="C79" s="111"/>
      <c r="D79" s="112" t="s">
        <v>69</v>
      </c>
      <c r="E79" s="95">
        <v>68.25</v>
      </c>
      <c r="F79" s="216">
        <f t="shared" si="4"/>
        <v>50000</v>
      </c>
      <c r="G79" s="206">
        <f t="shared" si="3"/>
        <v>3412500</v>
      </c>
      <c r="H79" s="54"/>
      <c r="I79" s="107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</row>
    <row r="80" spans="1:23" s="6" customFormat="1" x14ac:dyDescent="0.35">
      <c r="A80" s="169">
        <v>1.5</v>
      </c>
      <c r="B80" s="111" t="s">
        <v>21</v>
      </c>
      <c r="C80" s="111"/>
      <c r="D80" s="112" t="s">
        <v>69</v>
      </c>
      <c r="E80" s="95">
        <v>159.25</v>
      </c>
      <c r="F80" s="216">
        <f t="shared" si="4"/>
        <v>32000</v>
      </c>
      <c r="G80" s="206">
        <f t="shared" si="3"/>
        <v>5096000</v>
      </c>
      <c r="H80" s="54"/>
      <c r="I80" s="107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</row>
    <row r="81" spans="1:23" s="6" customFormat="1" x14ac:dyDescent="0.35">
      <c r="A81" s="169">
        <v>1.6</v>
      </c>
      <c r="B81" s="111" t="s">
        <v>22</v>
      </c>
      <c r="C81" s="111"/>
      <c r="D81" s="112" t="s">
        <v>69</v>
      </c>
      <c r="E81" s="95">
        <v>1.8690000000000002</v>
      </c>
      <c r="F81" s="216">
        <f t="shared" si="4"/>
        <v>310000</v>
      </c>
      <c r="G81" s="206">
        <f t="shared" si="3"/>
        <v>579390.00000000012</v>
      </c>
      <c r="H81" s="54"/>
      <c r="I81" s="107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</row>
    <row r="82" spans="1:23" s="6" customFormat="1" x14ac:dyDescent="0.35">
      <c r="A82" s="169">
        <v>1.7</v>
      </c>
      <c r="B82" s="111" t="s">
        <v>23</v>
      </c>
      <c r="C82" s="111"/>
      <c r="D82" s="112" t="s">
        <v>69</v>
      </c>
      <c r="E82" s="95">
        <v>37.380000000000003</v>
      </c>
      <c r="F82" s="216">
        <f t="shared" si="4"/>
        <v>13000</v>
      </c>
      <c r="G82" s="206">
        <f t="shared" si="3"/>
        <v>485940.00000000006</v>
      </c>
      <c r="H82" s="54"/>
      <c r="I82" s="107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</row>
    <row r="83" spans="1:23" s="6" customFormat="1" x14ac:dyDescent="0.35">
      <c r="A83" s="169">
        <v>1.8</v>
      </c>
      <c r="B83" s="111" t="s">
        <v>24</v>
      </c>
      <c r="C83" s="111" t="s">
        <v>43</v>
      </c>
      <c r="D83" s="112" t="s">
        <v>69</v>
      </c>
      <c r="E83" s="95">
        <v>1.8690000000000002</v>
      </c>
      <c r="F83" s="216">
        <f t="shared" si="4"/>
        <v>860000</v>
      </c>
      <c r="G83" s="206">
        <f t="shared" si="3"/>
        <v>1607340.0000000002</v>
      </c>
      <c r="H83" s="54"/>
      <c r="I83" s="107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</row>
    <row r="84" spans="1:23" s="6" customFormat="1" x14ac:dyDescent="0.35">
      <c r="A84" s="169">
        <v>1.9</v>
      </c>
      <c r="B84" s="111" t="s">
        <v>85</v>
      </c>
      <c r="C84" s="115" t="s">
        <v>26</v>
      </c>
      <c r="D84" s="112"/>
      <c r="E84" s="95"/>
      <c r="F84" s="216"/>
      <c r="G84" s="206"/>
      <c r="H84" s="54"/>
      <c r="I84" s="107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</row>
    <row r="85" spans="1:23" s="6" customFormat="1" x14ac:dyDescent="0.35">
      <c r="A85" s="169"/>
      <c r="B85" s="96" t="s">
        <v>74</v>
      </c>
      <c r="C85" s="115"/>
      <c r="D85" s="112" t="s">
        <v>69</v>
      </c>
      <c r="E85" s="95">
        <v>1.2096</v>
      </c>
      <c r="F85" s="211">
        <f>F50</f>
        <v>1150000</v>
      </c>
      <c r="G85" s="206">
        <f t="shared" ref="G85:G87" si="5">E85*F85</f>
        <v>1391040</v>
      </c>
      <c r="H85" s="54"/>
      <c r="I85" s="107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</row>
    <row r="86" spans="1:23" s="6" customFormat="1" x14ac:dyDescent="0.35">
      <c r="A86" s="170"/>
      <c r="B86" s="115" t="s">
        <v>27</v>
      </c>
      <c r="C86" s="116" t="s">
        <v>28</v>
      </c>
      <c r="D86" s="116" t="s">
        <v>70</v>
      </c>
      <c r="E86" s="93">
        <v>175.392</v>
      </c>
      <c r="F86" s="211">
        <f>F55</f>
        <v>14000</v>
      </c>
      <c r="G86" s="206">
        <f t="shared" si="5"/>
        <v>2455488</v>
      </c>
      <c r="H86" s="54"/>
      <c r="I86" s="107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</row>
    <row r="87" spans="1:23" s="6" customFormat="1" x14ac:dyDescent="0.35">
      <c r="A87" s="170"/>
      <c r="B87" s="115" t="s">
        <v>29</v>
      </c>
      <c r="C87" s="116" t="s">
        <v>15</v>
      </c>
      <c r="D87" s="116" t="s">
        <v>67</v>
      </c>
      <c r="E87" s="94">
        <v>8.0680320000000005</v>
      </c>
      <c r="F87" s="211">
        <f>F52</f>
        <v>105000</v>
      </c>
      <c r="G87" s="206">
        <f t="shared" si="5"/>
        <v>847143.3600000001</v>
      </c>
      <c r="H87" s="54"/>
      <c r="I87" s="107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</row>
    <row r="88" spans="1:23" s="6" customFormat="1" x14ac:dyDescent="0.35">
      <c r="A88" s="170">
        <v>1.1000000000000001</v>
      </c>
      <c r="B88" s="111" t="s">
        <v>30</v>
      </c>
      <c r="C88" s="115" t="s">
        <v>26</v>
      </c>
      <c r="D88" s="112"/>
      <c r="E88" s="95"/>
      <c r="F88" s="211"/>
      <c r="G88" s="206"/>
      <c r="H88" s="54"/>
      <c r="I88" s="107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</row>
    <row r="89" spans="1:23" s="6" customFormat="1" x14ac:dyDescent="0.35">
      <c r="A89" s="169"/>
      <c r="B89" s="96" t="s">
        <v>74</v>
      </c>
      <c r="C89" s="115"/>
      <c r="D89" s="112" t="s">
        <v>69</v>
      </c>
      <c r="E89" s="95">
        <v>2.8392000000000004</v>
      </c>
      <c r="F89" s="211">
        <f>F85</f>
        <v>1150000</v>
      </c>
      <c r="G89" s="206">
        <f t="shared" ref="G89:G91" si="6">E89*F89</f>
        <v>3265080.0000000005</v>
      </c>
      <c r="H89" s="54"/>
      <c r="I89" s="107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</row>
    <row r="90" spans="1:23" s="6" customFormat="1" x14ac:dyDescent="0.35">
      <c r="A90" s="170"/>
      <c r="B90" s="115" t="s">
        <v>94</v>
      </c>
      <c r="C90" s="116" t="s">
        <v>28</v>
      </c>
      <c r="D90" s="116" t="s">
        <v>70</v>
      </c>
      <c r="E90" s="93">
        <v>525.25200000000007</v>
      </c>
      <c r="F90" s="211">
        <f>F86</f>
        <v>14000</v>
      </c>
      <c r="G90" s="206">
        <f t="shared" si="6"/>
        <v>7353528.0000000009</v>
      </c>
      <c r="H90" s="54"/>
      <c r="I90" s="107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</row>
    <row r="91" spans="1:23" s="6" customFormat="1" x14ac:dyDescent="0.35">
      <c r="A91" s="170"/>
      <c r="B91" s="115" t="s">
        <v>29</v>
      </c>
      <c r="C91" s="116" t="s">
        <v>15</v>
      </c>
      <c r="D91" s="116" t="s">
        <v>67</v>
      </c>
      <c r="E91" s="94">
        <v>28.392000000000003</v>
      </c>
      <c r="F91" s="211">
        <f>F87</f>
        <v>105000</v>
      </c>
      <c r="G91" s="206">
        <f t="shared" si="6"/>
        <v>2981160.0000000005</v>
      </c>
      <c r="H91" s="54"/>
      <c r="I91" s="107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</row>
    <row r="92" spans="1:23" s="6" customFormat="1" x14ac:dyDescent="0.35">
      <c r="A92" s="170">
        <v>1.1100000000000001</v>
      </c>
      <c r="B92" s="111" t="s">
        <v>44</v>
      </c>
      <c r="C92" s="115" t="s">
        <v>26</v>
      </c>
      <c r="D92" s="112"/>
      <c r="E92" s="95"/>
      <c r="F92" s="211"/>
      <c r="G92" s="206"/>
      <c r="H92" s="54"/>
      <c r="I92" s="107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</row>
    <row r="93" spans="1:23" s="6" customFormat="1" x14ac:dyDescent="0.35">
      <c r="A93" s="170"/>
      <c r="B93" s="96" t="s">
        <v>74</v>
      </c>
      <c r="C93" s="115"/>
      <c r="D93" s="112" t="s">
        <v>69</v>
      </c>
      <c r="E93" s="95">
        <v>7.4760000000000018</v>
      </c>
      <c r="F93" s="211">
        <f>F85</f>
        <v>1150000</v>
      </c>
      <c r="G93" s="206">
        <f t="shared" ref="G93:G95" si="7">E93*F93</f>
        <v>8597400.0000000019</v>
      </c>
      <c r="H93" s="54"/>
      <c r="I93" s="107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</row>
    <row r="94" spans="1:23" s="6" customFormat="1" x14ac:dyDescent="0.35">
      <c r="A94" s="170"/>
      <c r="B94" s="115" t="s">
        <v>259</v>
      </c>
      <c r="C94" s="116" t="s">
        <v>28</v>
      </c>
      <c r="D94" s="116" t="s">
        <v>70</v>
      </c>
      <c r="E94" s="95">
        <v>1024.2120000000002</v>
      </c>
      <c r="F94" s="211">
        <f>F86</f>
        <v>14000</v>
      </c>
      <c r="G94" s="206">
        <f t="shared" si="7"/>
        <v>14338968.000000004</v>
      </c>
      <c r="H94" s="54"/>
      <c r="I94" s="107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</row>
    <row r="95" spans="1:23" s="6" customFormat="1" x14ac:dyDescent="0.35">
      <c r="A95" s="170"/>
      <c r="B95" s="115" t="s">
        <v>29</v>
      </c>
      <c r="C95" s="116" t="s">
        <v>15</v>
      </c>
      <c r="D95" s="116" t="s">
        <v>67</v>
      </c>
      <c r="E95" s="95"/>
      <c r="F95" s="211">
        <f>F87</f>
        <v>105000</v>
      </c>
      <c r="G95" s="206">
        <f t="shared" si="7"/>
        <v>0</v>
      </c>
      <c r="H95" s="54"/>
      <c r="I95" s="107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</row>
    <row r="96" spans="1:23" s="6" customFormat="1" x14ac:dyDescent="0.35">
      <c r="A96" s="170">
        <v>1.1200000000000001</v>
      </c>
      <c r="B96" s="111" t="s">
        <v>45</v>
      </c>
      <c r="C96" s="115" t="s">
        <v>26</v>
      </c>
      <c r="D96" s="112"/>
      <c r="E96" s="95"/>
      <c r="F96" s="211"/>
      <c r="G96" s="206"/>
      <c r="H96" s="54"/>
      <c r="I96" s="107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</row>
    <row r="97" spans="1:23" s="6" customFormat="1" x14ac:dyDescent="0.35">
      <c r="A97" s="170"/>
      <c r="B97" s="96" t="s">
        <v>74</v>
      </c>
      <c r="C97" s="115"/>
      <c r="D97" s="112" t="s">
        <v>69</v>
      </c>
      <c r="E97" s="95">
        <v>18.521999999999998</v>
      </c>
      <c r="F97" s="211">
        <f>F89</f>
        <v>1150000</v>
      </c>
      <c r="G97" s="206">
        <f t="shared" ref="G97:G99" si="8">E97*F97</f>
        <v>21300300</v>
      </c>
      <c r="H97" s="54"/>
      <c r="I97" s="107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</row>
    <row r="98" spans="1:23" s="6" customFormat="1" x14ac:dyDescent="0.35">
      <c r="A98" s="170"/>
      <c r="B98" s="115" t="s">
        <v>259</v>
      </c>
      <c r="C98" s="116" t="s">
        <v>28</v>
      </c>
      <c r="D98" s="116" t="s">
        <v>70</v>
      </c>
      <c r="E98" s="95">
        <v>2537.5139999999997</v>
      </c>
      <c r="F98" s="211">
        <f>F90</f>
        <v>14000</v>
      </c>
      <c r="G98" s="206">
        <f t="shared" si="8"/>
        <v>35525195.999999993</v>
      </c>
      <c r="H98" s="54"/>
      <c r="I98" s="107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</row>
    <row r="99" spans="1:23" s="6" customFormat="1" x14ac:dyDescent="0.35">
      <c r="A99" s="170"/>
      <c r="B99" s="115" t="s">
        <v>29</v>
      </c>
      <c r="C99" s="116" t="s">
        <v>15</v>
      </c>
      <c r="D99" s="116" t="s">
        <v>67</v>
      </c>
      <c r="E99" s="95">
        <v>185.21999999999997</v>
      </c>
      <c r="F99" s="211">
        <f>F56</f>
        <v>170000</v>
      </c>
      <c r="G99" s="206">
        <f t="shared" si="8"/>
        <v>31487399.999999996</v>
      </c>
      <c r="H99" s="54"/>
      <c r="I99" s="107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</row>
    <row r="100" spans="1:23" s="6" customFormat="1" x14ac:dyDescent="0.35">
      <c r="A100" s="170">
        <v>1.1299999999999999</v>
      </c>
      <c r="B100" s="111" t="s">
        <v>46</v>
      </c>
      <c r="C100" s="115" t="s">
        <v>26</v>
      </c>
      <c r="D100" s="112"/>
      <c r="E100" s="95"/>
      <c r="F100" s="211"/>
      <c r="G100" s="206"/>
      <c r="H100" s="54"/>
      <c r="I100" s="107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</row>
    <row r="101" spans="1:23" s="6" customFormat="1" x14ac:dyDescent="0.35">
      <c r="A101" s="170"/>
      <c r="B101" s="96" t="s">
        <v>74</v>
      </c>
      <c r="C101" s="115"/>
      <c r="D101" s="112" t="s">
        <v>69</v>
      </c>
      <c r="E101" s="95">
        <v>1.0080000000000002</v>
      </c>
      <c r="F101" s="211">
        <f>F97</f>
        <v>1150000</v>
      </c>
      <c r="G101" s="206">
        <f t="shared" ref="G101:G103" si="9">E101*F101</f>
        <v>1159200.0000000002</v>
      </c>
      <c r="H101" s="54"/>
      <c r="I101" s="107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</row>
    <row r="102" spans="1:23" s="6" customFormat="1" x14ac:dyDescent="0.35">
      <c r="A102" s="170"/>
      <c r="B102" s="115" t="s">
        <v>31</v>
      </c>
      <c r="C102" s="116" t="s">
        <v>28</v>
      </c>
      <c r="D102" s="116" t="s">
        <v>70</v>
      </c>
      <c r="E102" s="93">
        <v>211.68000000000004</v>
      </c>
      <c r="F102" s="211">
        <f>F98</f>
        <v>14000</v>
      </c>
      <c r="G102" s="206">
        <f t="shared" si="9"/>
        <v>2963520.0000000005</v>
      </c>
      <c r="H102" s="54"/>
      <c r="I102" s="107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</row>
    <row r="103" spans="1:23" s="6" customFormat="1" x14ac:dyDescent="0.35">
      <c r="A103" s="170"/>
      <c r="B103" s="115" t="s">
        <v>29</v>
      </c>
      <c r="C103" s="116" t="s">
        <v>15</v>
      </c>
      <c r="D103" s="116" t="s">
        <v>67</v>
      </c>
      <c r="E103" s="95">
        <v>20.160000000000004</v>
      </c>
      <c r="F103" s="211">
        <f>F99</f>
        <v>170000</v>
      </c>
      <c r="G103" s="206">
        <f t="shared" si="9"/>
        <v>3427200.0000000005</v>
      </c>
      <c r="H103" s="54"/>
      <c r="I103" s="107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</row>
    <row r="104" spans="1:23" s="6" customFormat="1" x14ac:dyDescent="0.35">
      <c r="A104" s="170">
        <v>1.1399999999999999</v>
      </c>
      <c r="B104" s="111" t="s">
        <v>93</v>
      </c>
      <c r="C104" s="115" t="s">
        <v>32</v>
      </c>
      <c r="D104" s="112"/>
      <c r="E104" s="95"/>
      <c r="F104" s="211"/>
      <c r="G104" s="206"/>
      <c r="H104" s="54"/>
      <c r="I104" s="107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</row>
    <row r="105" spans="1:23" s="6" customFormat="1" ht="15.75" customHeight="1" x14ac:dyDescent="0.35">
      <c r="A105" s="170"/>
      <c r="B105" s="96" t="s">
        <v>74</v>
      </c>
      <c r="C105" s="115"/>
      <c r="D105" s="112" t="s">
        <v>69</v>
      </c>
      <c r="E105" s="95">
        <v>2.1294</v>
      </c>
      <c r="F105" s="211">
        <f>F101</f>
        <v>1150000</v>
      </c>
      <c r="G105" s="206">
        <f t="shared" ref="G105:G107" si="10">E105*F105</f>
        <v>2448810</v>
      </c>
      <c r="H105" s="54"/>
      <c r="I105" s="107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</row>
    <row r="106" spans="1:23" s="6" customFormat="1" ht="15.75" customHeight="1" x14ac:dyDescent="0.35">
      <c r="A106" s="170"/>
      <c r="B106" s="115" t="s">
        <v>75</v>
      </c>
      <c r="C106" s="116" t="s">
        <v>28</v>
      </c>
      <c r="D106" s="116" t="s">
        <v>70</v>
      </c>
      <c r="E106" s="93">
        <v>285.33960000000002</v>
      </c>
      <c r="F106" s="211">
        <f>F102</f>
        <v>14000</v>
      </c>
      <c r="G106" s="206">
        <f t="shared" si="10"/>
        <v>3994754.4000000004</v>
      </c>
      <c r="H106" s="54"/>
      <c r="I106" s="107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</row>
    <row r="107" spans="1:23" s="6" customFormat="1" x14ac:dyDescent="0.35">
      <c r="A107" s="170"/>
      <c r="B107" s="115" t="s">
        <v>29</v>
      </c>
      <c r="C107" s="116" t="s">
        <v>15</v>
      </c>
      <c r="D107" s="116" t="s">
        <v>67</v>
      </c>
      <c r="E107" s="94">
        <v>28.53396</v>
      </c>
      <c r="F107" s="211">
        <f>F103</f>
        <v>170000</v>
      </c>
      <c r="G107" s="206">
        <f t="shared" si="10"/>
        <v>4850773.2</v>
      </c>
      <c r="H107" s="54"/>
      <c r="I107" s="107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</row>
    <row r="108" spans="1:23" s="6" customFormat="1" x14ac:dyDescent="0.35">
      <c r="A108" s="170">
        <v>1.1499999999999999</v>
      </c>
      <c r="B108" s="111" t="s">
        <v>86</v>
      </c>
      <c r="C108" s="115" t="s">
        <v>32</v>
      </c>
      <c r="D108" s="112"/>
      <c r="E108" s="95"/>
      <c r="F108" s="211"/>
      <c r="G108" s="206"/>
      <c r="H108" s="54"/>
      <c r="I108" s="107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</row>
    <row r="109" spans="1:23" s="6" customFormat="1" x14ac:dyDescent="0.35">
      <c r="A109" s="170"/>
      <c r="B109" s="96" t="s">
        <v>74</v>
      </c>
      <c r="C109" s="115"/>
      <c r="D109" s="112" t="s">
        <v>69</v>
      </c>
      <c r="E109" s="95">
        <v>4.4856000000000007</v>
      </c>
      <c r="F109" s="211">
        <f>F89</f>
        <v>1150000</v>
      </c>
      <c r="G109" s="206">
        <f t="shared" ref="G109:G111" si="11">E109*F109</f>
        <v>5158440.0000000009</v>
      </c>
      <c r="H109" s="54"/>
      <c r="I109" s="107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</row>
    <row r="110" spans="1:23" s="6" customFormat="1" x14ac:dyDescent="0.35">
      <c r="A110" s="170"/>
      <c r="B110" s="115" t="s">
        <v>77</v>
      </c>
      <c r="C110" s="116" t="s">
        <v>28</v>
      </c>
      <c r="D110" s="116" t="s">
        <v>70</v>
      </c>
      <c r="E110" s="95">
        <v>453.04560000000009</v>
      </c>
      <c r="F110" s="211">
        <f>F94</f>
        <v>14000</v>
      </c>
      <c r="G110" s="206">
        <f t="shared" si="11"/>
        <v>6342638.4000000013</v>
      </c>
      <c r="H110" s="54"/>
      <c r="I110" s="107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</row>
    <row r="111" spans="1:23" s="6" customFormat="1" x14ac:dyDescent="0.35">
      <c r="A111" s="170"/>
      <c r="B111" s="115" t="s">
        <v>29</v>
      </c>
      <c r="C111" s="116" t="s">
        <v>15</v>
      </c>
      <c r="D111" s="116" t="s">
        <v>67</v>
      </c>
      <c r="E111" s="95">
        <v>37.409904000000004</v>
      </c>
      <c r="F111" s="211">
        <f>F99</f>
        <v>170000</v>
      </c>
      <c r="G111" s="206">
        <f t="shared" si="11"/>
        <v>6359683.6800000006</v>
      </c>
      <c r="H111" s="54"/>
      <c r="I111" s="107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</row>
    <row r="112" spans="1:23" s="6" customFormat="1" x14ac:dyDescent="0.35">
      <c r="A112" s="170"/>
      <c r="B112" s="111"/>
      <c r="C112" s="111"/>
      <c r="D112" s="116"/>
      <c r="E112" s="95"/>
      <c r="F112" s="211"/>
      <c r="G112" s="206"/>
      <c r="H112" s="54"/>
      <c r="I112" s="107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</row>
    <row r="113" spans="1:23" s="6" customFormat="1" x14ac:dyDescent="0.35">
      <c r="A113" s="168">
        <v>2</v>
      </c>
      <c r="B113" s="117" t="s">
        <v>47</v>
      </c>
      <c r="C113" s="117"/>
      <c r="D113" s="112"/>
      <c r="E113" s="95"/>
      <c r="F113" s="211"/>
      <c r="G113" s="206"/>
      <c r="H113" s="54"/>
      <c r="I113" s="107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</row>
    <row r="114" spans="1:23" s="6" customFormat="1" x14ac:dyDescent="0.35">
      <c r="A114" s="169">
        <v>2.1</v>
      </c>
      <c r="B114" s="111" t="s">
        <v>48</v>
      </c>
      <c r="C114" s="111"/>
      <c r="D114" s="116" t="s">
        <v>67</v>
      </c>
      <c r="E114" s="95">
        <v>218.61</v>
      </c>
      <c r="F114" s="211">
        <v>61000</v>
      </c>
      <c r="G114" s="206">
        <f t="shared" ref="G114:G120" si="12">E114*F114</f>
        <v>13335210</v>
      </c>
      <c r="H114" s="54"/>
      <c r="I114" s="107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</row>
    <row r="115" spans="1:23" s="6" customFormat="1" x14ac:dyDescent="0.35">
      <c r="A115" s="169">
        <v>2.2000000000000002</v>
      </c>
      <c r="B115" s="111" t="s">
        <v>95</v>
      </c>
      <c r="C115" s="101" t="s">
        <v>49</v>
      </c>
      <c r="D115" s="116" t="s">
        <v>60</v>
      </c>
      <c r="E115" s="95">
        <v>1</v>
      </c>
      <c r="F115" s="211">
        <v>1250000</v>
      </c>
      <c r="G115" s="206">
        <f t="shared" si="12"/>
        <v>1250000</v>
      </c>
      <c r="H115" s="54"/>
      <c r="I115" s="107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</row>
    <row r="116" spans="1:23" s="6" customFormat="1" x14ac:dyDescent="0.35">
      <c r="A116" s="169">
        <v>2.2999999999999998</v>
      </c>
      <c r="B116" s="111" t="s">
        <v>50</v>
      </c>
      <c r="C116" s="111" t="s">
        <v>51</v>
      </c>
      <c r="D116" s="116" t="s">
        <v>67</v>
      </c>
      <c r="E116" s="95">
        <v>218.61</v>
      </c>
      <c r="F116" s="211">
        <v>41000</v>
      </c>
      <c r="G116" s="206">
        <f t="shared" si="12"/>
        <v>8963010</v>
      </c>
      <c r="H116" s="54"/>
      <c r="I116" s="107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</row>
    <row r="117" spans="1:23" s="6" customFormat="1" x14ac:dyDescent="0.35">
      <c r="A117" s="169">
        <v>2.4</v>
      </c>
      <c r="B117" s="111" t="s">
        <v>52</v>
      </c>
      <c r="C117" s="111"/>
      <c r="D117" s="116" t="s">
        <v>67</v>
      </c>
      <c r="E117" s="95">
        <v>4</v>
      </c>
      <c r="F117" s="211">
        <v>95000</v>
      </c>
      <c r="G117" s="206">
        <f t="shared" si="12"/>
        <v>380000</v>
      </c>
      <c r="H117" s="54"/>
      <c r="I117" s="107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</row>
    <row r="118" spans="1:23" s="6" customFormat="1" x14ac:dyDescent="0.35">
      <c r="A118" s="171">
        <v>2.5</v>
      </c>
      <c r="B118" s="118" t="s">
        <v>53</v>
      </c>
      <c r="C118" s="118"/>
      <c r="D118" s="119" t="s">
        <v>60</v>
      </c>
      <c r="E118" s="120">
        <v>2</v>
      </c>
      <c r="F118" s="208">
        <v>1250000</v>
      </c>
      <c r="G118" s="206">
        <f t="shared" si="12"/>
        <v>2500000</v>
      </c>
      <c r="H118" s="54"/>
      <c r="I118" s="107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</row>
    <row r="119" spans="1:23" s="6" customFormat="1" x14ac:dyDescent="0.35">
      <c r="A119" s="169">
        <v>2.6</v>
      </c>
      <c r="B119" s="111" t="s">
        <v>38</v>
      </c>
      <c r="C119" s="101" t="s">
        <v>39</v>
      </c>
      <c r="D119" s="112" t="s">
        <v>68</v>
      </c>
      <c r="E119" s="95">
        <v>30.87</v>
      </c>
      <c r="F119" s="211">
        <f>F68</f>
        <v>165000</v>
      </c>
      <c r="G119" s="206">
        <f t="shared" si="12"/>
        <v>5093550</v>
      </c>
      <c r="H119" s="54"/>
      <c r="I119" s="107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</row>
    <row r="120" spans="1:23" s="6" customFormat="1" x14ac:dyDescent="0.35">
      <c r="A120" s="169">
        <v>2.7</v>
      </c>
      <c r="B120" s="111" t="s">
        <v>40</v>
      </c>
      <c r="C120" s="101" t="s">
        <v>41</v>
      </c>
      <c r="D120" s="116" t="s">
        <v>67</v>
      </c>
      <c r="E120" s="95">
        <v>218.61</v>
      </c>
      <c r="F120" s="211">
        <f>F69</f>
        <v>77500</v>
      </c>
      <c r="G120" s="206">
        <f t="shared" si="12"/>
        <v>16942275</v>
      </c>
      <c r="H120" s="54"/>
      <c r="I120" s="107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</row>
    <row r="121" spans="1:23" s="6" customFormat="1" ht="15" customHeight="1" x14ac:dyDescent="0.35">
      <c r="A121" s="381" t="s">
        <v>169</v>
      </c>
      <c r="B121" s="382"/>
      <c r="C121" s="382"/>
      <c r="D121" s="382"/>
      <c r="E121" s="382"/>
      <c r="F121" s="383"/>
      <c r="G121" s="214">
        <f>SUM(G73:G120)</f>
        <v>248513450.03999999</v>
      </c>
      <c r="H121" s="107"/>
      <c r="I121" s="107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</row>
    <row r="122" spans="1:23" s="6" customFormat="1" ht="15" customHeight="1" x14ac:dyDescent="0.35">
      <c r="A122" s="172" t="s">
        <v>57</v>
      </c>
      <c r="B122" s="121" t="s">
        <v>170</v>
      </c>
      <c r="C122" s="121"/>
      <c r="D122" s="122"/>
      <c r="E122" s="123"/>
      <c r="F122" s="217"/>
      <c r="G122" s="215"/>
      <c r="H122" s="107"/>
      <c r="I122" s="107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</row>
    <row r="123" spans="1:23" s="6" customFormat="1" ht="15" customHeight="1" x14ac:dyDescent="0.35">
      <c r="A123" s="168">
        <v>1</v>
      </c>
      <c r="B123" s="109" t="s">
        <v>42</v>
      </c>
      <c r="C123" s="109"/>
      <c r="D123" s="110"/>
      <c r="E123" s="93"/>
      <c r="F123" s="211"/>
      <c r="G123" s="206"/>
      <c r="H123" s="107"/>
      <c r="I123" s="107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</row>
    <row r="124" spans="1:23" s="6" customFormat="1" ht="15" customHeight="1" x14ac:dyDescent="0.35">
      <c r="A124" s="169">
        <v>1.1000000000000001</v>
      </c>
      <c r="B124" s="111" t="s">
        <v>17</v>
      </c>
      <c r="C124" s="111"/>
      <c r="D124" s="112" t="s">
        <v>68</v>
      </c>
      <c r="E124" s="95">
        <v>20.6</v>
      </c>
      <c r="F124" s="211">
        <f>F73</f>
        <v>32000</v>
      </c>
      <c r="G124" s="206">
        <f t="shared" ref="G124" si="13">E124*F124</f>
        <v>659200</v>
      </c>
      <c r="H124" s="54"/>
      <c r="I124" s="107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</row>
    <row r="125" spans="1:23" s="6" customFormat="1" ht="15" customHeight="1" x14ac:dyDescent="0.35">
      <c r="A125" s="169">
        <v>1.2</v>
      </c>
      <c r="B125" s="111" t="s">
        <v>209</v>
      </c>
      <c r="C125" s="111"/>
      <c r="D125" s="112"/>
      <c r="E125" s="95"/>
      <c r="F125" s="211"/>
      <c r="G125" s="206"/>
      <c r="H125" s="54"/>
      <c r="I125" s="107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</row>
    <row r="126" spans="1:23" s="6" customFormat="1" ht="15" customHeight="1" x14ac:dyDescent="0.35">
      <c r="A126" s="169"/>
      <c r="B126" s="113" t="s">
        <v>83</v>
      </c>
      <c r="C126" s="111"/>
      <c r="D126" s="112" t="str">
        <f>D124</f>
        <v>M¹</v>
      </c>
      <c r="E126" s="95">
        <v>12</v>
      </c>
      <c r="F126" s="211">
        <f>F75</f>
        <v>122000</v>
      </c>
      <c r="G126" s="206">
        <f t="shared" ref="G126:G134" si="14">E126*F126</f>
        <v>1464000</v>
      </c>
      <c r="H126" s="54"/>
      <c r="I126" s="107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</row>
    <row r="127" spans="1:23" s="6" customFormat="1" ht="15" customHeight="1" x14ac:dyDescent="0.35">
      <c r="A127" s="169"/>
      <c r="B127" s="96" t="s">
        <v>84</v>
      </c>
      <c r="C127" s="111"/>
      <c r="D127" s="112" t="s">
        <v>69</v>
      </c>
      <c r="E127" s="95">
        <v>0.84779999999999989</v>
      </c>
      <c r="F127" s="211">
        <v>1150000</v>
      </c>
      <c r="G127" s="206">
        <f t="shared" si="14"/>
        <v>974969.99999999988</v>
      </c>
      <c r="H127" s="54"/>
      <c r="I127" s="107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</row>
    <row r="128" spans="1:23" s="6" customFormat="1" ht="15" customHeight="1" x14ac:dyDescent="0.35">
      <c r="A128" s="169"/>
      <c r="B128" s="115" t="s">
        <v>142</v>
      </c>
      <c r="C128" s="111"/>
      <c r="D128" s="116" t="s">
        <v>70</v>
      </c>
      <c r="E128" s="95">
        <v>67.823999999999984</v>
      </c>
      <c r="F128" s="211">
        <f t="shared" ref="F128:F134" si="15">F77</f>
        <v>14000</v>
      </c>
      <c r="G128" s="206">
        <f t="shared" si="14"/>
        <v>949535.99999999977</v>
      </c>
      <c r="H128" s="54"/>
      <c r="I128" s="107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</row>
    <row r="129" spans="1:23" s="6" customFormat="1" ht="15" customHeight="1" x14ac:dyDescent="0.35">
      <c r="A129" s="169">
        <v>1.3</v>
      </c>
      <c r="B129" s="111" t="s">
        <v>18</v>
      </c>
      <c r="C129" s="111"/>
      <c r="D129" s="112" t="s">
        <v>69</v>
      </c>
      <c r="E129" s="95">
        <v>75</v>
      </c>
      <c r="F129" s="211">
        <f t="shared" si="15"/>
        <v>65000</v>
      </c>
      <c r="G129" s="206">
        <f t="shared" si="14"/>
        <v>4875000</v>
      </c>
      <c r="H129" s="54"/>
      <c r="I129" s="107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</row>
    <row r="130" spans="1:23" s="6" customFormat="1" ht="15" customHeight="1" x14ac:dyDescent="0.35">
      <c r="A130" s="169">
        <v>1.4</v>
      </c>
      <c r="B130" s="111" t="s">
        <v>20</v>
      </c>
      <c r="C130" s="111"/>
      <c r="D130" s="112" t="s">
        <v>69</v>
      </c>
      <c r="E130" s="95">
        <v>22.5</v>
      </c>
      <c r="F130" s="211">
        <f t="shared" si="15"/>
        <v>50000</v>
      </c>
      <c r="G130" s="206">
        <f t="shared" si="14"/>
        <v>1125000</v>
      </c>
      <c r="H130" s="54"/>
      <c r="I130" s="107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</row>
    <row r="131" spans="1:23" s="6" customFormat="1" ht="15" customHeight="1" x14ac:dyDescent="0.35">
      <c r="A131" s="169">
        <v>1.5</v>
      </c>
      <c r="B131" s="111" t="s">
        <v>21</v>
      </c>
      <c r="C131" s="111"/>
      <c r="D131" s="112" t="s">
        <v>69</v>
      </c>
      <c r="E131" s="95">
        <v>52.5</v>
      </c>
      <c r="F131" s="211">
        <f t="shared" si="15"/>
        <v>32000</v>
      </c>
      <c r="G131" s="206">
        <f t="shared" si="14"/>
        <v>1680000</v>
      </c>
      <c r="H131" s="54"/>
      <c r="I131" s="107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</row>
    <row r="132" spans="1:23" s="6" customFormat="1" ht="15" customHeight="1" x14ac:dyDescent="0.35">
      <c r="A132" s="169">
        <v>1.6</v>
      </c>
      <c r="B132" s="111" t="s">
        <v>22</v>
      </c>
      <c r="C132" s="111"/>
      <c r="D132" s="112" t="s">
        <v>69</v>
      </c>
      <c r="E132" s="95">
        <v>0.44100000000000006</v>
      </c>
      <c r="F132" s="211">
        <f t="shared" si="15"/>
        <v>310000</v>
      </c>
      <c r="G132" s="206">
        <f t="shared" si="14"/>
        <v>136710.00000000003</v>
      </c>
      <c r="H132" s="54"/>
      <c r="I132" s="107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</row>
    <row r="133" spans="1:23" s="6" customFormat="1" ht="15" customHeight="1" x14ac:dyDescent="0.35">
      <c r="A133" s="169">
        <v>1.7</v>
      </c>
      <c r="B133" s="111" t="s">
        <v>23</v>
      </c>
      <c r="C133" s="111"/>
      <c r="D133" s="112" t="s">
        <v>67</v>
      </c>
      <c r="E133" s="95">
        <v>8.82</v>
      </c>
      <c r="F133" s="211">
        <f t="shared" si="15"/>
        <v>13000</v>
      </c>
      <c r="G133" s="206">
        <f t="shared" si="14"/>
        <v>114660</v>
      </c>
      <c r="H133" s="54"/>
      <c r="I133" s="107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</row>
    <row r="134" spans="1:23" s="6" customFormat="1" ht="15" customHeight="1" x14ac:dyDescent="0.35">
      <c r="A134" s="169">
        <v>1.8</v>
      </c>
      <c r="B134" s="111" t="s">
        <v>24</v>
      </c>
      <c r="C134" s="111" t="s">
        <v>43</v>
      </c>
      <c r="D134" s="112" t="s">
        <v>69</v>
      </c>
      <c r="E134" s="95">
        <v>0.44100000000000006</v>
      </c>
      <c r="F134" s="211">
        <f t="shared" si="15"/>
        <v>860000</v>
      </c>
      <c r="G134" s="206">
        <f t="shared" si="14"/>
        <v>379260.00000000006</v>
      </c>
      <c r="H134" s="54"/>
      <c r="I134" s="107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</row>
    <row r="135" spans="1:23" s="6" customFormat="1" ht="15" customHeight="1" x14ac:dyDescent="0.35">
      <c r="A135" s="169">
        <v>1.9</v>
      </c>
      <c r="B135" s="111" t="s">
        <v>85</v>
      </c>
      <c r="C135" s="115" t="s">
        <v>26</v>
      </c>
      <c r="D135" s="112"/>
      <c r="E135" s="95"/>
      <c r="F135" s="211"/>
      <c r="G135" s="206"/>
      <c r="H135" s="54"/>
      <c r="I135" s="107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</row>
    <row r="136" spans="1:23" s="6" customFormat="1" ht="15" customHeight="1" x14ac:dyDescent="0.35">
      <c r="A136" s="169"/>
      <c r="B136" s="96" t="s">
        <v>74</v>
      </c>
      <c r="C136" s="115"/>
      <c r="D136" s="112" t="s">
        <v>69</v>
      </c>
      <c r="E136" s="95">
        <v>0.6048</v>
      </c>
      <c r="F136" s="211">
        <f>F85</f>
        <v>1150000</v>
      </c>
      <c r="G136" s="206">
        <f t="shared" ref="G136:G138" si="16">E136*F136</f>
        <v>695520</v>
      </c>
      <c r="H136" s="54"/>
      <c r="I136" s="107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</row>
    <row r="137" spans="1:23" s="6" customFormat="1" ht="15" customHeight="1" x14ac:dyDescent="0.35">
      <c r="A137" s="170"/>
      <c r="B137" s="115" t="s">
        <v>27</v>
      </c>
      <c r="C137" s="116" t="s">
        <v>28</v>
      </c>
      <c r="D137" s="116" t="s">
        <v>70</v>
      </c>
      <c r="E137" s="93">
        <v>87.695999999999998</v>
      </c>
      <c r="F137" s="211">
        <f>F90</f>
        <v>14000</v>
      </c>
      <c r="G137" s="206">
        <f t="shared" si="16"/>
        <v>1227744</v>
      </c>
      <c r="H137" s="54"/>
      <c r="I137" s="107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</row>
    <row r="138" spans="1:23" s="6" customFormat="1" ht="15" customHeight="1" x14ac:dyDescent="0.35">
      <c r="A138" s="170"/>
      <c r="B138" s="115" t="s">
        <v>29</v>
      </c>
      <c r="C138" s="116" t="s">
        <v>15</v>
      </c>
      <c r="D138" s="116" t="s">
        <v>67</v>
      </c>
      <c r="E138" s="94">
        <v>4.0340160000000003</v>
      </c>
      <c r="F138" s="211">
        <f>F87</f>
        <v>105000</v>
      </c>
      <c r="G138" s="206">
        <f t="shared" si="16"/>
        <v>423571.68000000005</v>
      </c>
      <c r="H138" s="54"/>
      <c r="I138" s="107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</row>
    <row r="139" spans="1:23" s="6" customFormat="1" ht="15" customHeight="1" x14ac:dyDescent="0.35">
      <c r="A139" s="170">
        <v>1.1000000000000001</v>
      </c>
      <c r="B139" s="111" t="s">
        <v>30</v>
      </c>
      <c r="C139" s="115" t="s">
        <v>26</v>
      </c>
      <c r="D139" s="112"/>
      <c r="E139" s="95"/>
      <c r="F139" s="211"/>
      <c r="G139" s="206"/>
      <c r="H139" s="54"/>
      <c r="I139" s="107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</row>
    <row r="140" spans="1:23" s="6" customFormat="1" ht="15" customHeight="1" x14ac:dyDescent="0.35">
      <c r="A140" s="169"/>
      <c r="B140" s="96" t="s">
        <v>74</v>
      </c>
      <c r="C140" s="115"/>
      <c r="D140" s="112" t="s">
        <v>69</v>
      </c>
      <c r="E140" s="95">
        <v>1.0584</v>
      </c>
      <c r="F140" s="211">
        <f>F136</f>
        <v>1150000</v>
      </c>
      <c r="G140" s="206">
        <f t="shared" ref="G140:G142" si="17">E140*F140</f>
        <v>1217160</v>
      </c>
      <c r="H140" s="54"/>
      <c r="I140" s="107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</row>
    <row r="141" spans="1:23" s="6" customFormat="1" ht="15" customHeight="1" x14ac:dyDescent="0.35">
      <c r="A141" s="170"/>
      <c r="B141" s="115" t="s">
        <v>75</v>
      </c>
      <c r="C141" s="116" t="s">
        <v>28</v>
      </c>
      <c r="D141" s="116" t="s">
        <v>70</v>
      </c>
      <c r="E141" s="93">
        <v>153.46799999999999</v>
      </c>
      <c r="F141" s="211">
        <f>F137</f>
        <v>14000</v>
      </c>
      <c r="G141" s="206">
        <f t="shared" si="17"/>
        <v>2148552</v>
      </c>
      <c r="H141" s="54"/>
      <c r="I141" s="107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</row>
    <row r="142" spans="1:23" s="6" customFormat="1" ht="15" customHeight="1" x14ac:dyDescent="0.35">
      <c r="A142" s="170"/>
      <c r="B142" s="115" t="s">
        <v>29</v>
      </c>
      <c r="C142" s="116" t="s">
        <v>15</v>
      </c>
      <c r="D142" s="116" t="s">
        <v>67</v>
      </c>
      <c r="E142" s="94">
        <v>10.584</v>
      </c>
      <c r="F142" s="211">
        <f>F138</f>
        <v>105000</v>
      </c>
      <c r="G142" s="206">
        <f t="shared" si="17"/>
        <v>1111320</v>
      </c>
      <c r="H142" s="54"/>
      <c r="I142" s="107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</row>
    <row r="143" spans="1:23" s="6" customFormat="1" ht="15" customHeight="1" x14ac:dyDescent="0.35">
      <c r="A143" s="170">
        <v>1.1100000000000001</v>
      </c>
      <c r="B143" s="111" t="s">
        <v>173</v>
      </c>
      <c r="C143" s="115" t="s">
        <v>26</v>
      </c>
      <c r="D143" s="112"/>
      <c r="E143" s="95"/>
      <c r="F143" s="211"/>
      <c r="G143" s="206"/>
      <c r="H143" s="54"/>
      <c r="I143" s="107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</row>
    <row r="144" spans="1:23" s="6" customFormat="1" ht="15" customHeight="1" x14ac:dyDescent="0.35">
      <c r="A144" s="170"/>
      <c r="B144" s="96" t="s">
        <v>74</v>
      </c>
      <c r="C144" s="115"/>
      <c r="D144" s="112" t="s">
        <v>69</v>
      </c>
      <c r="E144" s="95">
        <v>1.3230000000000002</v>
      </c>
      <c r="F144" s="211">
        <f>F136</f>
        <v>1150000</v>
      </c>
      <c r="G144" s="206">
        <f t="shared" ref="G144:G146" si="18">E144*F144</f>
        <v>1521450.0000000002</v>
      </c>
      <c r="H144" s="54"/>
      <c r="I144" s="107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</row>
    <row r="145" spans="1:23" s="6" customFormat="1" ht="15" customHeight="1" x14ac:dyDescent="0.35">
      <c r="A145" s="170"/>
      <c r="B145" s="115" t="s">
        <v>260</v>
      </c>
      <c r="C145" s="116" t="s">
        <v>28</v>
      </c>
      <c r="D145" s="116" t="s">
        <v>70</v>
      </c>
      <c r="E145" s="95">
        <v>166.69800000000004</v>
      </c>
      <c r="F145" s="211">
        <f>F137</f>
        <v>14000</v>
      </c>
      <c r="G145" s="206">
        <f t="shared" si="18"/>
        <v>2333772.0000000005</v>
      </c>
      <c r="H145" s="54"/>
      <c r="I145" s="107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</row>
    <row r="146" spans="1:23" s="6" customFormat="1" ht="15" customHeight="1" x14ac:dyDescent="0.35">
      <c r="A146" s="170"/>
      <c r="B146" s="115" t="s">
        <v>29</v>
      </c>
      <c r="C146" s="116" t="s">
        <v>15</v>
      </c>
      <c r="D146" s="116" t="s">
        <v>67</v>
      </c>
      <c r="E146" s="95">
        <v>17.648820000000001</v>
      </c>
      <c r="F146" s="211">
        <f>F138</f>
        <v>105000</v>
      </c>
      <c r="G146" s="206">
        <f t="shared" si="18"/>
        <v>1853126.1</v>
      </c>
      <c r="H146" s="54"/>
      <c r="I146" s="107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</row>
    <row r="147" spans="1:23" s="6" customFormat="1" ht="15" customHeight="1" x14ac:dyDescent="0.35">
      <c r="A147" s="170">
        <v>1.1200000000000001</v>
      </c>
      <c r="B147" s="111" t="s">
        <v>174</v>
      </c>
      <c r="C147" s="115" t="s">
        <v>26</v>
      </c>
      <c r="D147" s="112"/>
      <c r="E147" s="95"/>
      <c r="F147" s="211"/>
      <c r="G147" s="206"/>
      <c r="H147" s="54"/>
      <c r="I147" s="107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</row>
    <row r="148" spans="1:23" s="6" customFormat="1" ht="15" customHeight="1" x14ac:dyDescent="0.35">
      <c r="A148" s="170"/>
      <c r="B148" s="96" t="s">
        <v>74</v>
      </c>
      <c r="C148" s="115"/>
      <c r="D148" s="112" t="s">
        <v>69</v>
      </c>
      <c r="E148" s="95">
        <v>4.9612499999999997</v>
      </c>
      <c r="F148" s="211">
        <f>F136</f>
        <v>1150000</v>
      </c>
      <c r="G148" s="206">
        <f t="shared" ref="G148:G150" si="19">E148*F148</f>
        <v>5705437.5</v>
      </c>
      <c r="H148" s="54"/>
      <c r="I148" s="107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</row>
    <row r="149" spans="1:23" s="6" customFormat="1" ht="15" customHeight="1" x14ac:dyDescent="0.35">
      <c r="A149" s="170"/>
      <c r="B149" s="115" t="s">
        <v>260</v>
      </c>
      <c r="C149" s="116" t="s">
        <v>28</v>
      </c>
      <c r="D149" s="116" t="s">
        <v>70</v>
      </c>
      <c r="E149" s="95">
        <v>625.11749999999995</v>
      </c>
      <c r="F149" s="211">
        <f>F141</f>
        <v>14000</v>
      </c>
      <c r="G149" s="206">
        <f t="shared" si="19"/>
        <v>8751645</v>
      </c>
      <c r="H149" s="54"/>
      <c r="I149" s="107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</row>
    <row r="150" spans="1:23" s="6" customFormat="1" ht="15" customHeight="1" x14ac:dyDescent="0.35">
      <c r="A150" s="170"/>
      <c r="B150" s="115" t="s">
        <v>29</v>
      </c>
      <c r="C150" s="116" t="s">
        <v>15</v>
      </c>
      <c r="D150" s="116" t="s">
        <v>67</v>
      </c>
      <c r="E150" s="95">
        <v>66.183075000000002</v>
      </c>
      <c r="F150" s="211">
        <f>F103</f>
        <v>170000</v>
      </c>
      <c r="G150" s="206">
        <f t="shared" si="19"/>
        <v>11251122.75</v>
      </c>
      <c r="H150" s="54"/>
      <c r="I150" s="107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</row>
    <row r="151" spans="1:23" s="6" customFormat="1" ht="15" customHeight="1" x14ac:dyDescent="0.35">
      <c r="A151" s="170">
        <v>1.1299999999999999</v>
      </c>
      <c r="B151" s="111" t="s">
        <v>46</v>
      </c>
      <c r="C151" s="115" t="s">
        <v>26</v>
      </c>
      <c r="D151" s="112"/>
      <c r="E151" s="95"/>
      <c r="F151" s="211"/>
      <c r="G151" s="206"/>
      <c r="H151" s="54"/>
      <c r="I151" s="107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</row>
    <row r="152" spans="1:23" s="6" customFormat="1" ht="15" customHeight="1" x14ac:dyDescent="0.35">
      <c r="A152" s="170"/>
      <c r="B152" s="96" t="s">
        <v>74</v>
      </c>
      <c r="C152" s="115"/>
      <c r="D152" s="112" t="s">
        <v>69</v>
      </c>
      <c r="E152" s="95">
        <v>0.4200000000000001</v>
      </c>
      <c r="F152" s="211">
        <f>F148</f>
        <v>1150000</v>
      </c>
      <c r="G152" s="206">
        <f t="shared" ref="G152:G154" si="20">E152*F152</f>
        <v>483000.00000000012</v>
      </c>
      <c r="H152" s="54"/>
      <c r="I152" s="107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</row>
    <row r="153" spans="1:23" s="6" customFormat="1" ht="15" customHeight="1" x14ac:dyDescent="0.35">
      <c r="A153" s="170"/>
      <c r="B153" s="115" t="s">
        <v>31</v>
      </c>
      <c r="C153" s="116" t="s">
        <v>28</v>
      </c>
      <c r="D153" s="116" t="s">
        <v>70</v>
      </c>
      <c r="E153" s="93">
        <v>88.200000000000017</v>
      </c>
      <c r="F153" s="211">
        <f>F149</f>
        <v>14000</v>
      </c>
      <c r="G153" s="206">
        <f t="shared" si="20"/>
        <v>1234800.0000000002</v>
      </c>
      <c r="H153" s="54"/>
      <c r="I153" s="107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</row>
    <row r="154" spans="1:23" s="6" customFormat="1" ht="15" customHeight="1" x14ac:dyDescent="0.35">
      <c r="A154" s="170"/>
      <c r="B154" s="115" t="s">
        <v>29</v>
      </c>
      <c r="C154" s="116" t="s">
        <v>15</v>
      </c>
      <c r="D154" s="116" t="s">
        <v>67</v>
      </c>
      <c r="E154" s="95">
        <v>8.4000000000000021</v>
      </c>
      <c r="F154" s="211">
        <f>F150</f>
        <v>170000</v>
      </c>
      <c r="G154" s="206">
        <f t="shared" si="20"/>
        <v>1428000.0000000005</v>
      </c>
      <c r="H154" s="54"/>
      <c r="I154" s="107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</row>
    <row r="155" spans="1:23" s="6" customFormat="1" ht="15" customHeight="1" x14ac:dyDescent="0.35">
      <c r="A155" s="170">
        <v>1.1399999999999999</v>
      </c>
      <c r="B155" s="111" t="s">
        <v>93</v>
      </c>
      <c r="C155" s="115" t="s">
        <v>32</v>
      </c>
      <c r="D155" s="112"/>
      <c r="E155" s="95"/>
      <c r="F155" s="211"/>
      <c r="G155" s="206"/>
      <c r="H155" s="54"/>
      <c r="I155" s="107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</row>
    <row r="156" spans="1:23" s="6" customFormat="1" ht="15" customHeight="1" x14ac:dyDescent="0.35">
      <c r="A156" s="170"/>
      <c r="B156" s="96" t="s">
        <v>74</v>
      </c>
      <c r="C156" s="115"/>
      <c r="D156" s="112" t="s">
        <v>69</v>
      </c>
      <c r="E156" s="95">
        <v>0.79380000000000006</v>
      </c>
      <c r="F156" s="211">
        <f>F148</f>
        <v>1150000</v>
      </c>
      <c r="G156" s="206">
        <f t="shared" ref="G156:G158" si="21">E156*F156</f>
        <v>912870.00000000012</v>
      </c>
      <c r="H156" s="54"/>
      <c r="I156" s="107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</row>
    <row r="157" spans="1:23" s="6" customFormat="1" ht="15" customHeight="1" x14ac:dyDescent="0.35">
      <c r="A157" s="170"/>
      <c r="B157" s="115" t="s">
        <v>75</v>
      </c>
      <c r="C157" s="116" t="s">
        <v>28</v>
      </c>
      <c r="D157" s="116" t="s">
        <v>70</v>
      </c>
      <c r="E157" s="93">
        <v>106.36920000000001</v>
      </c>
      <c r="F157" s="211">
        <f>F149</f>
        <v>14000</v>
      </c>
      <c r="G157" s="206">
        <f t="shared" si="21"/>
        <v>1489168.8</v>
      </c>
      <c r="H157" s="54"/>
      <c r="I157" s="107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</row>
    <row r="158" spans="1:23" s="6" customFormat="1" ht="15" customHeight="1" x14ac:dyDescent="0.35">
      <c r="A158" s="170"/>
      <c r="B158" s="115" t="s">
        <v>29</v>
      </c>
      <c r="C158" s="116" t="s">
        <v>15</v>
      </c>
      <c r="D158" s="116" t="s">
        <v>67</v>
      </c>
      <c r="E158" s="94">
        <v>10.636920000000002</v>
      </c>
      <c r="F158" s="211">
        <f>F150</f>
        <v>170000</v>
      </c>
      <c r="G158" s="206">
        <f t="shared" si="21"/>
        <v>1808276.4000000004</v>
      </c>
      <c r="H158" s="54"/>
      <c r="I158" s="107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</row>
    <row r="159" spans="1:23" s="6" customFormat="1" ht="15" customHeight="1" x14ac:dyDescent="0.35">
      <c r="A159" s="170">
        <v>1.1499999999999999</v>
      </c>
      <c r="B159" s="111" t="s">
        <v>86</v>
      </c>
      <c r="C159" s="115" t="s">
        <v>32</v>
      </c>
      <c r="D159" s="112"/>
      <c r="E159" s="95"/>
      <c r="F159" s="211"/>
      <c r="G159" s="206"/>
      <c r="H159" s="54"/>
      <c r="I159" s="107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</row>
    <row r="160" spans="1:23" s="6" customFormat="1" ht="15" customHeight="1" x14ac:dyDescent="0.35">
      <c r="A160" s="170"/>
      <c r="B160" s="96" t="s">
        <v>74</v>
      </c>
      <c r="C160" s="115"/>
      <c r="D160" s="112" t="s">
        <v>69</v>
      </c>
      <c r="E160" s="95">
        <v>1.0584</v>
      </c>
      <c r="F160" s="211">
        <f>F148</f>
        <v>1150000</v>
      </c>
      <c r="G160" s="206">
        <f t="shared" ref="G160:G162" si="22">E160*F160</f>
        <v>1217160</v>
      </c>
      <c r="H160" s="54"/>
      <c r="I160" s="107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</row>
    <row r="161" spans="1:23" s="6" customFormat="1" ht="15" customHeight="1" x14ac:dyDescent="0.35">
      <c r="A161" s="170"/>
      <c r="B161" s="115" t="s">
        <v>77</v>
      </c>
      <c r="C161" s="116" t="s">
        <v>28</v>
      </c>
      <c r="D161" s="116" t="s">
        <v>70</v>
      </c>
      <c r="E161" s="95">
        <v>106.8984</v>
      </c>
      <c r="F161" s="211">
        <f>F149</f>
        <v>14000</v>
      </c>
      <c r="G161" s="206">
        <f t="shared" si="22"/>
        <v>1496577.5999999999</v>
      </c>
      <c r="H161" s="54"/>
      <c r="I161" s="107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</row>
    <row r="162" spans="1:23" s="6" customFormat="1" ht="15" customHeight="1" x14ac:dyDescent="0.35">
      <c r="A162" s="170"/>
      <c r="B162" s="115" t="s">
        <v>29</v>
      </c>
      <c r="C162" s="116" t="s">
        <v>15</v>
      </c>
      <c r="D162" s="116" t="s">
        <v>67</v>
      </c>
      <c r="E162" s="95">
        <v>8.8270560000000007</v>
      </c>
      <c r="F162" s="211">
        <f>F150</f>
        <v>170000</v>
      </c>
      <c r="G162" s="206">
        <f t="shared" si="22"/>
        <v>1500599.52</v>
      </c>
      <c r="H162" s="54"/>
      <c r="I162" s="107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</row>
    <row r="163" spans="1:23" s="6" customFormat="1" ht="15" customHeight="1" x14ac:dyDescent="0.35">
      <c r="A163" s="170"/>
      <c r="B163" s="111"/>
      <c r="C163" s="111"/>
      <c r="D163" s="116"/>
      <c r="E163" s="95"/>
      <c r="F163" s="211"/>
      <c r="G163" s="206"/>
      <c r="H163" s="54"/>
      <c r="I163" s="107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</row>
    <row r="164" spans="1:23" s="6" customFormat="1" ht="15" customHeight="1" x14ac:dyDescent="0.35">
      <c r="A164" s="168">
        <v>2</v>
      </c>
      <c r="B164" s="117" t="s">
        <v>47</v>
      </c>
      <c r="C164" s="117"/>
      <c r="D164" s="112"/>
      <c r="E164" s="95"/>
      <c r="F164" s="211"/>
      <c r="G164" s="206"/>
      <c r="H164" s="54"/>
      <c r="I164" s="107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</row>
    <row r="165" spans="1:23" s="6" customFormat="1" ht="15" customHeight="1" x14ac:dyDescent="0.35">
      <c r="A165" s="169">
        <v>2.1</v>
      </c>
      <c r="B165" s="111" t="s">
        <v>48</v>
      </c>
      <c r="C165" s="111"/>
      <c r="D165" s="116" t="s">
        <v>67</v>
      </c>
      <c r="E165" s="95">
        <v>59.535000000000004</v>
      </c>
      <c r="F165" s="211">
        <f t="shared" ref="F165:F171" si="23">F114</f>
        <v>61000</v>
      </c>
      <c r="G165" s="206">
        <f t="shared" ref="G165:G171" si="24">E165*F165</f>
        <v>3631635</v>
      </c>
      <c r="H165" s="54"/>
      <c r="I165" s="107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</row>
    <row r="166" spans="1:23" s="6" customFormat="1" ht="15" customHeight="1" x14ac:dyDescent="0.35">
      <c r="A166" s="169">
        <v>2.2000000000000002</v>
      </c>
      <c r="B166" s="111" t="s">
        <v>95</v>
      </c>
      <c r="C166" s="101" t="s">
        <v>49</v>
      </c>
      <c r="D166" s="116" t="s">
        <v>60</v>
      </c>
      <c r="E166" s="95">
        <v>1</v>
      </c>
      <c r="F166" s="211">
        <f t="shared" si="23"/>
        <v>1250000</v>
      </c>
      <c r="G166" s="206">
        <f t="shared" si="24"/>
        <v>1250000</v>
      </c>
      <c r="H166" s="54"/>
      <c r="I166" s="107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</row>
    <row r="167" spans="1:23" s="6" customFormat="1" ht="15" customHeight="1" x14ac:dyDescent="0.35">
      <c r="A167" s="169">
        <v>2.2999999999999998</v>
      </c>
      <c r="B167" s="111" t="s">
        <v>50</v>
      </c>
      <c r="C167" s="111" t="s">
        <v>51</v>
      </c>
      <c r="D167" s="116" t="s">
        <v>67</v>
      </c>
      <c r="E167" s="95">
        <v>59.535000000000004</v>
      </c>
      <c r="F167" s="211">
        <f t="shared" si="23"/>
        <v>41000</v>
      </c>
      <c r="G167" s="206">
        <f t="shared" si="24"/>
        <v>2440935</v>
      </c>
      <c r="H167" s="54"/>
      <c r="I167" s="107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</row>
    <row r="168" spans="1:23" s="6" customFormat="1" ht="15" customHeight="1" x14ac:dyDescent="0.35">
      <c r="A168" s="169">
        <v>2.4</v>
      </c>
      <c r="B168" s="111" t="s">
        <v>52</v>
      </c>
      <c r="C168" s="111"/>
      <c r="D168" s="116" t="s">
        <v>67</v>
      </c>
      <c r="E168" s="95">
        <v>4</v>
      </c>
      <c r="F168" s="211">
        <f t="shared" si="23"/>
        <v>95000</v>
      </c>
      <c r="G168" s="206">
        <f t="shared" si="24"/>
        <v>380000</v>
      </c>
      <c r="H168" s="54"/>
      <c r="I168" s="107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</row>
    <row r="169" spans="1:23" s="6" customFormat="1" ht="15" customHeight="1" x14ac:dyDescent="0.35">
      <c r="A169" s="171">
        <v>2.5</v>
      </c>
      <c r="B169" s="118" t="s">
        <v>53</v>
      </c>
      <c r="C169" s="118"/>
      <c r="D169" s="119" t="s">
        <v>60</v>
      </c>
      <c r="E169" s="120">
        <v>1</v>
      </c>
      <c r="F169" s="211">
        <f t="shared" si="23"/>
        <v>1250000</v>
      </c>
      <c r="G169" s="206">
        <f t="shared" si="24"/>
        <v>1250000</v>
      </c>
      <c r="H169" s="54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</row>
    <row r="170" spans="1:23" s="6" customFormat="1" ht="15" customHeight="1" x14ac:dyDescent="0.35">
      <c r="A170" s="169">
        <v>2.6</v>
      </c>
      <c r="B170" s="111" t="s">
        <v>38</v>
      </c>
      <c r="C170" s="101" t="s">
        <v>39</v>
      </c>
      <c r="D170" s="112" t="s">
        <v>68</v>
      </c>
      <c r="E170" s="95">
        <v>13.23</v>
      </c>
      <c r="F170" s="211">
        <f t="shared" si="23"/>
        <v>165000</v>
      </c>
      <c r="G170" s="206">
        <f t="shared" si="24"/>
        <v>2182950</v>
      </c>
      <c r="H170" s="54"/>
      <c r="I170" s="107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</row>
    <row r="171" spans="1:23" s="6" customFormat="1" ht="15" customHeight="1" x14ac:dyDescent="0.35">
      <c r="A171" s="169">
        <v>2.7</v>
      </c>
      <c r="B171" s="111" t="s">
        <v>40</v>
      </c>
      <c r="C171" s="101" t="s">
        <v>41</v>
      </c>
      <c r="D171" s="116" t="s">
        <v>67</v>
      </c>
      <c r="E171" s="95">
        <v>59.535000000000004</v>
      </c>
      <c r="F171" s="211">
        <f t="shared" si="23"/>
        <v>77500</v>
      </c>
      <c r="G171" s="206">
        <f t="shared" si="24"/>
        <v>4613962.5</v>
      </c>
      <c r="H171" s="54"/>
      <c r="I171" s="107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</row>
    <row r="172" spans="1:23" s="6" customFormat="1" ht="15" customHeight="1" x14ac:dyDescent="0.35">
      <c r="A172" s="381" t="s">
        <v>171</v>
      </c>
      <c r="B172" s="382"/>
      <c r="C172" s="382"/>
      <c r="D172" s="382"/>
      <c r="E172" s="382"/>
      <c r="F172" s="383"/>
      <c r="G172" s="214">
        <f>SUM(G124:G171)</f>
        <v>77918691.849999994</v>
      </c>
      <c r="H172" s="54"/>
      <c r="I172" s="107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</row>
    <row r="173" spans="1:23" x14ac:dyDescent="0.35">
      <c r="A173" s="173" t="s">
        <v>61</v>
      </c>
      <c r="B173" s="124" t="s">
        <v>172</v>
      </c>
      <c r="C173" s="124"/>
      <c r="D173" s="125"/>
      <c r="E173" s="126"/>
      <c r="F173" s="218"/>
      <c r="G173" s="219"/>
    </row>
    <row r="174" spans="1:23" s="6" customFormat="1" x14ac:dyDescent="0.35">
      <c r="A174" s="168">
        <v>1</v>
      </c>
      <c r="B174" s="109" t="s">
        <v>42</v>
      </c>
      <c r="C174" s="109"/>
      <c r="D174" s="110"/>
      <c r="E174" s="93"/>
      <c r="F174" s="211"/>
      <c r="G174" s="206"/>
      <c r="H174" s="54"/>
      <c r="I174" s="107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</row>
    <row r="175" spans="1:23" x14ac:dyDescent="0.35">
      <c r="A175" s="174">
        <v>1.1000000000000001</v>
      </c>
      <c r="B175" s="127" t="s">
        <v>180</v>
      </c>
      <c r="C175" s="121"/>
      <c r="D175" s="112" t="s">
        <v>68</v>
      </c>
      <c r="E175" s="128">
        <v>41.6</v>
      </c>
      <c r="F175" s="213">
        <f>F124</f>
        <v>32000</v>
      </c>
      <c r="G175" s="206">
        <f t="shared" ref="G175:G181" si="25">E175*F175</f>
        <v>1331200</v>
      </c>
    </row>
    <row r="176" spans="1:23" x14ac:dyDescent="0.35">
      <c r="A176" s="174">
        <v>1.2</v>
      </c>
      <c r="B176" s="127" t="s">
        <v>181</v>
      </c>
      <c r="C176" s="121"/>
      <c r="D176" s="112" t="s">
        <v>69</v>
      </c>
      <c r="E176" s="128">
        <v>15.239999999999998</v>
      </c>
      <c r="F176" s="213">
        <f t="shared" ref="F176:F181" si="26">F129</f>
        <v>65000</v>
      </c>
      <c r="G176" s="206">
        <f t="shared" si="25"/>
        <v>990599.99999999988</v>
      </c>
    </row>
    <row r="177" spans="1:7" x14ac:dyDescent="0.35">
      <c r="A177" s="174">
        <v>1.3</v>
      </c>
      <c r="B177" s="127" t="s">
        <v>182</v>
      </c>
      <c r="C177" s="121"/>
      <c r="D177" s="112" t="s">
        <v>69</v>
      </c>
      <c r="E177" s="128">
        <v>10.667999999999997</v>
      </c>
      <c r="F177" s="213">
        <f t="shared" si="26"/>
        <v>50000</v>
      </c>
      <c r="G177" s="206">
        <f t="shared" si="25"/>
        <v>533399.99999999988</v>
      </c>
    </row>
    <row r="178" spans="1:7" x14ac:dyDescent="0.35">
      <c r="A178" s="174">
        <v>1.4</v>
      </c>
      <c r="B178" s="127" t="s">
        <v>21</v>
      </c>
      <c r="C178" s="121"/>
      <c r="D178" s="112" t="s">
        <v>69</v>
      </c>
      <c r="E178" s="128">
        <v>4.5719999999999992</v>
      </c>
      <c r="F178" s="213">
        <f t="shared" si="26"/>
        <v>32000</v>
      </c>
      <c r="G178" s="206">
        <f t="shared" si="25"/>
        <v>146303.99999999997</v>
      </c>
    </row>
    <row r="179" spans="1:7" x14ac:dyDescent="0.35">
      <c r="A179" s="174">
        <v>1.5</v>
      </c>
      <c r="B179" s="127" t="s">
        <v>183</v>
      </c>
      <c r="C179" s="121"/>
      <c r="D179" s="112" t="s">
        <v>69</v>
      </c>
      <c r="E179" s="128">
        <v>1.27</v>
      </c>
      <c r="F179" s="213">
        <f t="shared" si="26"/>
        <v>310000</v>
      </c>
      <c r="G179" s="206">
        <f t="shared" si="25"/>
        <v>393700</v>
      </c>
    </row>
    <row r="180" spans="1:7" x14ac:dyDescent="0.35">
      <c r="A180" s="174">
        <v>1.6</v>
      </c>
      <c r="B180" s="127" t="s">
        <v>184</v>
      </c>
      <c r="C180" s="121"/>
      <c r="D180" s="116" t="s">
        <v>67</v>
      </c>
      <c r="E180" s="128">
        <v>25.4</v>
      </c>
      <c r="F180" s="213">
        <f t="shared" si="26"/>
        <v>13000</v>
      </c>
      <c r="G180" s="206">
        <f t="shared" si="25"/>
        <v>330200</v>
      </c>
    </row>
    <row r="181" spans="1:7" x14ac:dyDescent="0.35">
      <c r="A181" s="174">
        <v>1.7</v>
      </c>
      <c r="B181" s="127" t="s">
        <v>185</v>
      </c>
      <c r="C181" s="121"/>
      <c r="D181" s="129" t="s">
        <v>19</v>
      </c>
      <c r="E181" s="128">
        <v>1.27</v>
      </c>
      <c r="F181" s="213">
        <f t="shared" si="26"/>
        <v>860000</v>
      </c>
      <c r="G181" s="206">
        <f t="shared" si="25"/>
        <v>1092200</v>
      </c>
    </row>
    <row r="182" spans="1:7" x14ac:dyDescent="0.35">
      <c r="A182" s="175">
        <v>1.1000000000000001</v>
      </c>
      <c r="B182" s="127" t="s">
        <v>192</v>
      </c>
      <c r="C182" s="121"/>
      <c r="D182" s="130"/>
      <c r="E182" s="106"/>
      <c r="F182" s="213"/>
      <c r="G182" s="206"/>
    </row>
    <row r="183" spans="1:7" x14ac:dyDescent="0.35">
      <c r="A183" s="174"/>
      <c r="B183" s="131" t="s">
        <v>198</v>
      </c>
      <c r="C183" s="121"/>
      <c r="D183" s="112" t="s">
        <v>69</v>
      </c>
      <c r="E183" s="128">
        <v>1.7400000000000002</v>
      </c>
      <c r="F183" s="213">
        <f>F136</f>
        <v>1150000</v>
      </c>
      <c r="G183" s="206">
        <f t="shared" ref="G183:G204" si="27">E183*F183</f>
        <v>2001000.0000000002</v>
      </c>
    </row>
    <row r="184" spans="1:7" x14ac:dyDescent="0.35">
      <c r="A184" s="174"/>
      <c r="B184" s="131" t="s">
        <v>196</v>
      </c>
      <c r="C184" s="121"/>
      <c r="D184" s="116" t="s">
        <v>70</v>
      </c>
      <c r="E184" s="128">
        <v>231.42000000000002</v>
      </c>
      <c r="F184" s="213">
        <f>F137</f>
        <v>14000</v>
      </c>
      <c r="G184" s="206">
        <f t="shared" si="27"/>
        <v>3239880</v>
      </c>
    </row>
    <row r="185" spans="1:7" x14ac:dyDescent="0.35">
      <c r="A185" s="174"/>
      <c r="B185" s="131" t="s">
        <v>197</v>
      </c>
      <c r="C185" s="121"/>
      <c r="D185" s="116" t="s">
        <v>67</v>
      </c>
      <c r="E185" s="128">
        <v>23.194200000000002</v>
      </c>
      <c r="F185" s="213">
        <f>F138</f>
        <v>105000</v>
      </c>
      <c r="G185" s="206">
        <f t="shared" si="27"/>
        <v>2435391</v>
      </c>
    </row>
    <row r="186" spans="1:7" x14ac:dyDescent="0.35">
      <c r="A186" s="175">
        <v>1.1100000000000001</v>
      </c>
      <c r="B186" s="127" t="s">
        <v>191</v>
      </c>
      <c r="C186" s="121"/>
      <c r="D186" s="130"/>
      <c r="E186" s="106"/>
      <c r="F186" s="213"/>
      <c r="G186" s="206"/>
    </row>
    <row r="187" spans="1:7" x14ac:dyDescent="0.35">
      <c r="A187" s="174"/>
      <c r="B187" s="131" t="s">
        <v>195</v>
      </c>
      <c r="C187" s="121"/>
      <c r="D187" s="112" t="s">
        <v>69</v>
      </c>
      <c r="E187" s="128">
        <v>0.80000000000000016</v>
      </c>
      <c r="F187" s="213">
        <f>F183</f>
        <v>1150000</v>
      </c>
      <c r="G187" s="206">
        <f t="shared" si="27"/>
        <v>920000.00000000023</v>
      </c>
    </row>
    <row r="188" spans="1:7" x14ac:dyDescent="0.35">
      <c r="A188" s="174"/>
      <c r="B188" s="131" t="s">
        <v>196</v>
      </c>
      <c r="C188" s="121"/>
      <c r="D188" s="116" t="s">
        <v>70</v>
      </c>
      <c r="E188" s="128">
        <v>148.80000000000004</v>
      </c>
      <c r="F188" s="213">
        <f>F184</f>
        <v>14000</v>
      </c>
      <c r="G188" s="206">
        <f t="shared" si="27"/>
        <v>2083200.0000000005</v>
      </c>
    </row>
    <row r="189" spans="1:7" x14ac:dyDescent="0.35">
      <c r="A189" s="174"/>
      <c r="B189" s="131" t="s">
        <v>201</v>
      </c>
      <c r="C189" s="121"/>
      <c r="D189" s="116" t="s">
        <v>67</v>
      </c>
      <c r="E189" s="128">
        <v>16.000000000000004</v>
      </c>
      <c r="F189" s="213">
        <f>F158</f>
        <v>170000</v>
      </c>
      <c r="G189" s="206">
        <f t="shared" si="27"/>
        <v>2720000.0000000005</v>
      </c>
    </row>
    <row r="190" spans="1:7" x14ac:dyDescent="0.35">
      <c r="A190" s="175">
        <v>1.1200000000000001</v>
      </c>
      <c r="B190" s="127" t="s">
        <v>194</v>
      </c>
      <c r="C190" s="121"/>
      <c r="D190" s="130"/>
      <c r="E190" s="106"/>
      <c r="F190" s="213"/>
      <c r="G190" s="206"/>
    </row>
    <row r="191" spans="1:7" x14ac:dyDescent="0.35">
      <c r="A191" s="174"/>
      <c r="B191" s="131" t="s">
        <v>195</v>
      </c>
      <c r="C191" s="121"/>
      <c r="D191" s="112" t="s">
        <v>69</v>
      </c>
      <c r="E191" s="128">
        <v>1.5</v>
      </c>
      <c r="F191" s="213">
        <f>F183</f>
        <v>1150000</v>
      </c>
      <c r="G191" s="206">
        <f t="shared" si="27"/>
        <v>1725000</v>
      </c>
    </row>
    <row r="192" spans="1:7" x14ac:dyDescent="0.35">
      <c r="A192" s="174"/>
      <c r="B192" s="131" t="s">
        <v>196</v>
      </c>
      <c r="C192" s="121"/>
      <c r="D192" s="116" t="s">
        <v>70</v>
      </c>
      <c r="E192" s="128">
        <v>199.5</v>
      </c>
      <c r="F192" s="213">
        <f>F184</f>
        <v>14000</v>
      </c>
      <c r="G192" s="206">
        <f t="shared" si="27"/>
        <v>2793000</v>
      </c>
    </row>
    <row r="193" spans="1:23" x14ac:dyDescent="0.35">
      <c r="A193" s="174"/>
      <c r="B193" s="131" t="s">
        <v>200</v>
      </c>
      <c r="C193" s="121"/>
      <c r="D193" s="116" t="s">
        <v>67</v>
      </c>
      <c r="E193" s="128">
        <v>19.995000000000001</v>
      </c>
      <c r="F193" s="213">
        <f>F162</f>
        <v>170000</v>
      </c>
      <c r="G193" s="206">
        <f t="shared" si="27"/>
        <v>3399150</v>
      </c>
    </row>
    <row r="194" spans="1:23" x14ac:dyDescent="0.35">
      <c r="A194" s="175">
        <v>1.1299999999999999</v>
      </c>
      <c r="B194" s="127" t="s">
        <v>193</v>
      </c>
      <c r="C194" s="121"/>
      <c r="D194" s="130"/>
      <c r="E194" s="106"/>
      <c r="F194" s="213"/>
      <c r="G194" s="206"/>
    </row>
    <row r="195" spans="1:23" x14ac:dyDescent="0.35">
      <c r="A195" s="174"/>
      <c r="B195" s="131" t="s">
        <v>195</v>
      </c>
      <c r="C195" s="121"/>
      <c r="D195" s="112" t="s">
        <v>69</v>
      </c>
      <c r="E195" s="128">
        <v>5.4250000000000007</v>
      </c>
      <c r="F195" s="213">
        <f>F191</f>
        <v>1150000</v>
      </c>
      <c r="G195" s="206">
        <f t="shared" si="27"/>
        <v>6238750.0000000009</v>
      </c>
    </row>
    <row r="196" spans="1:23" x14ac:dyDescent="0.35">
      <c r="A196" s="174"/>
      <c r="B196" s="131" t="s">
        <v>196</v>
      </c>
      <c r="C196" s="121"/>
      <c r="D196" s="116" t="s">
        <v>70</v>
      </c>
      <c r="E196" s="128">
        <v>542.50000000000011</v>
      </c>
      <c r="F196" s="213">
        <f>F192</f>
        <v>14000</v>
      </c>
      <c r="G196" s="206">
        <f t="shared" si="27"/>
        <v>7595000.0000000019</v>
      </c>
    </row>
    <row r="197" spans="1:23" x14ac:dyDescent="0.35">
      <c r="A197" s="174"/>
      <c r="B197" s="131" t="s">
        <v>199</v>
      </c>
      <c r="C197" s="121"/>
      <c r="D197" s="116" t="s">
        <v>67</v>
      </c>
      <c r="E197" s="128">
        <v>45.190250000000006</v>
      </c>
      <c r="F197" s="213">
        <f>F193</f>
        <v>170000</v>
      </c>
      <c r="G197" s="206">
        <f t="shared" si="27"/>
        <v>7682342.5000000009</v>
      </c>
    </row>
    <row r="198" spans="1:23" x14ac:dyDescent="0.35">
      <c r="A198" s="176"/>
      <c r="B198" s="127"/>
      <c r="C198" s="121"/>
      <c r="D198" s="130"/>
      <c r="E198" s="106"/>
      <c r="F198" s="213"/>
      <c r="G198" s="206"/>
    </row>
    <row r="199" spans="1:23" s="6" customFormat="1" ht="15" customHeight="1" x14ac:dyDescent="0.35">
      <c r="A199" s="177">
        <v>2</v>
      </c>
      <c r="B199" s="117" t="s">
        <v>47</v>
      </c>
      <c r="C199" s="117"/>
      <c r="D199" s="112"/>
      <c r="E199" s="95"/>
      <c r="F199" s="211"/>
      <c r="G199" s="206"/>
      <c r="H199" s="54"/>
      <c r="I199" s="107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</row>
    <row r="200" spans="1:23" x14ac:dyDescent="0.35">
      <c r="A200" s="174">
        <v>2.1</v>
      </c>
      <c r="B200" s="132" t="s">
        <v>186</v>
      </c>
      <c r="C200" s="121"/>
      <c r="D200" s="116" t="s">
        <v>67</v>
      </c>
      <c r="E200" s="128">
        <v>74.5</v>
      </c>
      <c r="F200" s="220">
        <f>F165</f>
        <v>61000</v>
      </c>
      <c r="G200" s="206">
        <f t="shared" si="27"/>
        <v>4544500</v>
      </c>
    </row>
    <row r="201" spans="1:23" x14ac:dyDescent="0.35">
      <c r="A201" s="174">
        <v>2.2000000000000002</v>
      </c>
      <c r="B201" s="132" t="s">
        <v>187</v>
      </c>
      <c r="C201" s="121"/>
      <c r="D201" s="116" t="s">
        <v>67</v>
      </c>
      <c r="E201" s="128">
        <v>74.5</v>
      </c>
      <c r="F201" s="220">
        <f>F167</f>
        <v>41000</v>
      </c>
      <c r="G201" s="206">
        <f t="shared" si="27"/>
        <v>3054500</v>
      </c>
    </row>
    <row r="202" spans="1:23" x14ac:dyDescent="0.35">
      <c r="A202" s="174">
        <v>2.2999999999999998</v>
      </c>
      <c r="B202" s="132" t="s">
        <v>188</v>
      </c>
      <c r="C202" s="121"/>
      <c r="D202" s="112" t="s">
        <v>68</v>
      </c>
      <c r="E202" s="128">
        <v>19</v>
      </c>
      <c r="F202" s="220">
        <v>525000</v>
      </c>
      <c r="G202" s="206">
        <f t="shared" si="27"/>
        <v>9975000</v>
      </c>
    </row>
    <row r="203" spans="1:23" x14ac:dyDescent="0.35">
      <c r="A203" s="174">
        <v>2.4</v>
      </c>
      <c r="B203" s="132" t="s">
        <v>189</v>
      </c>
      <c r="C203" s="121"/>
      <c r="D203" s="116" t="s">
        <v>67</v>
      </c>
      <c r="E203" s="128">
        <v>13.5</v>
      </c>
      <c r="F203" s="220">
        <v>350000</v>
      </c>
      <c r="G203" s="206">
        <f t="shared" si="27"/>
        <v>4725000</v>
      </c>
    </row>
    <row r="204" spans="1:23" x14ac:dyDescent="0.35">
      <c r="A204" s="174">
        <v>2.5</v>
      </c>
      <c r="B204" s="132" t="s">
        <v>190</v>
      </c>
      <c r="C204" s="121"/>
      <c r="D204" s="112" t="s">
        <v>68</v>
      </c>
      <c r="E204" s="128">
        <v>100</v>
      </c>
      <c r="F204" s="220">
        <v>165000</v>
      </c>
      <c r="G204" s="206">
        <f t="shared" si="27"/>
        <v>16500000</v>
      </c>
    </row>
    <row r="205" spans="1:23" s="6" customFormat="1" ht="15" customHeight="1" x14ac:dyDescent="0.35">
      <c r="A205" s="381" t="s">
        <v>202</v>
      </c>
      <c r="B205" s="382"/>
      <c r="C205" s="382"/>
      <c r="D205" s="382"/>
      <c r="E205" s="382"/>
      <c r="F205" s="383"/>
      <c r="G205" s="214">
        <f>SUM(G175:G204)</f>
        <v>86449317.5</v>
      </c>
      <c r="H205" s="54"/>
      <c r="I205" s="107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</row>
    <row r="206" spans="1:23" s="6" customFormat="1" ht="15" customHeight="1" x14ac:dyDescent="0.35">
      <c r="A206" s="381"/>
      <c r="B206" s="382"/>
      <c r="C206" s="382"/>
      <c r="D206" s="382"/>
      <c r="E206" s="382"/>
      <c r="F206" s="383"/>
      <c r="G206" s="214"/>
      <c r="H206" s="54"/>
      <c r="I206" s="107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</row>
    <row r="207" spans="1:23" x14ac:dyDescent="0.35">
      <c r="A207" s="178" t="s">
        <v>62</v>
      </c>
      <c r="B207" s="121" t="s">
        <v>244</v>
      </c>
      <c r="C207" s="121"/>
      <c r="D207" s="130"/>
      <c r="E207" s="106"/>
      <c r="F207" s="213"/>
      <c r="G207" s="215"/>
    </row>
    <row r="208" spans="1:23" x14ac:dyDescent="0.35">
      <c r="A208" s="179">
        <v>1</v>
      </c>
      <c r="B208" s="97" t="s">
        <v>42</v>
      </c>
      <c r="C208" s="97"/>
      <c r="D208" s="92"/>
      <c r="E208" s="93"/>
      <c r="F208" s="205"/>
      <c r="G208" s="206"/>
    </row>
    <row r="209" spans="1:23" s="2" customFormat="1" x14ac:dyDescent="0.35">
      <c r="A209" s="161">
        <v>1.1000000000000001</v>
      </c>
      <c r="B209" s="73" t="s">
        <v>78</v>
      </c>
      <c r="C209" s="73"/>
      <c r="D209" s="77" t="s">
        <v>67</v>
      </c>
      <c r="E209" s="74"/>
      <c r="F209" s="207">
        <v>25000</v>
      </c>
      <c r="G209" s="206">
        <f t="shared" ref="G209:G220" si="28">E209*F209</f>
        <v>0</v>
      </c>
      <c r="H209" s="76"/>
      <c r="I209" s="76"/>
      <c r="J209" s="133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spans="1:23" x14ac:dyDescent="0.35">
      <c r="A210" s="180">
        <v>1.2</v>
      </c>
      <c r="B210" s="87" t="s">
        <v>18</v>
      </c>
      <c r="C210" s="87"/>
      <c r="D210" s="92" t="s">
        <v>19</v>
      </c>
      <c r="E210" s="93">
        <v>137.4</v>
      </c>
      <c r="F210" s="207">
        <f>F176</f>
        <v>65000</v>
      </c>
      <c r="G210" s="206">
        <f t="shared" si="28"/>
        <v>8931000</v>
      </c>
    </row>
    <row r="211" spans="1:23" x14ac:dyDescent="0.35">
      <c r="A211" s="180">
        <v>1.3</v>
      </c>
      <c r="B211" s="87" t="s">
        <v>54</v>
      </c>
      <c r="C211" s="87"/>
      <c r="D211" s="92" t="s">
        <v>15</v>
      </c>
      <c r="E211" s="93">
        <v>687</v>
      </c>
      <c r="F211" s="216">
        <f>F180</f>
        <v>13000</v>
      </c>
      <c r="G211" s="206">
        <f t="shared" si="28"/>
        <v>8931000</v>
      </c>
    </row>
    <row r="212" spans="1:23" x14ac:dyDescent="0.35">
      <c r="A212" s="180"/>
      <c r="B212" s="87" t="s">
        <v>22</v>
      </c>
      <c r="C212" s="87"/>
      <c r="D212" s="85" t="s">
        <v>69</v>
      </c>
      <c r="E212" s="74">
        <v>34.35</v>
      </c>
      <c r="F212" s="203">
        <f>F179</f>
        <v>310000</v>
      </c>
      <c r="G212" s="206">
        <f t="shared" si="28"/>
        <v>10648500</v>
      </c>
    </row>
    <row r="213" spans="1:23" s="2" customFormat="1" x14ac:dyDescent="0.35">
      <c r="A213" s="180">
        <v>1.4</v>
      </c>
      <c r="B213" s="87" t="s">
        <v>80</v>
      </c>
      <c r="C213" s="87" t="s">
        <v>43</v>
      </c>
      <c r="D213" s="92" t="s">
        <v>15</v>
      </c>
      <c r="E213" s="93">
        <v>687</v>
      </c>
      <c r="F213" s="203">
        <v>5500</v>
      </c>
      <c r="G213" s="206">
        <f t="shared" si="28"/>
        <v>3778500</v>
      </c>
      <c r="H213" s="377"/>
      <c r="I213" s="37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spans="1:23" x14ac:dyDescent="0.35">
      <c r="A214" s="180">
        <v>1.5</v>
      </c>
      <c r="B214" s="87" t="s">
        <v>55</v>
      </c>
      <c r="C214" s="91" t="s">
        <v>32</v>
      </c>
      <c r="D214" s="92"/>
      <c r="E214" s="93"/>
      <c r="F214" s="211"/>
      <c r="G214" s="206"/>
    </row>
    <row r="215" spans="1:23" x14ac:dyDescent="0.35">
      <c r="A215" s="180"/>
      <c r="B215" s="91" t="s">
        <v>74</v>
      </c>
      <c r="C215" s="91"/>
      <c r="D215" s="85" t="s">
        <v>69</v>
      </c>
      <c r="E215" s="93">
        <v>54.96</v>
      </c>
      <c r="F215" s="203">
        <f>F187</f>
        <v>1150000</v>
      </c>
      <c r="G215" s="206">
        <f t="shared" si="28"/>
        <v>63204000</v>
      </c>
    </row>
    <row r="216" spans="1:23" x14ac:dyDescent="0.35">
      <c r="A216" s="180"/>
      <c r="B216" s="91" t="s">
        <v>87</v>
      </c>
      <c r="C216" s="91"/>
      <c r="D216" s="92" t="s">
        <v>70</v>
      </c>
      <c r="E216" s="93">
        <v>2308.3200000000002</v>
      </c>
      <c r="F216" s="203">
        <f>F192</f>
        <v>14000</v>
      </c>
      <c r="G216" s="206">
        <f t="shared" si="28"/>
        <v>32316480.000000004</v>
      </c>
    </row>
    <row r="217" spans="1:23" x14ac:dyDescent="0.35">
      <c r="A217" s="180"/>
      <c r="B217" s="87"/>
      <c r="C217" s="92"/>
      <c r="D217" s="92"/>
      <c r="E217" s="86"/>
      <c r="F217" s="203"/>
      <c r="G217" s="206"/>
    </row>
    <row r="218" spans="1:23" x14ac:dyDescent="0.35">
      <c r="A218" s="163">
        <v>2</v>
      </c>
      <c r="B218" s="97" t="s">
        <v>33</v>
      </c>
      <c r="C218" s="97"/>
      <c r="D218" s="134"/>
      <c r="E218" s="93"/>
      <c r="F218" s="205"/>
      <c r="G218" s="206"/>
    </row>
    <row r="219" spans="1:23" x14ac:dyDescent="0.35">
      <c r="A219" s="181">
        <v>2.1</v>
      </c>
      <c r="B219" s="87" t="s">
        <v>81</v>
      </c>
      <c r="C219" s="91"/>
      <c r="D219" s="92" t="s">
        <v>15</v>
      </c>
      <c r="E219" s="93">
        <v>687</v>
      </c>
      <c r="F219" s="211">
        <v>37500</v>
      </c>
      <c r="G219" s="206">
        <f t="shared" si="28"/>
        <v>25762500</v>
      </c>
    </row>
    <row r="220" spans="1:23" x14ac:dyDescent="0.35">
      <c r="A220" s="182">
        <v>2.2000000000000002</v>
      </c>
      <c r="B220" s="87" t="s">
        <v>82</v>
      </c>
      <c r="C220" s="91"/>
      <c r="D220" s="92" t="str">
        <f>D219</f>
        <v>m2</v>
      </c>
      <c r="E220" s="93">
        <v>687</v>
      </c>
      <c r="F220" s="211">
        <v>155000</v>
      </c>
      <c r="G220" s="206">
        <f t="shared" si="28"/>
        <v>106485000</v>
      </c>
    </row>
    <row r="221" spans="1:23" x14ac:dyDescent="0.35">
      <c r="A221" s="378" t="s">
        <v>89</v>
      </c>
      <c r="B221" s="379"/>
      <c r="C221" s="379"/>
      <c r="D221" s="379"/>
      <c r="E221" s="379"/>
      <c r="F221" s="380"/>
      <c r="G221" s="214">
        <f>SUM(G209:G220)</f>
        <v>260056980</v>
      </c>
    </row>
    <row r="222" spans="1:23" ht="12.75" customHeight="1" x14ac:dyDescent="0.35">
      <c r="A222" s="162" t="s">
        <v>255</v>
      </c>
      <c r="B222" s="82" t="s">
        <v>63</v>
      </c>
      <c r="C222" s="136"/>
      <c r="D222" s="136"/>
      <c r="E222" s="136"/>
      <c r="F222" s="205"/>
      <c r="G222" s="206"/>
    </row>
    <row r="223" spans="1:23" ht="12.75" customHeight="1" x14ac:dyDescent="0.35">
      <c r="A223" s="162"/>
      <c r="B223" s="82"/>
      <c r="C223" s="136"/>
      <c r="D223" s="136"/>
      <c r="E223" s="136"/>
      <c r="F223" s="205"/>
      <c r="G223" s="206"/>
    </row>
    <row r="224" spans="1:23" s="2" customFormat="1" x14ac:dyDescent="0.35">
      <c r="A224" s="161">
        <v>1</v>
      </c>
      <c r="B224" s="73" t="s">
        <v>176</v>
      </c>
      <c r="C224" s="67"/>
      <c r="D224" s="77" t="s">
        <v>16</v>
      </c>
      <c r="E224" s="74">
        <v>1</v>
      </c>
      <c r="F224" s="207"/>
      <c r="G224" s="206">
        <f t="shared" ref="G224:G226" si="29">E224*F224</f>
        <v>0</v>
      </c>
      <c r="H224" s="76"/>
      <c r="I224" s="76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 spans="1:23" s="2" customFormat="1" x14ac:dyDescent="0.35">
      <c r="A225" s="161">
        <v>2</v>
      </c>
      <c r="B225" s="73" t="s">
        <v>177</v>
      </c>
      <c r="C225" s="67"/>
      <c r="D225" s="77" t="s">
        <v>16</v>
      </c>
      <c r="E225" s="74">
        <v>1</v>
      </c>
      <c r="F225" s="207"/>
      <c r="G225" s="206">
        <f t="shared" si="29"/>
        <v>0</v>
      </c>
      <c r="H225" s="76"/>
      <c r="I225" s="76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 spans="1:23" s="2" customFormat="1" x14ac:dyDescent="0.35">
      <c r="A226" s="161">
        <v>3</v>
      </c>
      <c r="B226" s="73" t="s">
        <v>88</v>
      </c>
      <c r="C226" s="67"/>
      <c r="D226" s="77" t="s">
        <v>179</v>
      </c>
      <c r="E226" s="74">
        <v>6</v>
      </c>
      <c r="F226" s="207"/>
      <c r="G226" s="206">
        <f t="shared" si="29"/>
        <v>0</v>
      </c>
      <c r="H226" s="76"/>
      <c r="I226" s="76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 spans="1:23" s="2" customFormat="1" x14ac:dyDescent="0.35">
      <c r="A227" s="161">
        <v>4</v>
      </c>
      <c r="B227" s="73" t="s">
        <v>178</v>
      </c>
      <c r="C227" s="67"/>
      <c r="D227" s="77" t="s">
        <v>179</v>
      </c>
      <c r="E227" s="74">
        <v>8</v>
      </c>
      <c r="F227" s="221" t="s">
        <v>207</v>
      </c>
      <c r="G227" s="206"/>
      <c r="H227" s="76"/>
      <c r="I227" s="76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spans="1:23" ht="16" thickBot="1" x14ac:dyDescent="0.4">
      <c r="A228" s="384" t="s">
        <v>90</v>
      </c>
      <c r="B228" s="385"/>
      <c r="C228" s="385"/>
      <c r="D228" s="385"/>
      <c r="E228" s="385"/>
      <c r="F228" s="386"/>
      <c r="G228" s="222">
        <f>SUM(G224:G227)</f>
        <v>0</v>
      </c>
      <c r="I228" s="15"/>
    </row>
    <row r="229" spans="1:23" ht="21" customHeight="1" thickTop="1" x14ac:dyDescent="0.35">
      <c r="A229" s="157"/>
      <c r="B229" s="157"/>
      <c r="C229" s="157"/>
      <c r="D229" s="157"/>
      <c r="E229" s="157"/>
      <c r="F229" s="252" t="s">
        <v>91</v>
      </c>
      <c r="G229" s="253">
        <f>G221+G205+G172+G121+G70+G27</f>
        <v>2034054565.4000001</v>
      </c>
      <c r="H229" s="137"/>
      <c r="I229" s="15"/>
    </row>
    <row r="230" spans="1:23" ht="21" customHeight="1" thickBot="1" x14ac:dyDescent="0.4">
      <c r="A230" s="138"/>
      <c r="B230" s="138"/>
      <c r="C230" s="138"/>
      <c r="D230" s="138"/>
      <c r="E230" s="138"/>
      <c r="F230" s="254" t="s">
        <v>92</v>
      </c>
      <c r="G230" s="255">
        <f>+INT(G229/1000)*1000</f>
        <v>2034054000</v>
      </c>
      <c r="H230" s="139"/>
      <c r="I230" s="15"/>
    </row>
    <row r="231" spans="1:23" ht="15" customHeight="1" thickTop="1" x14ac:dyDescent="0.35">
      <c r="A231" s="138"/>
      <c r="B231" s="138"/>
      <c r="C231" s="138"/>
      <c r="D231" s="138"/>
      <c r="E231" s="138"/>
      <c r="F231" s="223"/>
      <c r="G231" s="224"/>
      <c r="H231" s="139"/>
      <c r="I231" s="15"/>
    </row>
    <row r="232" spans="1:23" x14ac:dyDescent="0.35">
      <c r="A232" s="138"/>
      <c r="B232" s="138"/>
      <c r="C232" s="138"/>
      <c r="D232" s="138"/>
      <c r="E232" s="138"/>
      <c r="F232" s="223"/>
      <c r="G232" s="224"/>
      <c r="H232" s="140"/>
      <c r="I232" s="15"/>
    </row>
    <row r="233" spans="1:23" ht="15" customHeight="1" x14ac:dyDescent="0.35">
      <c r="A233" s="138"/>
      <c r="B233" s="138"/>
      <c r="C233" s="138"/>
      <c r="D233" s="138"/>
      <c r="E233" s="138"/>
      <c r="F233" s="225"/>
      <c r="G233" s="226"/>
      <c r="H233" s="139"/>
      <c r="I233" s="15"/>
    </row>
    <row r="234" spans="1:23" ht="15" customHeight="1" x14ac:dyDescent="0.35">
      <c r="A234" s="138"/>
      <c r="B234" s="138"/>
      <c r="C234" s="138"/>
      <c r="D234" s="138"/>
      <c r="E234" s="138"/>
      <c r="F234" s="225"/>
      <c r="G234" s="226"/>
      <c r="H234" s="139"/>
      <c r="I234" s="15"/>
    </row>
    <row r="235" spans="1:23" x14ac:dyDescent="0.35">
      <c r="A235" s="138"/>
      <c r="B235" s="138"/>
      <c r="C235" s="138"/>
      <c r="D235" s="138"/>
      <c r="E235" s="138"/>
      <c r="F235" s="225"/>
      <c r="G235" s="226"/>
      <c r="H235" s="140"/>
      <c r="I235" s="15"/>
    </row>
    <row r="236" spans="1:23" ht="15" customHeight="1" x14ac:dyDescent="0.35">
      <c r="A236" s="138"/>
      <c r="B236" s="138"/>
      <c r="C236" s="138"/>
      <c r="D236" s="138"/>
      <c r="E236" s="138"/>
      <c r="F236" s="225"/>
      <c r="G236" s="226"/>
      <c r="I236" s="15"/>
    </row>
    <row r="237" spans="1:23" x14ac:dyDescent="0.35">
      <c r="A237" s="138"/>
      <c r="B237" s="138"/>
      <c r="C237" s="138"/>
      <c r="D237" s="138"/>
      <c r="E237" s="138"/>
      <c r="F237" s="225"/>
      <c r="G237" s="226"/>
      <c r="I237" s="15"/>
    </row>
  </sheetData>
  <mergeCells count="19">
    <mergeCell ref="A228:F228"/>
    <mergeCell ref="B1:E1"/>
    <mergeCell ref="B2:E2"/>
    <mergeCell ref="A4:G4"/>
    <mergeCell ref="A9:G9"/>
    <mergeCell ref="A10:G10"/>
    <mergeCell ref="A12:A13"/>
    <mergeCell ref="B12:B13"/>
    <mergeCell ref="C12:C13"/>
    <mergeCell ref="D12:D13"/>
    <mergeCell ref="E12:E13"/>
    <mergeCell ref="A221:F221"/>
    <mergeCell ref="A205:F205"/>
    <mergeCell ref="H213:I213"/>
    <mergeCell ref="A27:F27"/>
    <mergeCell ref="A70:F70"/>
    <mergeCell ref="A121:F121"/>
    <mergeCell ref="A172:F172"/>
    <mergeCell ref="A206:F206"/>
  </mergeCells>
  <printOptions horizontalCentered="1"/>
  <pageMargins left="0" right="0" top="0.25" bottom="0" header="0.3" footer="0.3"/>
  <pageSetup paperSize="9" scale="35" fitToHeight="10" orientation="landscape" r:id="rId1"/>
  <rowBreaks count="1" manualBreakCount="1">
    <brk id="70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81"/>
  <sheetViews>
    <sheetView topLeftCell="A61" workbookViewId="0">
      <selection activeCell="E72" sqref="E72"/>
    </sheetView>
  </sheetViews>
  <sheetFormatPr defaultColWidth="9.1796875" defaultRowHeight="15.5" x14ac:dyDescent="0.35"/>
  <cols>
    <col min="1" max="1" width="4.26953125" style="141" customWidth="1"/>
    <col min="2" max="2" width="70.54296875" style="141" customWidth="1"/>
    <col min="3" max="3" width="11" style="141" customWidth="1"/>
    <col min="4" max="4" width="11.7265625" style="146" customWidth="1"/>
    <col min="5" max="5" width="18.54296875" style="230" customWidth="1"/>
    <col min="6" max="6" width="19" style="230" customWidth="1"/>
    <col min="7" max="9" width="9.1796875" style="141"/>
    <col min="10" max="10" width="11.54296875" style="141" bestFit="1" customWidth="1"/>
    <col min="11" max="14" width="9.1796875" style="141"/>
    <col min="15" max="16384" width="9.1796875" style="13"/>
  </cols>
  <sheetData>
    <row r="10" spans="1:7" ht="15.75" customHeight="1" x14ac:dyDescent="0.35">
      <c r="A10" s="256"/>
      <c r="B10" s="256"/>
      <c r="C10" s="256"/>
      <c r="D10" s="256"/>
      <c r="E10" s="256"/>
      <c r="F10" s="256"/>
    </row>
    <row r="11" spans="1:7" ht="15.75" customHeight="1" x14ac:dyDescent="0.35">
      <c r="A11" s="389" t="s">
        <v>210</v>
      </c>
      <c r="B11" s="389"/>
      <c r="C11" s="389"/>
      <c r="D11" s="389"/>
      <c r="E11" s="389"/>
      <c r="F11" s="389"/>
      <c r="G11" s="257"/>
    </row>
    <row r="12" spans="1:7" x14ac:dyDescent="0.35">
      <c r="A12" s="390" t="s">
        <v>211</v>
      </c>
      <c r="B12" s="390"/>
      <c r="C12" s="390"/>
      <c r="D12" s="390"/>
      <c r="E12" s="390"/>
      <c r="F12" s="390"/>
      <c r="G12" s="258"/>
    </row>
    <row r="13" spans="1:7" ht="16" thickBot="1" x14ac:dyDescent="0.4">
      <c r="A13" s="144"/>
      <c r="B13" s="142"/>
      <c r="C13" s="145"/>
      <c r="D13" s="143"/>
      <c r="E13" s="229"/>
      <c r="F13" s="229"/>
    </row>
    <row r="14" spans="1:7" ht="16" thickTop="1" x14ac:dyDescent="0.35">
      <c r="A14" s="391" t="s">
        <v>0</v>
      </c>
      <c r="B14" s="393" t="s">
        <v>1</v>
      </c>
      <c r="C14" s="395" t="s">
        <v>65</v>
      </c>
      <c r="D14" s="397" t="s">
        <v>3</v>
      </c>
      <c r="E14" s="231" t="s">
        <v>162</v>
      </c>
      <c r="F14" s="232" t="s">
        <v>164</v>
      </c>
    </row>
    <row r="15" spans="1:7" x14ac:dyDescent="0.35">
      <c r="A15" s="392"/>
      <c r="B15" s="394"/>
      <c r="C15" s="396"/>
      <c r="D15" s="398"/>
      <c r="E15" s="233" t="s">
        <v>163</v>
      </c>
      <c r="F15" s="234" t="s">
        <v>163</v>
      </c>
    </row>
    <row r="16" spans="1:7" x14ac:dyDescent="0.35">
      <c r="A16" s="154" t="s">
        <v>58</v>
      </c>
      <c r="B16" s="61" t="s">
        <v>59</v>
      </c>
      <c r="C16" s="62" t="s">
        <v>56</v>
      </c>
      <c r="D16" s="61" t="s">
        <v>57</v>
      </c>
      <c r="E16" s="235" t="s">
        <v>61</v>
      </c>
      <c r="F16" s="236" t="s">
        <v>62</v>
      </c>
    </row>
    <row r="17" spans="1:6" x14ac:dyDescent="0.35">
      <c r="A17" s="154"/>
      <c r="B17" s="61"/>
      <c r="C17" s="62"/>
      <c r="D17" s="357"/>
      <c r="E17" s="247"/>
      <c r="F17" s="248"/>
    </row>
    <row r="18" spans="1:6" x14ac:dyDescent="0.35">
      <c r="A18" s="156"/>
      <c r="B18" s="152" t="s">
        <v>212</v>
      </c>
      <c r="C18" s="152"/>
      <c r="D18" s="355"/>
      <c r="E18" s="244"/>
      <c r="F18" s="245"/>
    </row>
    <row r="19" spans="1:6" x14ac:dyDescent="0.35">
      <c r="A19" s="155">
        <f>1</f>
        <v>1</v>
      </c>
      <c r="B19" s="148" t="s">
        <v>213</v>
      </c>
      <c r="C19" s="149" t="s">
        <v>101</v>
      </c>
      <c r="D19" s="356">
        <v>2</v>
      </c>
      <c r="E19" s="237">
        <v>28500000</v>
      </c>
      <c r="F19" s="238">
        <f t="shared" ref="F19:F59" si="0">D19*E19</f>
        <v>57000000</v>
      </c>
    </row>
    <row r="20" spans="1:6" x14ac:dyDescent="0.35">
      <c r="A20" s="155">
        <f>A19+1</f>
        <v>2</v>
      </c>
      <c r="B20" s="148" t="s">
        <v>214</v>
      </c>
      <c r="C20" s="149" t="s">
        <v>101</v>
      </c>
      <c r="D20" s="356">
        <v>1</v>
      </c>
      <c r="E20" s="237">
        <v>2500000</v>
      </c>
      <c r="F20" s="238">
        <f t="shared" si="0"/>
        <v>2500000</v>
      </c>
    </row>
    <row r="21" spans="1:6" x14ac:dyDescent="0.35">
      <c r="A21" s="155">
        <f t="shared" ref="A21:A57" si="1">A20+1</f>
        <v>3</v>
      </c>
      <c r="B21" s="148" t="s">
        <v>215</v>
      </c>
      <c r="C21" s="149" t="s">
        <v>101</v>
      </c>
      <c r="D21" s="356">
        <v>2</v>
      </c>
      <c r="E21" s="237">
        <v>1200000</v>
      </c>
      <c r="F21" s="238">
        <f t="shared" si="0"/>
        <v>2400000</v>
      </c>
    </row>
    <row r="22" spans="1:6" x14ac:dyDescent="0.35">
      <c r="A22" s="155">
        <f t="shared" si="1"/>
        <v>4</v>
      </c>
      <c r="B22" s="148" t="s">
        <v>216</v>
      </c>
      <c r="C22" s="149" t="s">
        <v>101</v>
      </c>
      <c r="D22" s="356">
        <v>2</v>
      </c>
      <c r="E22" s="237">
        <v>1343000</v>
      </c>
      <c r="F22" s="238">
        <f t="shared" si="0"/>
        <v>2686000</v>
      </c>
    </row>
    <row r="23" spans="1:6" x14ac:dyDescent="0.35">
      <c r="A23" s="155">
        <f t="shared" si="1"/>
        <v>5</v>
      </c>
      <c r="B23" s="148" t="s">
        <v>217</v>
      </c>
      <c r="C23" s="149" t="s">
        <v>101</v>
      </c>
      <c r="D23" s="356">
        <v>2</v>
      </c>
      <c r="E23" s="237">
        <v>7000000</v>
      </c>
      <c r="F23" s="238">
        <f t="shared" si="0"/>
        <v>14000000</v>
      </c>
    </row>
    <row r="24" spans="1:6" x14ac:dyDescent="0.35">
      <c r="A24" s="155">
        <f t="shared" si="1"/>
        <v>6</v>
      </c>
      <c r="B24" s="148" t="s">
        <v>240</v>
      </c>
      <c r="C24" s="149" t="s">
        <v>101</v>
      </c>
      <c r="D24" s="356">
        <v>2</v>
      </c>
      <c r="E24" s="237">
        <v>43500000</v>
      </c>
      <c r="F24" s="238">
        <f t="shared" si="0"/>
        <v>87000000</v>
      </c>
    </row>
    <row r="25" spans="1:6" x14ac:dyDescent="0.35">
      <c r="A25" s="155">
        <f t="shared" si="1"/>
        <v>7</v>
      </c>
      <c r="B25" s="148" t="s">
        <v>103</v>
      </c>
      <c r="C25" s="149" t="s">
        <v>101</v>
      </c>
      <c r="D25" s="356">
        <v>10</v>
      </c>
      <c r="E25" s="237">
        <v>110000</v>
      </c>
      <c r="F25" s="238">
        <f t="shared" si="0"/>
        <v>1100000</v>
      </c>
    </row>
    <row r="26" spans="1:6" x14ac:dyDescent="0.35">
      <c r="A26" s="155">
        <f t="shared" si="1"/>
        <v>8</v>
      </c>
      <c r="B26" s="148" t="s">
        <v>218</v>
      </c>
      <c r="C26" s="149" t="s">
        <v>101</v>
      </c>
      <c r="D26" s="356">
        <v>2</v>
      </c>
      <c r="E26" s="237">
        <v>950000</v>
      </c>
      <c r="F26" s="238">
        <f t="shared" si="0"/>
        <v>1900000</v>
      </c>
    </row>
    <row r="27" spans="1:6" x14ac:dyDescent="0.35">
      <c r="A27" s="155">
        <f t="shared" si="1"/>
        <v>9</v>
      </c>
      <c r="B27" s="148" t="s">
        <v>114</v>
      </c>
      <c r="C27" s="149" t="s">
        <v>101</v>
      </c>
      <c r="D27" s="356">
        <v>2</v>
      </c>
      <c r="E27" s="237">
        <v>1115000</v>
      </c>
      <c r="F27" s="238">
        <f t="shared" si="0"/>
        <v>2230000</v>
      </c>
    </row>
    <row r="28" spans="1:6" x14ac:dyDescent="0.35">
      <c r="A28" s="155">
        <f t="shared" si="1"/>
        <v>10</v>
      </c>
      <c r="B28" s="148" t="s">
        <v>219</v>
      </c>
      <c r="C28" s="149" t="s">
        <v>101</v>
      </c>
      <c r="D28" s="356">
        <v>2</v>
      </c>
      <c r="E28" s="237">
        <v>4927000</v>
      </c>
      <c r="F28" s="238">
        <f t="shared" si="0"/>
        <v>9854000</v>
      </c>
    </row>
    <row r="29" spans="1:6" x14ac:dyDescent="0.35">
      <c r="A29" s="155">
        <f t="shared" si="1"/>
        <v>11</v>
      </c>
      <c r="B29" s="148" t="s">
        <v>220</v>
      </c>
      <c r="C29" s="149" t="s">
        <v>101</v>
      </c>
      <c r="D29" s="356">
        <v>1</v>
      </c>
      <c r="E29" s="237">
        <v>500000</v>
      </c>
      <c r="F29" s="238">
        <f t="shared" si="0"/>
        <v>500000</v>
      </c>
    </row>
    <row r="30" spans="1:6" x14ac:dyDescent="0.35">
      <c r="A30" s="155">
        <f t="shared" si="1"/>
        <v>12</v>
      </c>
      <c r="B30" s="148" t="s">
        <v>221</v>
      </c>
      <c r="C30" s="149" t="s">
        <v>101</v>
      </c>
      <c r="D30" s="356">
        <v>2</v>
      </c>
      <c r="E30" s="237">
        <v>915000</v>
      </c>
      <c r="F30" s="238">
        <f t="shared" si="0"/>
        <v>1830000</v>
      </c>
    </row>
    <row r="31" spans="1:6" x14ac:dyDescent="0.35">
      <c r="A31" s="155">
        <f t="shared" si="1"/>
        <v>13</v>
      </c>
      <c r="B31" s="148" t="s">
        <v>104</v>
      </c>
      <c r="C31" s="149" t="s">
        <v>101</v>
      </c>
      <c r="D31" s="356">
        <v>4</v>
      </c>
      <c r="E31" s="237">
        <v>102000</v>
      </c>
      <c r="F31" s="238">
        <f t="shared" si="0"/>
        <v>408000</v>
      </c>
    </row>
    <row r="32" spans="1:6" x14ac:dyDescent="0.35">
      <c r="A32" s="155">
        <f t="shared" si="1"/>
        <v>14</v>
      </c>
      <c r="B32" s="148" t="s">
        <v>222</v>
      </c>
      <c r="C32" s="149" t="s">
        <v>101</v>
      </c>
      <c r="D32" s="356">
        <v>6</v>
      </c>
      <c r="E32" s="237">
        <v>130000</v>
      </c>
      <c r="F32" s="238">
        <f t="shared" si="0"/>
        <v>780000</v>
      </c>
    </row>
    <row r="33" spans="1:6" x14ac:dyDescent="0.35">
      <c r="A33" s="155">
        <f t="shared" si="1"/>
        <v>15</v>
      </c>
      <c r="B33" s="148" t="s">
        <v>115</v>
      </c>
      <c r="C33" s="149" t="s">
        <v>101</v>
      </c>
      <c r="D33" s="356">
        <v>6</v>
      </c>
      <c r="E33" s="237">
        <v>142200</v>
      </c>
      <c r="F33" s="238">
        <f t="shared" si="0"/>
        <v>853200</v>
      </c>
    </row>
    <row r="34" spans="1:6" x14ac:dyDescent="0.35">
      <c r="A34" s="155">
        <f t="shared" si="1"/>
        <v>16</v>
      </c>
      <c r="B34" s="148" t="s">
        <v>223</v>
      </c>
      <c r="C34" s="149" t="s">
        <v>101</v>
      </c>
      <c r="D34" s="356">
        <v>6</v>
      </c>
      <c r="E34" s="237">
        <v>548000</v>
      </c>
      <c r="F34" s="238">
        <f t="shared" si="0"/>
        <v>3288000</v>
      </c>
    </row>
    <row r="35" spans="1:6" x14ac:dyDescent="0.35">
      <c r="A35" s="155">
        <f t="shared" si="1"/>
        <v>17</v>
      </c>
      <c r="B35" s="148" t="s">
        <v>224</v>
      </c>
      <c r="C35" s="150" t="s">
        <v>108</v>
      </c>
      <c r="D35" s="356">
        <v>1</v>
      </c>
      <c r="E35" s="237">
        <v>2250000</v>
      </c>
      <c r="F35" s="238">
        <f t="shared" si="0"/>
        <v>2250000</v>
      </c>
    </row>
    <row r="36" spans="1:6" x14ac:dyDescent="0.35">
      <c r="A36" s="155">
        <f t="shared" si="1"/>
        <v>18</v>
      </c>
      <c r="B36" s="148" t="s">
        <v>225</v>
      </c>
      <c r="C36" s="150" t="s">
        <v>108</v>
      </c>
      <c r="D36" s="356">
        <v>2</v>
      </c>
      <c r="E36" s="237">
        <v>3000000</v>
      </c>
      <c r="F36" s="238">
        <f t="shared" si="0"/>
        <v>6000000</v>
      </c>
    </row>
    <row r="37" spans="1:6" x14ac:dyDescent="0.35">
      <c r="A37" s="155">
        <f t="shared" si="1"/>
        <v>19</v>
      </c>
      <c r="B37" s="148" t="s">
        <v>152</v>
      </c>
      <c r="C37" s="149" t="s">
        <v>101</v>
      </c>
      <c r="D37" s="356">
        <v>26</v>
      </c>
      <c r="E37" s="237">
        <v>18200</v>
      </c>
      <c r="F37" s="238">
        <f t="shared" si="0"/>
        <v>473200</v>
      </c>
    </row>
    <row r="38" spans="1:6" x14ac:dyDescent="0.35">
      <c r="A38" s="155">
        <f t="shared" si="1"/>
        <v>20</v>
      </c>
      <c r="B38" s="148" t="s">
        <v>105</v>
      </c>
      <c r="C38" s="149" t="s">
        <v>101</v>
      </c>
      <c r="D38" s="356">
        <v>117</v>
      </c>
      <c r="E38" s="237">
        <v>27000</v>
      </c>
      <c r="F38" s="238">
        <f t="shared" si="0"/>
        <v>3159000</v>
      </c>
    </row>
    <row r="39" spans="1:6" x14ac:dyDescent="0.35">
      <c r="A39" s="155">
        <f t="shared" si="1"/>
        <v>21</v>
      </c>
      <c r="B39" s="148" t="s">
        <v>106</v>
      </c>
      <c r="C39" s="149" t="s">
        <v>101</v>
      </c>
      <c r="D39" s="356">
        <v>7</v>
      </c>
      <c r="E39" s="237">
        <v>100200</v>
      </c>
      <c r="F39" s="238">
        <f t="shared" si="0"/>
        <v>701400</v>
      </c>
    </row>
    <row r="40" spans="1:6" x14ac:dyDescent="0.35">
      <c r="A40" s="155">
        <f t="shared" si="1"/>
        <v>22</v>
      </c>
      <c r="B40" s="148" t="s">
        <v>107</v>
      </c>
      <c r="C40" s="149" t="s">
        <v>101</v>
      </c>
      <c r="D40" s="356">
        <v>8</v>
      </c>
      <c r="E40" s="237">
        <v>239300</v>
      </c>
      <c r="F40" s="238">
        <f t="shared" si="0"/>
        <v>1914400</v>
      </c>
    </row>
    <row r="41" spans="1:6" x14ac:dyDescent="0.35">
      <c r="A41" s="155">
        <f t="shared" si="1"/>
        <v>23</v>
      </c>
      <c r="B41" s="148" t="s">
        <v>226</v>
      </c>
      <c r="C41" s="149" t="s">
        <v>101</v>
      </c>
      <c r="D41" s="356">
        <v>3</v>
      </c>
      <c r="E41" s="237">
        <v>516500</v>
      </c>
      <c r="F41" s="238">
        <f t="shared" si="0"/>
        <v>1549500</v>
      </c>
    </row>
    <row r="42" spans="1:6" x14ac:dyDescent="0.35">
      <c r="A42" s="155">
        <f t="shared" si="1"/>
        <v>24</v>
      </c>
      <c r="B42" s="148" t="s">
        <v>227</v>
      </c>
      <c r="C42" s="149" t="s">
        <v>101</v>
      </c>
      <c r="D42" s="356">
        <v>29</v>
      </c>
      <c r="E42" s="237">
        <v>39200</v>
      </c>
      <c r="F42" s="238">
        <f t="shared" si="0"/>
        <v>1136800</v>
      </c>
    </row>
    <row r="43" spans="1:6" x14ac:dyDescent="0.35">
      <c r="A43" s="155">
        <f t="shared" si="1"/>
        <v>25</v>
      </c>
      <c r="B43" s="148" t="s">
        <v>228</v>
      </c>
      <c r="C43" s="149" t="s">
        <v>101</v>
      </c>
      <c r="D43" s="356">
        <v>4</v>
      </c>
      <c r="E43" s="237">
        <v>350800</v>
      </c>
      <c r="F43" s="238">
        <f t="shared" si="0"/>
        <v>1403200</v>
      </c>
    </row>
    <row r="44" spans="1:6" x14ac:dyDescent="0.35">
      <c r="A44" s="155">
        <f t="shared" si="1"/>
        <v>26</v>
      </c>
      <c r="B44" s="148" t="s">
        <v>229</v>
      </c>
      <c r="C44" s="149" t="s">
        <v>101</v>
      </c>
      <c r="D44" s="356">
        <v>6</v>
      </c>
      <c r="E44" s="237">
        <v>22000</v>
      </c>
      <c r="F44" s="238">
        <f t="shared" si="0"/>
        <v>132000</v>
      </c>
    </row>
    <row r="45" spans="1:6" x14ac:dyDescent="0.35">
      <c r="A45" s="155">
        <f t="shared" si="1"/>
        <v>27</v>
      </c>
      <c r="B45" s="148" t="s">
        <v>230</v>
      </c>
      <c r="C45" s="149" t="s">
        <v>101</v>
      </c>
      <c r="D45" s="356">
        <v>3</v>
      </c>
      <c r="E45" s="237">
        <v>35800</v>
      </c>
      <c r="F45" s="238">
        <f t="shared" si="0"/>
        <v>107400</v>
      </c>
    </row>
    <row r="46" spans="1:6" x14ac:dyDescent="0.35">
      <c r="A46" s="155">
        <f t="shared" si="1"/>
        <v>28</v>
      </c>
      <c r="B46" s="148" t="s">
        <v>231</v>
      </c>
      <c r="C46" s="149" t="s">
        <v>101</v>
      </c>
      <c r="D46" s="356">
        <v>7</v>
      </c>
      <c r="E46" s="237">
        <v>154800</v>
      </c>
      <c r="F46" s="238">
        <f t="shared" si="0"/>
        <v>1083600</v>
      </c>
    </row>
    <row r="47" spans="1:6" x14ac:dyDescent="0.35">
      <c r="A47" s="155">
        <f t="shared" si="1"/>
        <v>29</v>
      </c>
      <c r="B47" s="148" t="s">
        <v>153</v>
      </c>
      <c r="C47" s="150" t="s">
        <v>108</v>
      </c>
      <c r="D47" s="356">
        <v>52</v>
      </c>
      <c r="E47" s="237">
        <v>48000</v>
      </c>
      <c r="F47" s="238">
        <f t="shared" si="0"/>
        <v>2496000</v>
      </c>
    </row>
    <row r="48" spans="1:6" x14ac:dyDescent="0.35">
      <c r="A48" s="155">
        <f t="shared" si="1"/>
        <v>30</v>
      </c>
      <c r="B48" s="148" t="s">
        <v>109</v>
      </c>
      <c r="C48" s="150" t="s">
        <v>108</v>
      </c>
      <c r="D48" s="356">
        <v>453</v>
      </c>
      <c r="E48" s="237">
        <v>55400</v>
      </c>
      <c r="F48" s="238">
        <f t="shared" si="0"/>
        <v>25096200</v>
      </c>
    </row>
    <row r="49" spans="1:6" x14ac:dyDescent="0.35">
      <c r="A49" s="155">
        <f t="shared" si="1"/>
        <v>31</v>
      </c>
      <c r="B49" s="148" t="s">
        <v>232</v>
      </c>
      <c r="C49" s="150" t="s">
        <v>108</v>
      </c>
      <c r="D49" s="356">
        <v>12</v>
      </c>
      <c r="E49" s="237">
        <v>73600</v>
      </c>
      <c r="F49" s="238">
        <f t="shared" si="0"/>
        <v>883200</v>
      </c>
    </row>
    <row r="50" spans="1:6" x14ac:dyDescent="0.35">
      <c r="A50" s="155">
        <f t="shared" si="1"/>
        <v>32</v>
      </c>
      <c r="B50" s="148" t="s">
        <v>116</v>
      </c>
      <c r="C50" s="150" t="s">
        <v>108</v>
      </c>
      <c r="D50" s="356">
        <v>6</v>
      </c>
      <c r="E50" s="237">
        <v>96600</v>
      </c>
      <c r="F50" s="238">
        <f t="shared" si="0"/>
        <v>579600</v>
      </c>
    </row>
    <row r="51" spans="1:6" x14ac:dyDescent="0.35">
      <c r="A51" s="155">
        <f t="shared" si="1"/>
        <v>33</v>
      </c>
      <c r="B51" s="148" t="s">
        <v>110</v>
      </c>
      <c r="C51" s="150" t="s">
        <v>108</v>
      </c>
      <c r="D51" s="356">
        <v>21</v>
      </c>
      <c r="E51" s="237">
        <v>144100</v>
      </c>
      <c r="F51" s="238">
        <f t="shared" si="0"/>
        <v>3026100</v>
      </c>
    </row>
    <row r="52" spans="1:6" x14ac:dyDescent="0.35">
      <c r="A52" s="155">
        <f t="shared" si="1"/>
        <v>34</v>
      </c>
      <c r="B52" s="148" t="s">
        <v>111</v>
      </c>
      <c r="C52" s="150" t="s">
        <v>108</v>
      </c>
      <c r="D52" s="356">
        <v>42</v>
      </c>
      <c r="E52" s="237">
        <v>283000</v>
      </c>
      <c r="F52" s="238">
        <f t="shared" si="0"/>
        <v>11886000</v>
      </c>
    </row>
    <row r="53" spans="1:6" x14ac:dyDescent="0.35">
      <c r="A53" s="155">
        <f t="shared" si="1"/>
        <v>35</v>
      </c>
      <c r="B53" s="148" t="s">
        <v>233</v>
      </c>
      <c r="C53" s="150" t="s">
        <v>108</v>
      </c>
      <c r="D53" s="356">
        <v>15</v>
      </c>
      <c r="E53" s="237">
        <v>478000</v>
      </c>
      <c r="F53" s="238">
        <f t="shared" si="0"/>
        <v>7170000</v>
      </c>
    </row>
    <row r="54" spans="1:6" x14ac:dyDescent="0.35">
      <c r="A54" s="155">
        <f t="shared" si="1"/>
        <v>36</v>
      </c>
      <c r="B54" s="148" t="s">
        <v>112</v>
      </c>
      <c r="C54" s="149" t="s">
        <v>101</v>
      </c>
      <c r="D54" s="356">
        <v>99</v>
      </c>
      <c r="E54" s="237">
        <v>23500</v>
      </c>
      <c r="F54" s="238">
        <f t="shared" si="0"/>
        <v>2326500</v>
      </c>
    </row>
    <row r="55" spans="1:6" x14ac:dyDescent="0.35">
      <c r="A55" s="155">
        <f t="shared" si="1"/>
        <v>37</v>
      </c>
      <c r="B55" s="148" t="s">
        <v>113</v>
      </c>
      <c r="C55" s="149" t="s">
        <v>101</v>
      </c>
      <c r="D55" s="356">
        <v>5</v>
      </c>
      <c r="E55" s="237">
        <v>177000</v>
      </c>
      <c r="F55" s="238">
        <f t="shared" si="0"/>
        <v>885000</v>
      </c>
    </row>
    <row r="56" spans="1:6" x14ac:dyDescent="0.35">
      <c r="A56" s="155">
        <f t="shared" si="1"/>
        <v>38</v>
      </c>
      <c r="B56" s="148" t="s">
        <v>234</v>
      </c>
      <c r="C56" s="149" t="s">
        <v>101</v>
      </c>
      <c r="D56" s="356">
        <v>3</v>
      </c>
      <c r="E56" s="237">
        <v>339800</v>
      </c>
      <c r="F56" s="238">
        <f t="shared" si="0"/>
        <v>1019400</v>
      </c>
    </row>
    <row r="57" spans="1:6" x14ac:dyDescent="0.35">
      <c r="A57" s="155">
        <f t="shared" si="1"/>
        <v>39</v>
      </c>
      <c r="B57" s="148" t="s">
        <v>235</v>
      </c>
      <c r="C57" s="149" t="s">
        <v>101</v>
      </c>
      <c r="D57" s="356">
        <v>20</v>
      </c>
      <c r="E57" s="237">
        <v>525000</v>
      </c>
      <c r="F57" s="238">
        <f t="shared" si="0"/>
        <v>10500000</v>
      </c>
    </row>
    <row r="58" spans="1:6" x14ac:dyDescent="0.35">
      <c r="A58" s="155">
        <v>40</v>
      </c>
      <c r="B58" s="148" t="s">
        <v>236</v>
      </c>
      <c r="C58" s="149" t="s">
        <v>16</v>
      </c>
      <c r="D58" s="356">
        <v>1</v>
      </c>
      <c r="E58" s="237">
        <v>22000000</v>
      </c>
      <c r="F58" s="238">
        <f t="shared" si="0"/>
        <v>22000000</v>
      </c>
    </row>
    <row r="59" spans="1:6" x14ac:dyDescent="0.35">
      <c r="A59" s="183">
        <v>41</v>
      </c>
      <c r="B59" s="184" t="s">
        <v>237</v>
      </c>
      <c r="C59" s="185" t="s">
        <v>101</v>
      </c>
      <c r="D59" s="358">
        <v>1</v>
      </c>
      <c r="E59" s="239">
        <v>3500000</v>
      </c>
      <c r="F59" s="240">
        <f t="shared" si="0"/>
        <v>3500000</v>
      </c>
    </row>
    <row r="60" spans="1:6" x14ac:dyDescent="0.35">
      <c r="A60" s="402" t="s">
        <v>261</v>
      </c>
      <c r="B60" s="403"/>
      <c r="C60" s="403"/>
      <c r="D60" s="403"/>
      <c r="E60" s="404"/>
      <c r="F60" s="241">
        <f>SUM(F19:F59)</f>
        <v>299607700</v>
      </c>
    </row>
    <row r="61" spans="1:6" x14ac:dyDescent="0.35">
      <c r="A61" s="186"/>
      <c r="B61" s="187"/>
      <c r="C61" s="187"/>
      <c r="D61" s="188"/>
      <c r="E61" s="242"/>
      <c r="F61" s="243"/>
    </row>
    <row r="62" spans="1:6" x14ac:dyDescent="0.35">
      <c r="A62" s="156"/>
      <c r="B62" s="152"/>
      <c r="C62" s="152"/>
      <c r="D62" s="153"/>
      <c r="E62" s="244"/>
      <c r="F62" s="245"/>
    </row>
    <row r="63" spans="1:6" x14ac:dyDescent="0.35">
      <c r="A63" s="156"/>
      <c r="B63" s="152" t="s">
        <v>239</v>
      </c>
      <c r="C63" s="152"/>
      <c r="D63" s="153"/>
      <c r="E63" s="244"/>
      <c r="F63" s="245"/>
    </row>
    <row r="64" spans="1:6" x14ac:dyDescent="0.35">
      <c r="A64" s="155">
        <f>1</f>
        <v>1</v>
      </c>
      <c r="B64" s="151" t="s">
        <v>265</v>
      </c>
      <c r="C64" s="149" t="s">
        <v>101</v>
      </c>
      <c r="D64" s="354">
        <v>2</v>
      </c>
      <c r="E64" s="359">
        <v>35000000</v>
      </c>
      <c r="F64" s="238">
        <f t="shared" ref="F64:F77" si="2">D64*E64</f>
        <v>70000000</v>
      </c>
    </row>
    <row r="65" spans="1:10" x14ac:dyDescent="0.35">
      <c r="A65" s="155">
        <f>A64+1</f>
        <v>2</v>
      </c>
      <c r="B65" s="148" t="s">
        <v>266</v>
      </c>
      <c r="C65" s="149" t="s">
        <v>101</v>
      </c>
      <c r="D65" s="354">
        <v>2</v>
      </c>
      <c r="E65" s="359">
        <v>2335000</v>
      </c>
      <c r="F65" s="238">
        <f t="shared" si="2"/>
        <v>4670000</v>
      </c>
    </row>
    <row r="66" spans="1:10" x14ac:dyDescent="0.35">
      <c r="A66" s="155">
        <v>3</v>
      </c>
      <c r="B66" s="151" t="s">
        <v>238</v>
      </c>
      <c r="C66" s="149" t="s">
        <v>101</v>
      </c>
      <c r="D66" s="354">
        <v>2</v>
      </c>
      <c r="E66" s="359">
        <v>1800000</v>
      </c>
      <c r="F66" s="238">
        <f t="shared" si="2"/>
        <v>3600000</v>
      </c>
    </row>
    <row r="67" spans="1:10" x14ac:dyDescent="0.35">
      <c r="A67" s="155">
        <v>4</v>
      </c>
      <c r="B67" s="148" t="s">
        <v>267</v>
      </c>
      <c r="C67" s="149" t="s">
        <v>101</v>
      </c>
      <c r="D67" s="354">
        <v>2</v>
      </c>
      <c r="E67" s="359">
        <v>11000000</v>
      </c>
      <c r="F67" s="238">
        <f t="shared" si="2"/>
        <v>22000000</v>
      </c>
    </row>
    <row r="68" spans="1:10" x14ac:dyDescent="0.35">
      <c r="A68" s="155">
        <v>5</v>
      </c>
      <c r="B68" s="148" t="s">
        <v>268</v>
      </c>
      <c r="C68" s="149" t="s">
        <v>101</v>
      </c>
      <c r="D68" s="354">
        <v>2</v>
      </c>
      <c r="E68" s="359">
        <v>1708000</v>
      </c>
      <c r="F68" s="238">
        <f t="shared" si="2"/>
        <v>3416000</v>
      </c>
    </row>
    <row r="69" spans="1:10" x14ac:dyDescent="0.35">
      <c r="A69" s="155">
        <v>6</v>
      </c>
      <c r="B69" s="148" t="s">
        <v>102</v>
      </c>
      <c r="C69" s="149" t="s">
        <v>101</v>
      </c>
      <c r="D69" s="354">
        <v>2</v>
      </c>
      <c r="E69" s="359">
        <v>1300000</v>
      </c>
      <c r="F69" s="238">
        <f t="shared" ref="F69:F70" si="3">D69*E69</f>
        <v>2600000</v>
      </c>
    </row>
    <row r="70" spans="1:10" s="362" customFormat="1" x14ac:dyDescent="0.35">
      <c r="A70" s="155">
        <v>7</v>
      </c>
      <c r="B70" s="151" t="s">
        <v>269</v>
      </c>
      <c r="C70" s="150" t="s">
        <v>101</v>
      </c>
      <c r="D70" s="354">
        <v>2</v>
      </c>
      <c r="E70" s="359">
        <v>1086000</v>
      </c>
      <c r="F70" s="360">
        <f t="shared" si="3"/>
        <v>2172000</v>
      </c>
      <c r="G70" s="361"/>
      <c r="H70" s="361"/>
      <c r="I70" s="361"/>
      <c r="J70" s="361"/>
    </row>
    <row r="71" spans="1:10" x14ac:dyDescent="0.35">
      <c r="A71" s="155">
        <v>8</v>
      </c>
      <c r="B71" s="148" t="s">
        <v>270</v>
      </c>
      <c r="C71" s="149" t="s">
        <v>101</v>
      </c>
      <c r="D71" s="354">
        <v>6</v>
      </c>
      <c r="E71" s="359">
        <v>273000</v>
      </c>
      <c r="F71" s="238">
        <f t="shared" si="2"/>
        <v>1638000</v>
      </c>
    </row>
    <row r="72" spans="1:10" x14ac:dyDescent="0.35">
      <c r="A72" s="155">
        <v>9</v>
      </c>
      <c r="B72" s="148" t="s">
        <v>154</v>
      </c>
      <c r="C72" s="149" t="s">
        <v>101</v>
      </c>
      <c r="D72" s="354">
        <v>6</v>
      </c>
      <c r="E72" s="359">
        <v>180000</v>
      </c>
      <c r="F72" s="238">
        <f t="shared" ref="F72" si="4">D72*E72</f>
        <v>1080000</v>
      </c>
    </row>
    <row r="73" spans="1:10" x14ac:dyDescent="0.35">
      <c r="A73" s="155">
        <f t="shared" ref="A73" si="5">A72+1</f>
        <v>10</v>
      </c>
      <c r="B73" s="148" t="s">
        <v>271</v>
      </c>
      <c r="C73" s="149" t="s">
        <v>101</v>
      </c>
      <c r="D73" s="354">
        <v>10</v>
      </c>
      <c r="E73" s="359">
        <v>147700</v>
      </c>
      <c r="F73" s="238">
        <f t="shared" si="2"/>
        <v>1477000</v>
      </c>
    </row>
    <row r="74" spans="1:10" x14ac:dyDescent="0.35">
      <c r="A74" s="155">
        <v>11</v>
      </c>
      <c r="B74" s="148" t="s">
        <v>272</v>
      </c>
      <c r="C74" s="150" t="s">
        <v>108</v>
      </c>
      <c r="D74" s="354">
        <v>110</v>
      </c>
      <c r="E74" s="363">
        <v>148000</v>
      </c>
      <c r="F74" s="238">
        <f t="shared" si="2"/>
        <v>16280000</v>
      </c>
    </row>
    <row r="75" spans="1:10" x14ac:dyDescent="0.35">
      <c r="A75" s="155">
        <v>12</v>
      </c>
      <c r="B75" s="148" t="s">
        <v>273</v>
      </c>
      <c r="C75" s="149" t="s">
        <v>101</v>
      </c>
      <c r="D75" s="354">
        <v>19</v>
      </c>
      <c r="E75" s="363">
        <v>95000</v>
      </c>
      <c r="F75" s="238">
        <f t="shared" si="2"/>
        <v>1805000</v>
      </c>
    </row>
    <row r="76" spans="1:10" x14ac:dyDescent="0.35">
      <c r="A76" s="155">
        <v>13</v>
      </c>
      <c r="B76" s="151" t="s">
        <v>237</v>
      </c>
      <c r="C76" s="150" t="s">
        <v>101</v>
      </c>
      <c r="D76" s="354">
        <v>2</v>
      </c>
      <c r="E76" s="363">
        <v>3500000</v>
      </c>
      <c r="F76" s="238">
        <f t="shared" si="2"/>
        <v>7000000</v>
      </c>
    </row>
    <row r="77" spans="1:10" x14ac:dyDescent="0.35">
      <c r="A77" s="155">
        <v>14</v>
      </c>
      <c r="B77" s="151" t="s">
        <v>236</v>
      </c>
      <c r="C77" s="150" t="s">
        <v>16</v>
      </c>
      <c r="D77" s="354">
        <v>1</v>
      </c>
      <c r="E77" s="246">
        <v>8000000</v>
      </c>
      <c r="F77" s="238">
        <f t="shared" si="2"/>
        <v>8000000</v>
      </c>
    </row>
    <row r="78" spans="1:10" ht="16" thickBot="1" x14ac:dyDescent="0.4">
      <c r="A78" s="399" t="s">
        <v>262</v>
      </c>
      <c r="B78" s="400"/>
      <c r="C78" s="400"/>
      <c r="D78" s="400"/>
      <c r="E78" s="401"/>
      <c r="F78" s="251">
        <f>SUM(F64:F77)</f>
        <v>145738000</v>
      </c>
    </row>
    <row r="79" spans="1:10" ht="16" thickTop="1" x14ac:dyDescent="0.35">
      <c r="A79" s="249"/>
      <c r="B79" s="249"/>
      <c r="C79" s="249"/>
      <c r="D79" s="250"/>
      <c r="E79" s="252" t="s">
        <v>91</v>
      </c>
      <c r="F79" s="253">
        <f>+F60+F78</f>
        <v>445345700</v>
      </c>
    </row>
    <row r="80" spans="1:10" ht="16" thickBot="1" x14ac:dyDescent="0.4">
      <c r="E80" s="254" t="s">
        <v>92</v>
      </c>
      <c r="F80" s="255">
        <f>+INT(F79/1000)*1000</f>
        <v>445345000</v>
      </c>
    </row>
    <row r="81" spans="4:4" ht="16" thickTop="1" x14ac:dyDescent="0.35">
      <c r="D81" s="147"/>
    </row>
  </sheetData>
  <mergeCells count="8">
    <mergeCell ref="A78:E78"/>
    <mergeCell ref="A11:F11"/>
    <mergeCell ref="A12:F12"/>
    <mergeCell ref="D14:D15"/>
    <mergeCell ref="A60:E60"/>
    <mergeCell ref="A14:A15"/>
    <mergeCell ref="B14:B15"/>
    <mergeCell ref="C14:C15"/>
  </mergeCells>
  <pageMargins left="0.4" right="0.4" top="0.74803149606299202" bottom="0.74803149606299202" header="0.31496062992126" footer="0.31496062992126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7" zoomScaleSheetLayoutView="100" workbookViewId="0">
      <selection activeCell="G18" sqref="G18"/>
    </sheetView>
  </sheetViews>
  <sheetFormatPr defaultColWidth="9.1796875" defaultRowHeight="15.5" x14ac:dyDescent="0.35"/>
  <cols>
    <col min="1" max="1" width="5" style="265" customWidth="1"/>
    <col min="2" max="2" width="71.81640625" style="265" customWidth="1"/>
    <col min="3" max="3" width="8.81640625" style="265" customWidth="1"/>
    <col min="4" max="4" width="8.7265625" style="266" customWidth="1"/>
    <col min="5" max="5" width="14.7265625" style="261" hidden="1" customWidth="1"/>
    <col min="6" max="6" width="15.54296875" style="261" hidden="1" customWidth="1"/>
    <col min="7" max="8" width="18.453125" style="260" customWidth="1"/>
    <col min="9" max="9" width="14.453125" style="261" customWidth="1"/>
    <col min="10" max="10" width="14.1796875" style="8" customWidth="1"/>
    <col min="11" max="16384" width="9.1796875" style="8"/>
  </cols>
  <sheetData>
    <row r="1" spans="1:9" x14ac:dyDescent="0.35">
      <c r="A1" s="15"/>
      <c r="B1" s="387"/>
      <c r="C1" s="387"/>
      <c r="D1" s="387"/>
      <c r="E1" s="387"/>
      <c r="F1" s="259"/>
      <c r="G1" s="53"/>
    </row>
    <row r="2" spans="1:9" x14ac:dyDescent="0.35">
      <c r="A2" s="15"/>
      <c r="B2" s="388"/>
      <c r="C2" s="388"/>
      <c r="D2" s="388"/>
      <c r="E2" s="388"/>
      <c r="F2" s="259"/>
      <c r="G2" s="53"/>
    </row>
    <row r="3" spans="1:9" x14ac:dyDescent="0.35">
      <c r="A3" s="15"/>
      <c r="B3" s="55"/>
      <c r="C3" s="55"/>
      <c r="D3" s="262"/>
      <c r="E3" s="55"/>
      <c r="F3" s="259"/>
      <c r="G3" s="53"/>
    </row>
    <row r="4" spans="1:9" x14ac:dyDescent="0.35">
      <c r="A4" s="389"/>
      <c r="B4" s="389"/>
      <c r="C4" s="389"/>
      <c r="D4" s="389"/>
      <c r="E4" s="389"/>
      <c r="F4" s="389"/>
      <c r="G4" s="389"/>
    </row>
    <row r="5" spans="1:9" x14ac:dyDescent="0.35">
      <c r="A5" s="57"/>
      <c r="B5" s="57"/>
      <c r="C5" s="57"/>
      <c r="D5" s="263"/>
      <c r="E5" s="57"/>
      <c r="F5" s="57"/>
      <c r="G5" s="57"/>
    </row>
    <row r="6" spans="1:9" x14ac:dyDescent="0.35">
      <c r="A6" s="57"/>
      <c r="B6" s="57"/>
      <c r="C6" s="57"/>
      <c r="D6" s="263"/>
      <c r="E6" s="57"/>
      <c r="F6" s="57"/>
      <c r="G6" s="57"/>
    </row>
    <row r="7" spans="1:9" ht="17.25" customHeight="1" x14ac:dyDescent="0.35">
      <c r="A7" s="57"/>
      <c r="B7" s="57"/>
      <c r="C7" s="57"/>
      <c r="D7" s="263"/>
      <c r="E7" s="57"/>
      <c r="F7" s="57"/>
      <c r="G7" s="57"/>
      <c r="H7" s="264"/>
    </row>
    <row r="8" spans="1:9" ht="14.25" customHeight="1" x14ac:dyDescent="0.35">
      <c r="A8" s="57"/>
      <c r="B8" s="57"/>
      <c r="C8" s="57"/>
      <c r="D8" s="263"/>
      <c r="E8" s="57"/>
      <c r="F8" s="57"/>
      <c r="G8" s="57"/>
      <c r="H8" s="265"/>
    </row>
    <row r="9" spans="1:9" ht="15.75" customHeight="1" x14ac:dyDescent="0.35">
      <c r="A9" s="389" t="s">
        <v>210</v>
      </c>
      <c r="B9" s="389"/>
      <c r="C9" s="389"/>
      <c r="D9" s="389"/>
      <c r="E9" s="389"/>
      <c r="F9" s="389"/>
      <c r="G9" s="389"/>
      <c r="H9" s="389"/>
    </row>
    <row r="10" spans="1:9" x14ac:dyDescent="0.35">
      <c r="A10" s="390" t="s">
        <v>211</v>
      </c>
      <c r="B10" s="390"/>
      <c r="C10" s="390"/>
      <c r="D10" s="390"/>
      <c r="E10" s="390"/>
      <c r="F10" s="390"/>
      <c r="G10" s="390"/>
      <c r="H10" s="390"/>
    </row>
    <row r="11" spans="1:9" ht="19.5" customHeight="1" thickBot="1" x14ac:dyDescent="0.4"/>
    <row r="12" spans="1:9" s="12" customFormat="1" ht="15" customHeight="1" thickTop="1" x14ac:dyDescent="0.3">
      <c r="A12" s="411" t="s">
        <v>148</v>
      </c>
      <c r="B12" s="413" t="s">
        <v>131</v>
      </c>
      <c r="C12" s="413" t="s">
        <v>149</v>
      </c>
      <c r="D12" s="415" t="s">
        <v>150</v>
      </c>
      <c r="E12" s="405" t="s">
        <v>155</v>
      </c>
      <c r="F12" s="405" t="s">
        <v>156</v>
      </c>
      <c r="G12" s="407" t="s">
        <v>151</v>
      </c>
      <c r="H12" s="409" t="s">
        <v>165</v>
      </c>
      <c r="I12" s="267"/>
    </row>
    <row r="13" spans="1:9" s="12" customFormat="1" ht="23.25" customHeight="1" thickBot="1" x14ac:dyDescent="0.35">
      <c r="A13" s="412"/>
      <c r="B13" s="414"/>
      <c r="C13" s="414"/>
      <c r="D13" s="416"/>
      <c r="E13" s="406"/>
      <c r="F13" s="406"/>
      <c r="G13" s="408"/>
      <c r="H13" s="410"/>
      <c r="I13" s="267"/>
    </row>
    <row r="14" spans="1:9" s="12" customFormat="1" ht="18" customHeight="1" x14ac:dyDescent="0.3">
      <c r="A14" s="277" t="s">
        <v>58</v>
      </c>
      <c r="B14" s="278" t="s">
        <v>59</v>
      </c>
      <c r="C14" s="278" t="s">
        <v>56</v>
      </c>
      <c r="D14" s="282" t="s">
        <v>57</v>
      </c>
      <c r="E14" s="279"/>
      <c r="F14" s="279"/>
      <c r="G14" s="280" t="s">
        <v>61</v>
      </c>
      <c r="H14" s="281" t="s">
        <v>62</v>
      </c>
      <c r="I14" s="267"/>
    </row>
    <row r="15" spans="1:9" x14ac:dyDescent="0.35">
      <c r="A15" s="283"/>
      <c r="B15" s="284" t="s">
        <v>254</v>
      </c>
      <c r="C15" s="285"/>
      <c r="D15" s="286"/>
      <c r="E15" s="287"/>
      <c r="F15" s="287"/>
      <c r="G15" s="288"/>
      <c r="H15" s="289"/>
      <c r="I15" s="268"/>
    </row>
    <row r="16" spans="1:9" x14ac:dyDescent="0.35">
      <c r="A16" s="297" t="s">
        <v>58</v>
      </c>
      <c r="B16" s="298" t="s">
        <v>117</v>
      </c>
      <c r="C16" s="299"/>
      <c r="D16" s="300"/>
      <c r="E16" s="301"/>
      <c r="F16" s="301"/>
      <c r="G16" s="302"/>
      <c r="H16" s="303"/>
      <c r="I16" s="268"/>
    </row>
    <row r="17" spans="1:10" x14ac:dyDescent="0.35">
      <c r="A17" s="304">
        <v>1</v>
      </c>
      <c r="B17" s="305" t="s">
        <v>205</v>
      </c>
      <c r="C17" s="135" t="s">
        <v>60</v>
      </c>
      <c r="D17" s="306">
        <v>1</v>
      </c>
      <c r="E17" s="307">
        <v>176900000</v>
      </c>
      <c r="F17" s="307">
        <v>176900000</v>
      </c>
      <c r="G17" s="308">
        <v>34000000</v>
      </c>
      <c r="H17" s="309">
        <f>D17*G17</f>
        <v>34000000</v>
      </c>
      <c r="I17" s="268"/>
    </row>
    <row r="18" spans="1:10" x14ac:dyDescent="0.35">
      <c r="A18" s="304">
        <v>2</v>
      </c>
      <c r="B18" s="305" t="s">
        <v>203</v>
      </c>
      <c r="C18" s="135" t="s">
        <v>60</v>
      </c>
      <c r="D18" s="306">
        <v>1</v>
      </c>
      <c r="E18" s="307">
        <v>48945000</v>
      </c>
      <c r="F18" s="307">
        <v>48945000</v>
      </c>
      <c r="G18" s="308">
        <v>10000000</v>
      </c>
      <c r="H18" s="309">
        <f>D18*G18</f>
        <v>10000000</v>
      </c>
      <c r="I18" s="268"/>
    </row>
    <row r="19" spans="1:10" x14ac:dyDescent="0.35">
      <c r="A19" s="304">
        <v>3</v>
      </c>
      <c r="B19" s="305" t="s">
        <v>251</v>
      </c>
      <c r="C19" s="135" t="s">
        <v>60</v>
      </c>
      <c r="D19" s="306">
        <v>0</v>
      </c>
      <c r="E19" s="307"/>
      <c r="F19" s="307"/>
      <c r="G19" s="308">
        <v>3000000</v>
      </c>
      <c r="H19" s="309">
        <f>D19*G19</f>
        <v>0</v>
      </c>
      <c r="I19" s="268"/>
    </row>
    <row r="20" spans="1:10" s="10" customFormat="1" x14ac:dyDescent="0.35">
      <c r="A20" s="290"/>
      <c r="B20" s="291"/>
      <c r="C20" s="292"/>
      <c r="D20" s="293"/>
      <c r="E20" s="294"/>
      <c r="F20" s="294"/>
      <c r="G20" s="295"/>
      <c r="H20" s="296"/>
      <c r="I20" s="269"/>
    </row>
    <row r="21" spans="1:10" ht="15" x14ac:dyDescent="0.3">
      <c r="A21" s="417" t="s">
        <v>157</v>
      </c>
      <c r="B21" s="418"/>
      <c r="C21" s="418"/>
      <c r="D21" s="418"/>
      <c r="E21" s="418"/>
      <c r="F21" s="418"/>
      <c r="G21" s="419"/>
      <c r="H21" s="270">
        <f>SUM(H17:H20)</f>
        <v>44000000</v>
      </c>
      <c r="I21" s="271"/>
    </row>
    <row r="22" spans="1:10" x14ac:dyDescent="0.35">
      <c r="A22" s="310" t="s">
        <v>59</v>
      </c>
      <c r="B22" s="311" t="s">
        <v>118</v>
      </c>
      <c r="C22" s="312"/>
      <c r="D22" s="313"/>
      <c r="E22" s="314"/>
      <c r="F22" s="314"/>
      <c r="G22" s="315"/>
      <c r="H22" s="316"/>
      <c r="I22" s="268"/>
    </row>
    <row r="23" spans="1:10" x14ac:dyDescent="0.35">
      <c r="A23" s="317">
        <v>1</v>
      </c>
      <c r="B23" s="318" t="s">
        <v>253</v>
      </c>
      <c r="C23" s="319" t="s">
        <v>9</v>
      </c>
      <c r="D23" s="320">
        <v>20</v>
      </c>
      <c r="E23" s="321"/>
      <c r="F23" s="321"/>
      <c r="G23" s="322">
        <v>78700</v>
      </c>
      <c r="H23" s="323">
        <f>D23*G23</f>
        <v>1574000</v>
      </c>
      <c r="I23" s="268"/>
    </row>
    <row r="24" spans="1:10" ht="15" x14ac:dyDescent="0.3">
      <c r="A24" s="417" t="s">
        <v>158</v>
      </c>
      <c r="B24" s="418"/>
      <c r="C24" s="418"/>
      <c r="D24" s="418"/>
      <c r="E24" s="418"/>
      <c r="F24" s="418"/>
      <c r="G24" s="419"/>
      <c r="H24" s="270">
        <f>SUM(H23:H23)</f>
        <v>1574000</v>
      </c>
      <c r="I24" s="271"/>
      <c r="J24" s="9"/>
    </row>
    <row r="25" spans="1:10" x14ac:dyDescent="0.35">
      <c r="A25" s="310" t="s">
        <v>56</v>
      </c>
      <c r="B25" s="311" t="s">
        <v>96</v>
      </c>
      <c r="C25" s="312"/>
      <c r="D25" s="313"/>
      <c r="E25" s="314"/>
      <c r="F25" s="314"/>
      <c r="G25" s="324"/>
      <c r="H25" s="325"/>
      <c r="I25" s="268"/>
      <c r="J25" s="9"/>
    </row>
    <row r="26" spans="1:10" ht="15.75" customHeight="1" x14ac:dyDescent="0.35">
      <c r="A26" s="304">
        <v>1</v>
      </c>
      <c r="B26" s="305" t="s">
        <v>245</v>
      </c>
      <c r="C26" s="135" t="s">
        <v>9</v>
      </c>
      <c r="D26" s="306">
        <v>20</v>
      </c>
      <c r="E26" s="307">
        <v>147000</v>
      </c>
      <c r="F26" s="307">
        <v>7056000</v>
      </c>
      <c r="G26" s="308">
        <v>78700</v>
      </c>
      <c r="H26" s="309">
        <f t="shared" ref="H26:H34" si="0">D26*G26</f>
        <v>1574000</v>
      </c>
      <c r="I26" s="268"/>
      <c r="J26" s="9"/>
    </row>
    <row r="27" spans="1:10" x14ac:dyDescent="0.35">
      <c r="A27" s="304">
        <v>2</v>
      </c>
      <c r="B27" s="305" t="s">
        <v>246</v>
      </c>
      <c r="C27" s="135" t="s">
        <v>9</v>
      </c>
      <c r="D27" s="306">
        <v>20</v>
      </c>
      <c r="E27" s="307">
        <v>147000</v>
      </c>
      <c r="F27" s="307">
        <v>6835500</v>
      </c>
      <c r="G27" s="308">
        <v>78700</v>
      </c>
      <c r="H27" s="309">
        <f t="shared" si="0"/>
        <v>1574000</v>
      </c>
      <c r="I27" s="268"/>
      <c r="J27" s="9"/>
    </row>
    <row r="28" spans="1:10" x14ac:dyDescent="0.35">
      <c r="A28" s="304">
        <v>2</v>
      </c>
      <c r="B28" s="305" t="s">
        <v>247</v>
      </c>
      <c r="C28" s="135" t="s">
        <v>9</v>
      </c>
      <c r="D28" s="306">
        <v>20</v>
      </c>
      <c r="E28" s="307">
        <v>147000</v>
      </c>
      <c r="F28" s="307">
        <v>6835500</v>
      </c>
      <c r="G28" s="308">
        <v>78700</v>
      </c>
      <c r="H28" s="309">
        <f t="shared" ref="H28" si="1">D28*G28</f>
        <v>1574000</v>
      </c>
      <c r="I28" s="268"/>
      <c r="J28" s="9"/>
    </row>
    <row r="29" spans="1:10" x14ac:dyDescent="0.35">
      <c r="A29" s="304">
        <v>2</v>
      </c>
      <c r="B29" s="305" t="s">
        <v>248</v>
      </c>
      <c r="C29" s="135" t="s">
        <v>9</v>
      </c>
      <c r="D29" s="306">
        <v>20</v>
      </c>
      <c r="E29" s="307">
        <v>147000</v>
      </c>
      <c r="F29" s="307">
        <v>6835500</v>
      </c>
      <c r="G29" s="308">
        <v>78700</v>
      </c>
      <c r="H29" s="309">
        <f t="shared" ref="H29:H30" si="2">D29*G29</f>
        <v>1574000</v>
      </c>
      <c r="I29" s="268"/>
      <c r="J29" s="9"/>
    </row>
    <row r="30" spans="1:10" x14ac:dyDescent="0.35">
      <c r="A30" s="304">
        <v>2</v>
      </c>
      <c r="B30" s="305" t="s">
        <v>249</v>
      </c>
      <c r="C30" s="135" t="s">
        <v>9</v>
      </c>
      <c r="D30" s="306">
        <v>20</v>
      </c>
      <c r="E30" s="307">
        <v>147000</v>
      </c>
      <c r="F30" s="307">
        <v>6835500</v>
      </c>
      <c r="G30" s="308">
        <v>78700</v>
      </c>
      <c r="H30" s="309">
        <f t="shared" si="2"/>
        <v>1574000</v>
      </c>
      <c r="I30" s="268"/>
      <c r="J30" s="9"/>
    </row>
    <row r="31" spans="1:10" x14ac:dyDescent="0.35">
      <c r="A31" s="304"/>
      <c r="B31" s="305"/>
      <c r="C31" s="135"/>
      <c r="D31" s="306"/>
      <c r="E31" s="307"/>
      <c r="F31" s="307"/>
      <c r="G31" s="308"/>
      <c r="H31" s="309"/>
      <c r="I31" s="268"/>
      <c r="J31" s="9"/>
    </row>
    <row r="32" spans="1:10" x14ac:dyDescent="0.35">
      <c r="A32" s="304">
        <v>7</v>
      </c>
      <c r="B32" s="305" t="s">
        <v>250</v>
      </c>
      <c r="C32" s="135" t="s">
        <v>9</v>
      </c>
      <c r="D32" s="306">
        <v>20</v>
      </c>
      <c r="E32" s="307">
        <v>147000</v>
      </c>
      <c r="F32" s="307">
        <v>3880800</v>
      </c>
      <c r="G32" s="308">
        <v>78700</v>
      </c>
      <c r="H32" s="309">
        <f t="shared" si="0"/>
        <v>1574000</v>
      </c>
      <c r="I32" s="268"/>
      <c r="J32" s="9"/>
    </row>
    <row r="33" spans="1:11" x14ac:dyDescent="0.35">
      <c r="A33" s="304"/>
      <c r="B33" s="305"/>
      <c r="C33" s="135"/>
      <c r="D33" s="306"/>
      <c r="E33" s="307"/>
      <c r="F33" s="307"/>
      <c r="G33" s="308"/>
      <c r="H33" s="309"/>
      <c r="I33" s="268"/>
      <c r="J33" s="9"/>
    </row>
    <row r="34" spans="1:11" x14ac:dyDescent="0.35">
      <c r="A34" s="290">
        <v>9</v>
      </c>
      <c r="B34" s="291" t="s">
        <v>252</v>
      </c>
      <c r="C34" s="292" t="s">
        <v>9</v>
      </c>
      <c r="D34" s="293">
        <v>0</v>
      </c>
      <c r="E34" s="294">
        <v>147000</v>
      </c>
      <c r="F34" s="294">
        <v>2454900</v>
      </c>
      <c r="G34" s="295">
        <v>28200</v>
      </c>
      <c r="H34" s="296">
        <f t="shared" si="0"/>
        <v>0</v>
      </c>
      <c r="I34" s="268"/>
      <c r="K34" s="14"/>
    </row>
    <row r="35" spans="1:11" ht="15" x14ac:dyDescent="0.3">
      <c r="A35" s="417" t="s">
        <v>159</v>
      </c>
      <c r="B35" s="418"/>
      <c r="C35" s="418"/>
      <c r="D35" s="418"/>
      <c r="E35" s="418"/>
      <c r="F35" s="418"/>
      <c r="G35" s="419"/>
      <c r="H35" s="270">
        <f>SUM(H26:H34)</f>
        <v>9444000</v>
      </c>
      <c r="I35" s="271"/>
    </row>
    <row r="36" spans="1:11" x14ac:dyDescent="0.35">
      <c r="A36" s="310" t="s">
        <v>57</v>
      </c>
      <c r="B36" s="311" t="s">
        <v>119</v>
      </c>
      <c r="C36" s="326"/>
      <c r="D36" s="313"/>
      <c r="E36" s="314"/>
      <c r="F36" s="314"/>
      <c r="G36" s="324"/>
      <c r="H36" s="325"/>
      <c r="I36" s="268"/>
      <c r="J36" s="14"/>
    </row>
    <row r="37" spans="1:11" x14ac:dyDescent="0.35">
      <c r="A37" s="332">
        <v>1</v>
      </c>
      <c r="B37" s="333" t="s">
        <v>97</v>
      </c>
      <c r="C37" s="334" t="s">
        <v>9</v>
      </c>
      <c r="D37" s="335">
        <v>15</v>
      </c>
      <c r="E37" s="336">
        <v>77500</v>
      </c>
      <c r="F37" s="336">
        <v>5812500</v>
      </c>
      <c r="G37" s="308">
        <v>150000</v>
      </c>
      <c r="H37" s="309">
        <f t="shared" ref="H37:H38" si="3">D37*G37</f>
        <v>2250000</v>
      </c>
      <c r="I37" s="268"/>
    </row>
    <row r="38" spans="1:11" x14ac:dyDescent="0.35">
      <c r="A38" s="332">
        <v>2</v>
      </c>
      <c r="B38" s="333" t="s">
        <v>98</v>
      </c>
      <c r="C38" s="334" t="s">
        <v>9</v>
      </c>
      <c r="D38" s="335">
        <v>15</v>
      </c>
      <c r="E38" s="336">
        <v>77500</v>
      </c>
      <c r="F38" s="336">
        <v>3642500</v>
      </c>
      <c r="G38" s="308">
        <v>150000</v>
      </c>
      <c r="H38" s="309">
        <f t="shared" si="3"/>
        <v>2250000</v>
      </c>
      <c r="I38" s="268"/>
    </row>
    <row r="39" spans="1:11" x14ac:dyDescent="0.35">
      <c r="A39" s="327"/>
      <c r="B39" s="328"/>
      <c r="C39" s="329"/>
      <c r="D39" s="330"/>
      <c r="E39" s="331"/>
      <c r="F39" s="331"/>
      <c r="G39" s="295"/>
      <c r="H39" s="296"/>
      <c r="I39" s="268"/>
    </row>
    <row r="40" spans="1:11" ht="15" x14ac:dyDescent="0.3">
      <c r="A40" s="417" t="s">
        <v>160</v>
      </c>
      <c r="B40" s="418"/>
      <c r="C40" s="418"/>
      <c r="D40" s="418"/>
      <c r="E40" s="418"/>
      <c r="F40" s="418"/>
      <c r="G40" s="419"/>
      <c r="H40" s="270">
        <f>SUM(H37:H39)</f>
        <v>4500000</v>
      </c>
      <c r="I40" s="271"/>
    </row>
    <row r="41" spans="1:11" ht="15" x14ac:dyDescent="0.3">
      <c r="A41" s="337" t="s">
        <v>61</v>
      </c>
      <c r="B41" s="338" t="s">
        <v>99</v>
      </c>
      <c r="C41" s="338"/>
      <c r="D41" s="339"/>
      <c r="E41" s="340"/>
      <c r="F41" s="340"/>
      <c r="G41" s="341"/>
      <c r="H41" s="342"/>
      <c r="I41" s="271"/>
    </row>
    <row r="42" spans="1:11" ht="15.75" customHeight="1" x14ac:dyDescent="0.35">
      <c r="A42" s="304"/>
      <c r="B42" s="343" t="s">
        <v>204</v>
      </c>
      <c r="C42" s="135"/>
      <c r="D42" s="306"/>
      <c r="E42" s="307"/>
      <c r="F42" s="307"/>
      <c r="G42" s="344"/>
      <c r="H42" s="345"/>
      <c r="I42" s="268"/>
    </row>
    <row r="43" spans="1:11" x14ac:dyDescent="0.35">
      <c r="A43" s="304">
        <v>1</v>
      </c>
      <c r="B43" s="346" t="s">
        <v>120</v>
      </c>
      <c r="C43" s="135" t="s">
        <v>121</v>
      </c>
      <c r="D43" s="306">
        <v>2</v>
      </c>
      <c r="E43" s="307">
        <v>675000</v>
      </c>
      <c r="F43" s="307">
        <v>10125000</v>
      </c>
      <c r="G43" s="308">
        <v>675000</v>
      </c>
      <c r="H43" s="309">
        <f t="shared" ref="H43:H45" si="4">D43*G43</f>
        <v>1350000</v>
      </c>
      <c r="I43" s="268"/>
    </row>
    <row r="44" spans="1:11" x14ac:dyDescent="0.35">
      <c r="A44" s="304">
        <v>2</v>
      </c>
      <c r="B44" s="346" t="s">
        <v>122</v>
      </c>
      <c r="C44" s="135" t="s">
        <v>121</v>
      </c>
      <c r="D44" s="306">
        <v>4</v>
      </c>
      <c r="E44" s="307">
        <v>430000</v>
      </c>
      <c r="F44" s="307">
        <v>3440000</v>
      </c>
      <c r="G44" s="308">
        <v>575000</v>
      </c>
      <c r="H44" s="309">
        <f t="shared" si="4"/>
        <v>2300000</v>
      </c>
      <c r="I44" s="268"/>
    </row>
    <row r="45" spans="1:11" ht="15" customHeight="1" x14ac:dyDescent="0.35">
      <c r="A45" s="304">
        <v>3</v>
      </c>
      <c r="B45" s="346" t="s">
        <v>123</v>
      </c>
      <c r="C45" s="135" t="s">
        <v>121</v>
      </c>
      <c r="D45" s="306">
        <v>1</v>
      </c>
      <c r="E45" s="307"/>
      <c r="F45" s="307"/>
      <c r="G45" s="308">
        <v>1500000</v>
      </c>
      <c r="H45" s="309">
        <f t="shared" si="4"/>
        <v>1500000</v>
      </c>
      <c r="I45" s="268"/>
    </row>
    <row r="46" spans="1:11" ht="15" customHeight="1" x14ac:dyDescent="0.35">
      <c r="A46" s="304"/>
      <c r="B46" s="346"/>
      <c r="C46" s="135"/>
      <c r="D46" s="306"/>
      <c r="E46" s="307"/>
      <c r="F46" s="307"/>
      <c r="G46" s="344"/>
      <c r="H46" s="345"/>
      <c r="I46" s="268"/>
    </row>
    <row r="47" spans="1:11" ht="15" customHeight="1" x14ac:dyDescent="0.35">
      <c r="A47" s="304"/>
      <c r="B47" s="343" t="s">
        <v>206</v>
      </c>
      <c r="C47" s="135"/>
      <c r="D47" s="306"/>
      <c r="E47" s="307"/>
      <c r="F47" s="307"/>
      <c r="G47" s="344"/>
      <c r="H47" s="345"/>
      <c r="I47" s="268"/>
    </row>
    <row r="48" spans="1:11" ht="15" customHeight="1" x14ac:dyDescent="0.35">
      <c r="A48" s="304">
        <v>1</v>
      </c>
      <c r="B48" s="346" t="s">
        <v>120</v>
      </c>
      <c r="C48" s="135" t="s">
        <v>121</v>
      </c>
      <c r="D48" s="306">
        <v>1</v>
      </c>
      <c r="E48" s="307">
        <v>675000</v>
      </c>
      <c r="F48" s="307">
        <v>10125000</v>
      </c>
      <c r="G48" s="308">
        <v>675000</v>
      </c>
      <c r="H48" s="309">
        <f t="shared" ref="H48:H50" si="5">D48*G48</f>
        <v>675000</v>
      </c>
      <c r="I48" s="268"/>
    </row>
    <row r="49" spans="1:9" x14ac:dyDescent="0.35">
      <c r="A49" s="304">
        <v>2</v>
      </c>
      <c r="B49" s="346" t="s">
        <v>122</v>
      </c>
      <c r="C49" s="135" t="s">
        <v>121</v>
      </c>
      <c r="D49" s="306">
        <v>1</v>
      </c>
      <c r="E49" s="307">
        <v>430000</v>
      </c>
      <c r="F49" s="307">
        <v>3440000</v>
      </c>
      <c r="G49" s="308">
        <v>575000</v>
      </c>
      <c r="H49" s="309">
        <f t="shared" si="5"/>
        <v>575000</v>
      </c>
      <c r="I49" s="271"/>
    </row>
    <row r="50" spans="1:9" x14ac:dyDescent="0.35">
      <c r="A50" s="304">
        <v>3</v>
      </c>
      <c r="B50" s="346" t="s">
        <v>123</v>
      </c>
      <c r="C50" s="135" t="s">
        <v>121</v>
      </c>
      <c r="D50" s="306">
        <v>1</v>
      </c>
      <c r="E50" s="307"/>
      <c r="F50" s="307"/>
      <c r="G50" s="308">
        <v>1500000</v>
      </c>
      <c r="H50" s="309">
        <f t="shared" si="5"/>
        <v>1500000</v>
      </c>
      <c r="I50" s="271"/>
    </row>
    <row r="51" spans="1:9" x14ac:dyDescent="0.35">
      <c r="A51" s="304"/>
      <c r="B51" s="346"/>
      <c r="C51" s="135"/>
      <c r="D51" s="306"/>
      <c r="E51" s="307"/>
      <c r="F51" s="307"/>
      <c r="G51" s="344"/>
      <c r="H51" s="345"/>
    </row>
    <row r="52" spans="1:9" x14ac:dyDescent="0.35">
      <c r="A52" s="347"/>
      <c r="B52" s="348" t="s">
        <v>124</v>
      </c>
      <c r="C52" s="349"/>
      <c r="D52" s="350"/>
      <c r="E52" s="351"/>
      <c r="F52" s="352"/>
      <c r="G52" s="353"/>
      <c r="H52" s="345"/>
    </row>
    <row r="53" spans="1:9" x14ac:dyDescent="0.35">
      <c r="A53" s="290">
        <v>1</v>
      </c>
      <c r="B53" s="291" t="s">
        <v>100</v>
      </c>
      <c r="C53" s="292" t="s">
        <v>121</v>
      </c>
      <c r="D53" s="293">
        <v>0</v>
      </c>
      <c r="E53" s="294">
        <v>3500000</v>
      </c>
      <c r="F53" s="294">
        <v>21000000</v>
      </c>
      <c r="G53" s="295">
        <v>1700000</v>
      </c>
      <c r="H53" s="296">
        <f>D53*G53</f>
        <v>0</v>
      </c>
    </row>
    <row r="54" spans="1:9" ht="16" thickBot="1" x14ac:dyDescent="0.4">
      <c r="A54" s="420" t="s">
        <v>161</v>
      </c>
      <c r="B54" s="421"/>
      <c r="C54" s="421"/>
      <c r="D54" s="421"/>
      <c r="E54" s="421"/>
      <c r="F54" s="421"/>
      <c r="G54" s="422"/>
      <c r="H54" s="272">
        <f>SUM(H43:H53)</f>
        <v>7900000</v>
      </c>
    </row>
    <row r="55" spans="1:9" ht="16" thickTop="1" x14ac:dyDescent="0.35">
      <c r="G55" s="273" t="s">
        <v>91</v>
      </c>
      <c r="H55" s="274">
        <f>H21+H24+H35+H40+H54</f>
        <v>67418000</v>
      </c>
    </row>
    <row r="56" spans="1:9" ht="16" thickBot="1" x14ac:dyDescent="0.4">
      <c r="G56" s="275" t="s">
        <v>92</v>
      </c>
      <c r="H56" s="276">
        <f>+INT(H55/1000)*1000</f>
        <v>67418000</v>
      </c>
    </row>
    <row r="57" spans="1:9" ht="16" thickTop="1" x14ac:dyDescent="0.35"/>
  </sheetData>
  <mergeCells count="18">
    <mergeCell ref="B1:E1"/>
    <mergeCell ref="B2:E2"/>
    <mergeCell ref="A4:G4"/>
    <mergeCell ref="A9:H9"/>
    <mergeCell ref="A10:H10"/>
    <mergeCell ref="A21:G21"/>
    <mergeCell ref="A24:G24"/>
    <mergeCell ref="A35:G35"/>
    <mergeCell ref="A40:G40"/>
    <mergeCell ref="A54:G54"/>
    <mergeCell ref="F12:F13"/>
    <mergeCell ref="G12:G13"/>
    <mergeCell ref="H12:H13"/>
    <mergeCell ref="A12:A13"/>
    <mergeCell ref="B12:B13"/>
    <mergeCell ref="C12:C13"/>
    <mergeCell ref="D12:D13"/>
    <mergeCell ref="E12:E13"/>
  </mergeCells>
  <pageMargins left="0.7" right="0.7" top="0.75" bottom="0.75" header="0.3" footer="0.3"/>
  <pageSetup scale="6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</vt:lpstr>
      <vt:lpstr>BoQ Jonggol</vt:lpstr>
      <vt:lpstr>Mechanical (2)</vt:lpstr>
      <vt:lpstr>ELECTRICAL</vt:lpstr>
      <vt:lpstr>'BoQ Jonggol'!Print_Area</vt:lpstr>
      <vt:lpstr>ELECTRICAL!Print_Area</vt:lpstr>
      <vt:lpstr>Rekap!Print_Area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PMSS-i5-KIT</dc:creator>
  <cp:lastModifiedBy>Howard</cp:lastModifiedBy>
  <cp:lastPrinted>2020-01-02T05:16:30Z</cp:lastPrinted>
  <dcterms:created xsi:type="dcterms:W3CDTF">2016-12-27T03:55:16Z</dcterms:created>
  <dcterms:modified xsi:type="dcterms:W3CDTF">2020-02-18T04:28:53Z</dcterms:modified>
</cp:coreProperties>
</file>