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ru\"/>
    </mc:Choice>
  </mc:AlternateContent>
  <bookViews>
    <workbookView xWindow="0" yWindow="0" windowWidth="20490" windowHeight="7155"/>
  </bookViews>
  <sheets>
    <sheet name="New Livistona 1" sheetId="1" r:id="rId1"/>
    <sheet name="Rev N. Liv 2" sheetId="5" r:id="rId2"/>
  </sheets>
  <externalReferences>
    <externalReference r:id="rId3"/>
    <externalReference r:id="rId4"/>
  </externalReferences>
  <definedNames>
    <definedName name="_xlnm.Print_Area" localSheetId="0">'New Livistona 1'!$B$1:$H$194</definedName>
    <definedName name="_xlnm.Print_Titles" localSheetId="0">'New Livistona 1'!$1:$7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 l="1"/>
  <c r="F64" i="5"/>
  <c r="C173" i="5"/>
  <c r="C172" i="5"/>
  <c r="C171" i="5"/>
  <c r="H151" i="5"/>
  <c r="H150" i="5"/>
  <c r="H149" i="5"/>
  <c r="H152" i="5" s="1"/>
  <c r="H173" i="5" s="1"/>
  <c r="H145" i="5"/>
  <c r="H144" i="5"/>
  <c r="H143" i="5"/>
  <c r="F143" i="5"/>
  <c r="F142" i="5"/>
  <c r="H142" i="5" s="1"/>
  <c r="H141" i="5"/>
  <c r="H140" i="5"/>
  <c r="F140" i="5"/>
  <c r="I141" i="5" s="1"/>
  <c r="I142" i="5" s="1"/>
  <c r="I143" i="5" s="1"/>
  <c r="F136" i="5"/>
  <c r="H136" i="5" s="1"/>
  <c r="H137" i="5" s="1"/>
  <c r="H171" i="5" s="1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F115" i="5"/>
  <c r="H115" i="5" s="1"/>
  <c r="F114" i="5"/>
  <c r="H114" i="5" s="1"/>
  <c r="F113" i="5"/>
  <c r="H113" i="5" s="1"/>
  <c r="F112" i="5"/>
  <c r="H112" i="5" s="1"/>
  <c r="H111" i="5"/>
  <c r="H110" i="5"/>
  <c r="F110" i="5"/>
  <c r="H109" i="5"/>
  <c r="F109" i="5"/>
  <c r="H108" i="5"/>
  <c r="F107" i="5"/>
  <c r="H107" i="5" s="1"/>
  <c r="F106" i="5"/>
  <c r="H106" i="5" s="1"/>
  <c r="F105" i="5"/>
  <c r="H105" i="5" s="1"/>
  <c r="F104" i="5"/>
  <c r="H104" i="5" s="1"/>
  <c r="F103" i="5"/>
  <c r="H103" i="5" s="1"/>
  <c r="H102" i="5"/>
  <c r="H101" i="5"/>
  <c r="F101" i="5"/>
  <c r="H100" i="5"/>
  <c r="F100" i="5"/>
  <c r="H99" i="5"/>
  <c r="F99" i="5"/>
  <c r="H98" i="5"/>
  <c r="F98" i="5"/>
  <c r="H97" i="5"/>
  <c r="F97" i="5"/>
  <c r="H96" i="5"/>
  <c r="F96" i="5"/>
  <c r="F92" i="5"/>
  <c r="H92" i="5" s="1"/>
  <c r="F91" i="5"/>
  <c r="H91" i="5" s="1"/>
  <c r="F90" i="5"/>
  <c r="H90" i="5" s="1"/>
  <c r="F89" i="5"/>
  <c r="H89" i="5" s="1"/>
  <c r="F88" i="5"/>
  <c r="H88" i="5" s="1"/>
  <c r="H85" i="5"/>
  <c r="F85" i="5"/>
  <c r="H84" i="5"/>
  <c r="F84" i="5"/>
  <c r="H83" i="5"/>
  <c r="F83" i="5"/>
  <c r="H82" i="5"/>
  <c r="H81" i="5"/>
  <c r="F81" i="5"/>
  <c r="F80" i="5"/>
  <c r="H79" i="5"/>
  <c r="F79" i="5"/>
  <c r="H78" i="5"/>
  <c r="F78" i="5"/>
  <c r="H77" i="5"/>
  <c r="F77" i="5"/>
  <c r="F76" i="5"/>
  <c r="H76" i="5" s="1"/>
  <c r="H75" i="5"/>
  <c r="H74" i="5"/>
  <c r="F74" i="5"/>
  <c r="H73" i="5"/>
  <c r="F73" i="5"/>
  <c r="F69" i="5"/>
  <c r="H69" i="5" s="1"/>
  <c r="F68" i="5"/>
  <c r="H68" i="5" s="1"/>
  <c r="F67" i="5"/>
  <c r="H67" i="5" s="1"/>
  <c r="F66" i="5"/>
  <c r="H66" i="5" s="1"/>
  <c r="H65" i="5"/>
  <c r="H64" i="5"/>
  <c r="H61" i="5"/>
  <c r="F61" i="5"/>
  <c r="H60" i="5"/>
  <c r="F60" i="5"/>
  <c r="H59" i="5"/>
  <c r="F59" i="5"/>
  <c r="F56" i="5"/>
  <c r="H56" i="5" s="1"/>
  <c r="F55" i="5"/>
  <c r="H55" i="5" s="1"/>
  <c r="F54" i="5"/>
  <c r="H54" i="5" s="1"/>
  <c r="F53" i="5"/>
  <c r="H53" i="5" s="1"/>
  <c r="H50" i="5"/>
  <c r="F50" i="5"/>
  <c r="H49" i="5"/>
  <c r="F49" i="5"/>
  <c r="H48" i="5"/>
  <c r="H51" i="5" s="1"/>
  <c r="H163" i="5" s="1"/>
  <c r="F48" i="5"/>
  <c r="F44" i="5"/>
  <c r="H44" i="5" s="1"/>
  <c r="F43" i="5"/>
  <c r="H43" i="5" s="1"/>
  <c r="F42" i="5"/>
  <c r="H42" i="5" s="1"/>
  <c r="F41" i="5"/>
  <c r="H41" i="5" s="1"/>
  <c r="H40" i="5"/>
  <c r="H39" i="5"/>
  <c r="F39" i="5"/>
  <c r="H38" i="5"/>
  <c r="F38" i="5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8" i="5"/>
  <c r="H28" i="5" s="1"/>
  <c r="H24" i="5"/>
  <c r="F24" i="5"/>
  <c r="H23" i="5"/>
  <c r="F23" i="5"/>
  <c r="F20" i="5"/>
  <c r="H20" i="5" s="1"/>
  <c r="F19" i="5"/>
  <c r="H19" i="5" s="1"/>
  <c r="F18" i="5"/>
  <c r="H18" i="5" s="1"/>
  <c r="F17" i="5"/>
  <c r="H17" i="5" s="1"/>
  <c r="H14" i="5"/>
  <c r="F14" i="5"/>
  <c r="H13" i="5"/>
  <c r="F13" i="5"/>
  <c r="H12" i="5"/>
  <c r="F12" i="5"/>
  <c r="H11" i="5"/>
  <c r="F11" i="5"/>
  <c r="H10" i="5"/>
  <c r="F10" i="5"/>
  <c r="H9" i="5"/>
  <c r="F9" i="5"/>
  <c r="H134" i="5" l="1"/>
  <c r="H170" i="5" s="1"/>
  <c r="H117" i="5"/>
  <c r="H169" i="5" s="1"/>
  <c r="H62" i="5"/>
  <c r="H165" i="5" s="1"/>
  <c r="H25" i="5"/>
  <c r="H160" i="5" s="1"/>
  <c r="H15" i="5"/>
  <c r="H158" i="5" s="1"/>
  <c r="H80" i="5"/>
  <c r="H86" i="5" s="1"/>
  <c r="H167" i="5" s="1"/>
  <c r="H57" i="5"/>
  <c r="H164" i="5" s="1"/>
  <c r="H146" i="5"/>
  <c r="H172" i="5" s="1"/>
  <c r="H36" i="5"/>
  <c r="H161" i="5" s="1"/>
  <c r="H93" i="5"/>
  <c r="H168" i="5" s="1"/>
  <c r="H21" i="5"/>
  <c r="H159" i="5" s="1"/>
  <c r="H45" i="5"/>
  <c r="H162" i="5" s="1"/>
  <c r="H70" i="5"/>
  <c r="H166" i="5" s="1"/>
  <c r="H176" i="5" l="1"/>
  <c r="H177" i="5" s="1"/>
  <c r="H178" i="5" s="1"/>
  <c r="H186" i="5" s="1"/>
  <c r="H179" i="5" l="1"/>
  <c r="H180" i="5" s="1"/>
  <c r="H182" i="5" s="1"/>
  <c r="L61" i="1"/>
  <c r="K61" i="1"/>
  <c r="K73" i="1"/>
  <c r="K72" i="1"/>
  <c r="K71" i="1"/>
  <c r="K68" i="1"/>
  <c r="L67" i="1"/>
  <c r="K67" i="1"/>
  <c r="M61" i="1"/>
  <c r="M60" i="1"/>
  <c r="L60" i="1"/>
  <c r="K4" i="1"/>
  <c r="K3" i="1"/>
  <c r="K2" i="1"/>
  <c r="K60" i="1"/>
  <c r="N67" i="1" l="1"/>
  <c r="N60" i="1"/>
  <c r="N61" i="1"/>
  <c r="K74" i="1"/>
  <c r="O69" i="1"/>
  <c r="N68" i="1"/>
  <c r="N65" i="1"/>
  <c r="N63" i="1"/>
  <c r="N62" i="1"/>
  <c r="N64" i="1" l="1"/>
  <c r="N66" i="1" s="1"/>
  <c r="N69" i="1" s="1"/>
  <c r="N73" i="1" l="1"/>
  <c r="N70" i="1"/>
  <c r="N71" i="1" s="1"/>
  <c r="H98" i="1" l="1"/>
  <c r="H141" i="1" l="1"/>
  <c r="H144" i="1"/>
  <c r="H145" i="1"/>
  <c r="H102" i="1"/>
  <c r="H108" i="1"/>
  <c r="H110" i="1"/>
  <c r="H111" i="1"/>
  <c r="H82" i="1"/>
  <c r="H75" i="1"/>
  <c r="H40" i="1"/>
  <c r="C173" i="1" l="1"/>
  <c r="F143" i="1"/>
  <c r="F142" i="1"/>
  <c r="F140" i="1"/>
  <c r="I141" i="1" s="1"/>
  <c r="I142" i="1" s="1"/>
  <c r="I143" i="1" s="1"/>
  <c r="F136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5" i="1"/>
  <c r="F114" i="1"/>
  <c r="F113" i="1"/>
  <c r="F112" i="1"/>
  <c r="F109" i="1"/>
  <c r="F107" i="1"/>
  <c r="F106" i="1"/>
  <c r="F105" i="1"/>
  <c r="F104" i="1"/>
  <c r="F103" i="1"/>
  <c r="F101" i="1"/>
  <c r="F100" i="1"/>
  <c r="F99" i="1"/>
  <c r="F98" i="1"/>
  <c r="F97" i="1"/>
  <c r="F96" i="1"/>
  <c r="F92" i="1"/>
  <c r="F91" i="1"/>
  <c r="F90" i="1"/>
  <c r="F89" i="1"/>
  <c r="F88" i="1"/>
  <c r="F85" i="1"/>
  <c r="F84" i="1"/>
  <c r="F83" i="1"/>
  <c r="F81" i="1"/>
  <c r="F80" i="1"/>
  <c r="F79" i="1"/>
  <c r="F78" i="1"/>
  <c r="F77" i="1"/>
  <c r="F76" i="1"/>
  <c r="F74" i="1"/>
  <c r="F73" i="1"/>
  <c r="F69" i="1"/>
  <c r="F68" i="1"/>
  <c r="F67" i="1"/>
  <c r="F66" i="1"/>
  <c r="F65" i="1"/>
  <c r="F64" i="1"/>
  <c r="F61" i="1"/>
  <c r="F60" i="1"/>
  <c r="F59" i="1"/>
  <c r="F56" i="1"/>
  <c r="F55" i="1"/>
  <c r="F54" i="1"/>
  <c r="F53" i="1"/>
  <c r="F50" i="1"/>
  <c r="F49" i="1"/>
  <c r="F48" i="1"/>
  <c r="F44" i="1"/>
  <c r="F43" i="1"/>
  <c r="F42" i="1"/>
  <c r="F41" i="1"/>
  <c r="F39" i="1"/>
  <c r="F38" i="1"/>
  <c r="F35" i="1"/>
  <c r="F34" i="1"/>
  <c r="F33" i="1"/>
  <c r="F32" i="1"/>
  <c r="F31" i="1"/>
  <c r="F30" i="1"/>
  <c r="F29" i="1"/>
  <c r="F28" i="1"/>
  <c r="F24" i="1"/>
  <c r="F23" i="1"/>
  <c r="F20" i="1"/>
  <c r="F19" i="1"/>
  <c r="F18" i="1"/>
  <c r="F17" i="1"/>
  <c r="F14" i="1"/>
  <c r="F13" i="1"/>
  <c r="F12" i="1"/>
  <c r="F11" i="1"/>
  <c r="F10" i="1"/>
  <c r="F9" i="1"/>
  <c r="H14" i="1" l="1"/>
  <c r="H33" i="1"/>
  <c r="H53" i="1"/>
  <c r="H81" i="1"/>
  <c r="H99" i="1"/>
  <c r="H115" i="1"/>
  <c r="H131" i="1"/>
  <c r="H23" i="1"/>
  <c r="H48" i="1"/>
  <c r="H73" i="1"/>
  <c r="H96" i="1"/>
  <c r="H100" i="1"/>
  <c r="H112" i="1"/>
  <c r="H120" i="1"/>
  <c r="H124" i="1"/>
  <c r="H128" i="1"/>
  <c r="H132" i="1"/>
  <c r="H142" i="1"/>
  <c r="H151" i="1"/>
  <c r="H10" i="1"/>
  <c r="H29" i="1"/>
  <c r="H44" i="1"/>
  <c r="H65" i="1"/>
  <c r="H77" i="1"/>
  <c r="H92" i="1"/>
  <c r="H109" i="1"/>
  <c r="H127" i="1"/>
  <c r="H150" i="1"/>
  <c r="H17" i="1"/>
  <c r="H34" i="1"/>
  <c r="H54" i="1"/>
  <c r="H66" i="1"/>
  <c r="H78" i="1"/>
  <c r="H89" i="1"/>
  <c r="H105" i="1"/>
  <c r="H12" i="1"/>
  <c r="H18" i="1"/>
  <c r="H24" i="1"/>
  <c r="H31" i="1"/>
  <c r="H35" i="1"/>
  <c r="H42" i="1"/>
  <c r="H49" i="1"/>
  <c r="H55" i="1"/>
  <c r="H61" i="1"/>
  <c r="H67" i="1"/>
  <c r="H74" i="1"/>
  <c r="H79" i="1"/>
  <c r="H84" i="1"/>
  <c r="H90" i="1"/>
  <c r="H97" i="1"/>
  <c r="H101" i="1"/>
  <c r="H106" i="1"/>
  <c r="H113" i="1"/>
  <c r="H121" i="1"/>
  <c r="H125" i="1"/>
  <c r="H129" i="1"/>
  <c r="H133" i="1"/>
  <c r="H143" i="1"/>
  <c r="H20" i="1"/>
  <c r="H39" i="1"/>
  <c r="H59" i="1"/>
  <c r="H69" i="1"/>
  <c r="H88" i="1"/>
  <c r="H104" i="1"/>
  <c r="H123" i="1"/>
  <c r="H140" i="1"/>
  <c r="H11" i="1"/>
  <c r="H30" i="1"/>
  <c r="H41" i="1"/>
  <c r="H60" i="1"/>
  <c r="H83" i="1"/>
  <c r="H9" i="1"/>
  <c r="H13" i="1"/>
  <c r="H19" i="1"/>
  <c r="H28" i="1"/>
  <c r="H32" i="1"/>
  <c r="H38" i="1"/>
  <c r="H43" i="1"/>
  <c r="H50" i="1"/>
  <c r="H56" i="1"/>
  <c r="H64" i="1"/>
  <c r="H68" i="1"/>
  <c r="H76" i="1"/>
  <c r="H80" i="1"/>
  <c r="H85" i="1"/>
  <c r="H91" i="1"/>
  <c r="H103" i="1"/>
  <c r="H107" i="1"/>
  <c r="H114" i="1"/>
  <c r="H122" i="1"/>
  <c r="H126" i="1"/>
  <c r="H130" i="1"/>
  <c r="H136" i="1"/>
  <c r="H137" i="1" s="1"/>
  <c r="H171" i="1" s="1"/>
  <c r="H149" i="1"/>
  <c r="H146" i="1" l="1"/>
  <c r="H172" i="1" s="1"/>
  <c r="H152" i="1"/>
  <c r="H173" i="1" s="1"/>
  <c r="H70" i="1"/>
  <c r="H166" i="1" s="1"/>
  <c r="H93" i="1"/>
  <c r="H168" i="1" s="1"/>
  <c r="H25" i="1"/>
  <c r="H160" i="1" s="1"/>
  <c r="H36" i="1"/>
  <c r="H161" i="1" s="1"/>
  <c r="H45" i="1"/>
  <c r="H162" i="1" s="1"/>
  <c r="H117" i="1"/>
  <c r="H169" i="1" s="1"/>
  <c r="H57" i="1"/>
  <c r="H164" i="1" s="1"/>
  <c r="H62" i="1"/>
  <c r="H165" i="1" s="1"/>
  <c r="H21" i="1"/>
  <c r="H159" i="1" s="1"/>
  <c r="H134" i="1"/>
  <c r="H170" i="1" s="1"/>
  <c r="H51" i="1"/>
  <c r="H163" i="1" s="1"/>
  <c r="H15" i="1"/>
  <c r="H158" i="1" s="1"/>
  <c r="H86" i="1"/>
  <c r="H167" i="1" s="1"/>
  <c r="H176" i="1" l="1"/>
  <c r="H177" i="1" l="1"/>
  <c r="H178" i="1" s="1"/>
  <c r="H179" i="1" l="1"/>
  <c r="H180" i="1" s="1"/>
  <c r="H182" i="1" s="1"/>
  <c r="H186" i="1"/>
</calcChain>
</file>

<file path=xl/sharedStrings.xml><?xml version="1.0" encoding="utf-8"?>
<sst xmlns="http://schemas.openxmlformats.org/spreadsheetml/2006/main" count="777" uniqueCount="238">
  <si>
    <t>RENCANA  ANGGARAN  BIAYA</t>
  </si>
  <si>
    <t>BANGUNAN RUMAH TINGGAL BLOK MONTEVERDE</t>
  </si>
  <si>
    <t>PERUMAHAN CITRA LAND CIBUBUR</t>
  </si>
  <si>
    <t>New Livistona 1 34/60</t>
  </si>
  <si>
    <t>NO</t>
  </si>
  <si>
    <t>URAIAN  PEKERJAAN</t>
  </si>
  <si>
    <t>SAT.</t>
  </si>
  <si>
    <t>Volume</t>
  </si>
  <si>
    <t>Jumlah</t>
  </si>
  <si>
    <t>T. 34/60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</si>
  <si>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</si>
  <si>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</si>
  <si>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</si>
  <si>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</si>
  <si>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</si>
  <si>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</si>
  <si>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</si>
  <si>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</si>
  <si>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</si>
  <si>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</si>
  <si>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</si>
  <si>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</si>
  <si>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PEK. GALIAN</t>
  </si>
  <si>
    <t>Galian Tanah</t>
  </si>
  <si>
    <t>M3</t>
  </si>
  <si>
    <t>Urugan Tanah Kembali + buang (perataan)</t>
  </si>
  <si>
    <t>Urugan pasir bawah lantai t. 5cm dan Pondasi</t>
  </si>
  <si>
    <t xml:space="preserve">Floor lantai dasar 4cm </t>
  </si>
  <si>
    <t>III</t>
  </si>
  <si>
    <t>PEK.PONDASI:</t>
  </si>
  <si>
    <t>Pondasi Batu Kali</t>
  </si>
  <si>
    <t>Rollag Bata</t>
  </si>
  <si>
    <t>m3</t>
  </si>
  <si>
    <t>IV</t>
  </si>
  <si>
    <t>PEK.STRUKTUR:</t>
  </si>
  <si>
    <t xml:space="preserve"> - Beton K175</t>
  </si>
  <si>
    <t>Sloof</t>
  </si>
  <si>
    <t>Balok Lantai 1</t>
  </si>
  <si>
    <t>Ring Balok dan balok latai</t>
  </si>
  <si>
    <t>Kolom Beton type   K1 dan K2</t>
  </si>
  <si>
    <t>Kolom Praktis</t>
  </si>
  <si>
    <t>Plat Canopy</t>
  </si>
  <si>
    <t xml:space="preserve">Dak beton Talang t. 12 cm </t>
  </si>
  <si>
    <t>Meja Dapur</t>
  </si>
  <si>
    <t>V</t>
  </si>
  <si>
    <t>PEK. FINISHING LANTAI</t>
  </si>
  <si>
    <t>Lantai keramik 50x50  R. Teras Depan</t>
  </si>
  <si>
    <t>Lantai Granite 60x60 R. Tamu,r. tidur, r. Keluarga,r. Makan dan dapur</t>
  </si>
  <si>
    <t xml:space="preserve">eks. Sandi Mas  type Lotus White... </t>
  </si>
  <si>
    <t>Rabat beton + Koral sikat pd carport incld. kansteen pembatas Carport</t>
  </si>
  <si>
    <t>VI</t>
  </si>
  <si>
    <t>PEK. FINISHING DINDING:</t>
  </si>
  <si>
    <t>Keramik Dinding</t>
  </si>
  <si>
    <t>VII</t>
  </si>
  <si>
    <t>PEK. PLAFOND:</t>
  </si>
  <si>
    <t>Plafond Gypsum t. 9mm + rangka hollow</t>
  </si>
  <si>
    <t>Cornice Coakan bagian dalam</t>
  </si>
  <si>
    <t>Cornice   Luar 4x4 cm</t>
  </si>
  <si>
    <t>Plafond Calsiboard t. 4mm rk. Hollow (plafond KM/WC + plafond luar)</t>
  </si>
  <si>
    <t>VIII</t>
  </si>
  <si>
    <t>PEK. PASANGAN BATA &amp; PLASTERAN</t>
  </si>
  <si>
    <t>Pas.Bata Trasraam 1:2</t>
  </si>
  <si>
    <t>Pas.Bata 1:5</t>
  </si>
  <si>
    <t>Plester dan Acian Dinding</t>
  </si>
  <si>
    <t>IX</t>
  </si>
  <si>
    <t>PEK.ATAP:</t>
  </si>
  <si>
    <t>Konst. Atap  Bangunan Utama (baja ringan fin. Galvanised) + almn. Foil</t>
  </si>
  <si>
    <t>Pasangan Atap Genteng beton</t>
  </si>
  <si>
    <t>Pek. Lisplang  teras belakang, atas dan muka</t>
  </si>
  <si>
    <t>Flashing</t>
  </si>
  <si>
    <t>Genteng Nok</t>
  </si>
  <si>
    <t>Genting tepi</t>
  </si>
  <si>
    <t>X</t>
  </si>
  <si>
    <t>PEKERJAAN PINTU DAN JENDELA</t>
  </si>
  <si>
    <t>Daun pintu Utama, Dalam dan KM/WC incld. Finished terpasang</t>
  </si>
  <si>
    <t>-</t>
  </si>
  <si>
    <t>Daun Pintu dalam P1 (laminated)</t>
  </si>
  <si>
    <t>BH</t>
  </si>
  <si>
    <t>Daun Pintu utama doubel teak wood rangka singkil (seperti gbr + accs)</t>
  </si>
  <si>
    <t>Kusen Almn eks.</t>
  </si>
  <si>
    <t>Kusen +dn jendela  (2 daun) + kaca + accs (PJ1)</t>
  </si>
  <si>
    <t>Unit</t>
  </si>
  <si>
    <t>Kusen +2 dn jendela kaca + BV + accs (PJ2)</t>
  </si>
  <si>
    <t>Kusen + 2 dn jendela  + kaca +  accs R. tidur belakang (W5)</t>
  </si>
  <si>
    <t>Kusen +dn jendela  t. 5mm + accs R. tidur depan dan R. Tamu (W1&amp;W4)</t>
  </si>
  <si>
    <t>Kusen + kaca mati t. 6mm pada bagian atas  (type W6)</t>
  </si>
  <si>
    <t>Kusen + kaca mati t. 5mm pada bagian T. Muka  type W2, W3</t>
  </si>
  <si>
    <t>Kunci dan Engsel</t>
  </si>
  <si>
    <t>Kunci Pintu PJ1, Pintu dalam &amp; Km/wc dalam  + accs</t>
  </si>
  <si>
    <t>Engsel Daun Pintu</t>
  </si>
  <si>
    <t>bh</t>
  </si>
  <si>
    <t>XI</t>
  </si>
  <si>
    <t>PEK.PENGECATAN:</t>
  </si>
  <si>
    <t>Cat Dinding Dalam  ex. Catylac</t>
  </si>
  <si>
    <t>Cat Dinding Luar ex. ICI wheathershield</t>
  </si>
  <si>
    <t>Cat Plafond (incld. Cat cornice)</t>
  </si>
  <si>
    <t>Cat Listplank Kayu + grc</t>
  </si>
  <si>
    <t>Cat genting nok</t>
  </si>
  <si>
    <t>XII</t>
  </si>
  <si>
    <t>PEK. SANITASI DAN SALURAN</t>
  </si>
  <si>
    <t>KM/WC:</t>
  </si>
  <si>
    <t xml:space="preserve">Closet Monoblok terpasang lengkap + accs </t>
  </si>
  <si>
    <t xml:space="preserve">Kran Wastafel </t>
  </si>
  <si>
    <t>Tempat Sabun</t>
  </si>
  <si>
    <t>Dapur</t>
  </si>
  <si>
    <t>Kran sink + accs.</t>
  </si>
  <si>
    <t>Floor Drain (stainless lokal)</t>
  </si>
  <si>
    <t>Roof Drain Dak talang</t>
  </si>
  <si>
    <t>Instalasi Air Bersih:</t>
  </si>
  <si>
    <t>1/2"</t>
  </si>
  <si>
    <t>3/4"</t>
  </si>
  <si>
    <t>Instalasi Air Kotor: dan air hujan</t>
  </si>
  <si>
    <t>3"</t>
  </si>
  <si>
    <t>4"   (buangan s/d saluran kota)</t>
  </si>
  <si>
    <t>Bak Kontrol</t>
  </si>
  <si>
    <t>Bak Meter air</t>
  </si>
  <si>
    <t>XIII</t>
  </si>
  <si>
    <t>PEK.INSTALASI LISTRIK:</t>
  </si>
  <si>
    <t>Instalasi Titik Lampu (incld. Fiting)</t>
  </si>
  <si>
    <t>TTK</t>
  </si>
  <si>
    <t>Instalasi Stop Kontak</t>
  </si>
  <si>
    <t>Lampu Taman</t>
  </si>
  <si>
    <t>Instalasi Telepon incld outlet telp.</t>
  </si>
  <si>
    <t>Instalasi TV (incl. Outlet, + accs)</t>
  </si>
  <si>
    <t>Instalasi water heater  (incl. Outlet,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</si>
  <si>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</si>
  <si>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</si>
  <si>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</si>
  <si>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</si>
  <si>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</si>
  <si>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</si>
  <si>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lot</t>
  </si>
  <si>
    <t>Grounding Kabel BC 6mm</t>
  </si>
  <si>
    <t>Lot</t>
  </si>
  <si>
    <t>Box Panel (incld. kabel tufur + MCB)</t>
  </si>
  <si>
    <t>unit</t>
  </si>
  <si>
    <t>XIV</t>
  </si>
  <si>
    <t>PEK. LAIN - LAIN</t>
  </si>
  <si>
    <t>Septictank dan rembesan</t>
  </si>
  <si>
    <t>PEK. PERUBAHAN BENTUK TAMPAK MUKA</t>
  </si>
  <si>
    <t>Pasangan Type Arcilla eks. Flexitile  ukr. 30x60 cm (matrial saja</t>
  </si>
  <si>
    <t>m2</t>
  </si>
  <si>
    <t>harga Rp. ,- (excld PPn)</t>
  </si>
  <si>
    <t>Water Proofing type Coating pada dak talang</t>
  </si>
  <si>
    <t>Finishing Kolom kotak pada teras Depan</t>
  </si>
  <si>
    <t>Plor aci dag talang &amp; canopy</t>
  </si>
  <si>
    <t>Opening lubang pintu &amp; jendela</t>
  </si>
  <si>
    <t>Sub. Total</t>
  </si>
  <si>
    <t>PEKERJAAN PLESTER DINDING SAMPING</t>
  </si>
  <si>
    <t>Plester dinding samping kanan (plester aci + aquaproof)</t>
  </si>
  <si>
    <t>Plester dinding samping kiri (plester aci + aquaproof)</t>
  </si>
  <si>
    <t>Plester dinding belakang  (pagar)</t>
  </si>
  <si>
    <t>REKAPITULASI</t>
  </si>
  <si>
    <t>XV</t>
  </si>
  <si>
    <t>XVI</t>
  </si>
  <si>
    <t>Luas ( m2) konst</t>
  </si>
  <si>
    <t>Harga /m2 ( Excl PPN)</t>
  </si>
  <si>
    <t>Harga per m2 excld ppn</t>
  </si>
  <si>
    <t>New Livistona 2 39/72</t>
  </si>
  <si>
    <t>T. 39/72</t>
  </si>
  <si>
    <t>Harga Satuan</t>
  </si>
  <si>
    <t>m1</t>
  </si>
  <si>
    <t>Plin 10x40 cm (tanpa Plint hanya Nat) ex. Sandimas</t>
  </si>
  <si>
    <t>Closet Monoblok terpasang lengkap + accs ex. Toto - CW 421 J/SW 420 JP</t>
  </si>
  <si>
    <t xml:space="preserve"> Shower set ex. Toto - TX 433 SD</t>
  </si>
  <si>
    <t>Wastafel terpasang lengkap + accs ex. Toto - LW 236 CJ</t>
  </si>
  <si>
    <t>Kran Wastafel ex. Toto - TX 109 LD</t>
  </si>
  <si>
    <t>Jet Spray u/ closet ex. Wasser - WE 99 JS CHROME</t>
  </si>
  <si>
    <t>Kicthen Sink + accs ex. Wasser</t>
  </si>
  <si>
    <t>Kran Taman (Carport) ex. Wasser - TC 030 B</t>
  </si>
  <si>
    <t>Lantai keramik 50x50  R. Teras Depan ex. Milan Habitat - Spark Bronze</t>
  </si>
  <si>
    <t>Lantai keramik 50x50  R. Teras Belakang ex. Milan Habitat - Spark Bronze</t>
  </si>
  <si>
    <t>KM / WC Lt. Dasar ukr. 25x40 ex. Mulia - Lavanda Bianco</t>
  </si>
  <si>
    <t>KM / WC R. Shower ukr. 25x40 ex. Mulia - Valino Grey</t>
  </si>
  <si>
    <t>Kunci Pintu PU ex. Solid Gradino</t>
  </si>
  <si>
    <t>Kunci Pintu PJ1, Pintu dalam &amp; Km/wc dalam  + accs ex. Solid Gradino</t>
  </si>
  <si>
    <t>Engsel Daun Pintu ex. Solid Gradino</t>
  </si>
  <si>
    <t xml:space="preserve"> - accs. Listrik ex. Schneider</t>
  </si>
  <si>
    <t>CATATAN</t>
  </si>
  <si>
    <t>ex. Milan Habitat - Spark Bronze</t>
  </si>
  <si>
    <t>Lantai keramik 50x50  R. Teras Belakang</t>
  </si>
  <si>
    <t>eks. Sandimas</t>
  </si>
  <si>
    <t>ex. Sandimas - Lotus White</t>
  </si>
  <si>
    <t>ex. Mulia - Arkansas Stone</t>
  </si>
  <si>
    <t>ex. Milan Habitat - Petra Ebano</t>
  </si>
  <si>
    <t xml:space="preserve">KM / WC Lt. Dasar ukr. 25x40 </t>
  </si>
  <si>
    <t>ex. Mulia - Lavanda Bianco</t>
  </si>
  <si>
    <t xml:space="preserve">KM / WC R. Shower ukr. 25x40 </t>
  </si>
  <si>
    <t>ex. Mulia - Valino Grey</t>
  </si>
  <si>
    <t>ex. Powerblock</t>
  </si>
  <si>
    <t>ex. Mortindo</t>
  </si>
  <si>
    <t>ex. Abe Kogyo</t>
  </si>
  <si>
    <t>ex. Sumiton</t>
  </si>
  <si>
    <t xml:space="preserve">Kunci Pintu PU </t>
  </si>
  <si>
    <t>ex. Solid Gradino</t>
  </si>
  <si>
    <t>ex. Karang Pilang</t>
  </si>
  <si>
    <t>ex. Monier</t>
  </si>
  <si>
    <t>ex. Elephant</t>
  </si>
  <si>
    <t>ex. Propan</t>
  </si>
  <si>
    <t>ex. Wasser</t>
  </si>
  <si>
    <t>ex. Toto - CW 421 J/SW 420 JP</t>
  </si>
  <si>
    <t xml:space="preserve">Wastafel terpasang lengkap + accs </t>
  </si>
  <si>
    <t>ex. Toto - LW 236 CJ</t>
  </si>
  <si>
    <t>ex. Toto - TX 109 LD</t>
  </si>
  <si>
    <t xml:space="preserve"> Shower set </t>
  </si>
  <si>
    <t>ex. Toto - TX 433 SD</t>
  </si>
  <si>
    <t xml:space="preserve">Jet Spray u/ closet </t>
  </si>
  <si>
    <t>ex. Wasser - WE 99 JS CHROME</t>
  </si>
  <si>
    <t xml:space="preserve">Kicthen Sink + accs </t>
  </si>
  <si>
    <t xml:space="preserve">Kran Taman (Carport) </t>
  </si>
  <si>
    <t>ex. Wasser - TC 030 B</t>
  </si>
  <si>
    <t>ex. Wasser - TC 040 B</t>
  </si>
  <si>
    <t>ex. Vinilon/Wavin/LG</t>
  </si>
  <si>
    <t>ex. KIA - Ivory</t>
  </si>
  <si>
    <t>ex. Milan Habitat - Bio Cream</t>
  </si>
  <si>
    <t>ex. Westpex</t>
  </si>
  <si>
    <t>ex. Panasonic</t>
  </si>
  <si>
    <t>ex. Lumax</t>
  </si>
  <si>
    <t>ex. Schneider</t>
  </si>
  <si>
    <t>ex. Flexitile - Arcilla</t>
  </si>
  <si>
    <t>ex. Pancawira - Biotank</t>
  </si>
  <si>
    <t>IKDP</t>
  </si>
  <si>
    <t>Lantai keramik  KM /WC 40x40</t>
  </si>
  <si>
    <t>Ruang Dapur (30x60) dan meja dapur ukr. (60x60)</t>
  </si>
  <si>
    <t xml:space="preserve">Pasangan Bata </t>
  </si>
  <si>
    <t>Lt. 01 V</t>
  </si>
  <si>
    <t>Lt. 1 Hz</t>
  </si>
  <si>
    <t>kusen</t>
  </si>
  <si>
    <t>beton</t>
  </si>
  <si>
    <t>Lt. 02 V</t>
  </si>
  <si>
    <t>sopi2</t>
  </si>
  <si>
    <t>Lt.02 Hz</t>
  </si>
  <si>
    <t>pagar</t>
  </si>
  <si>
    <t>PlesterAci</t>
  </si>
  <si>
    <t>minus</t>
  </si>
  <si>
    <t>samping Kanan</t>
  </si>
  <si>
    <t>Samping Kiri</t>
  </si>
  <si>
    <t>belakang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</si>
</sst>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Bookman Old Style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41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43" fontId="1" fillId="0" borderId="0" xfId="2" applyFill="1"/>
    <xf numFmtId="43" fontId="1" fillId="0" borderId="0" xfId="2" applyFont="1"/>
    <xf numFmtId="164" fontId="3" fillId="0" borderId="0" xfId="1" applyNumberFormat="1" applyFont="1"/>
    <xf numFmtId="43" fontId="4" fillId="0" borderId="0" xfId="2" applyFont="1" applyFill="1"/>
    <xf numFmtId="43" fontId="4" fillId="0" borderId="0" xfId="2" applyFont="1"/>
    <xf numFmtId="43" fontId="5" fillId="0" borderId="0" xfId="2" applyFont="1" applyAlignment="1">
      <alignment horizontal="right"/>
    </xf>
    <xf numFmtId="43" fontId="3" fillId="0" borderId="2" xfId="2" applyFont="1" applyFill="1" applyBorder="1" applyAlignment="1">
      <alignment horizontal="center" vertical="center"/>
    </xf>
    <xf numFmtId="43" fontId="3" fillId="0" borderId="4" xfId="2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center" vertical="center"/>
    </xf>
    <xf numFmtId="43" fontId="1" fillId="0" borderId="5" xfId="2" applyFont="1" applyFill="1" applyBorder="1" applyAlignment="1">
      <alignment horizontal="center" vertical="center"/>
    </xf>
    <xf numFmtId="43" fontId="1" fillId="2" borderId="5" xfId="2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horizontal="center" vertical="center"/>
    </xf>
    <xf numFmtId="43" fontId="1" fillId="0" borderId="3" xfId="2" applyFont="1" applyFill="1" applyBorder="1" applyAlignment="1">
      <alignment horizontal="right" vertical="center"/>
    </xf>
    <xf numFmtId="43" fontId="1" fillId="2" borderId="3" xfId="2" applyFont="1" applyFill="1" applyBorder="1" applyAlignment="1">
      <alignment horizontal="right" vertical="center"/>
    </xf>
    <xf numFmtId="0" fontId="4" fillId="0" borderId="3" xfId="1" applyFont="1" applyBorder="1" applyAlignment="1">
      <alignment horizontal="right"/>
    </xf>
    <xf numFmtId="0" fontId="4" fillId="0" borderId="3" xfId="1" applyFont="1" applyBorder="1"/>
    <xf numFmtId="0" fontId="4" fillId="0" borderId="3" xfId="1" applyFont="1" applyBorder="1" applyAlignment="1">
      <alignment horizontal="center"/>
    </xf>
    <xf numFmtId="43" fontId="4" fillId="0" borderId="3" xfId="2" applyFont="1" applyFill="1" applyBorder="1" applyAlignment="1">
      <alignment horizontal="right"/>
    </xf>
    <xf numFmtId="165" fontId="4" fillId="0" borderId="3" xfId="2" applyNumberFormat="1" applyFont="1" applyFill="1" applyBorder="1" applyAlignment="1">
      <alignment horizontal="right"/>
    </xf>
    <xf numFmtId="43" fontId="8" fillId="0" borderId="3" xfId="2" applyFont="1" applyFill="1" applyBorder="1" applyAlignment="1">
      <alignment horizontal="right"/>
    </xf>
    <xf numFmtId="43" fontId="7" fillId="2" borderId="6" xfId="2" applyFont="1" applyFill="1" applyBorder="1" applyAlignment="1">
      <alignment horizontal="right"/>
    </xf>
    <xf numFmtId="0" fontId="7" fillId="0" borderId="3" xfId="1" applyFont="1" applyBorder="1" applyAlignment="1">
      <alignment horizontal="right"/>
    </xf>
    <xf numFmtId="0" fontId="7" fillId="0" borderId="3" xfId="1" applyFont="1" applyBorder="1"/>
    <xf numFmtId="43" fontId="8" fillId="0" borderId="5" xfId="2" applyFont="1" applyFill="1" applyBorder="1" applyAlignment="1">
      <alignment horizontal="right"/>
    </xf>
    <xf numFmtId="43" fontId="9" fillId="0" borderId="7" xfId="2" applyFont="1" applyFill="1" applyBorder="1"/>
    <xf numFmtId="0" fontId="4" fillId="0" borderId="3" xfId="1" applyFont="1" applyFill="1" applyBorder="1"/>
    <xf numFmtId="43" fontId="7" fillId="2" borderId="3" xfId="2" applyFont="1" applyFill="1" applyBorder="1" applyAlignment="1">
      <alignment horizontal="right"/>
    </xf>
    <xf numFmtId="13" fontId="8" fillId="0" borderId="3" xfId="2" applyNumberFormat="1" applyFont="1" applyFill="1" applyBorder="1" applyAlignment="1">
      <alignment horizontal="right"/>
    </xf>
    <xf numFmtId="0" fontId="4" fillId="0" borderId="3" xfId="3" applyFont="1" applyBorder="1" applyAlignment="1">
      <alignment horizontal="center"/>
    </xf>
    <xf numFmtId="0" fontId="4" fillId="0" borderId="3" xfId="3" applyFont="1" applyBorder="1"/>
    <xf numFmtId="43" fontId="4" fillId="0" borderId="3" xfId="2" applyFont="1" applyFill="1" applyBorder="1"/>
    <xf numFmtId="0" fontId="4" fillId="0" borderId="8" xfId="3" applyFont="1" applyBorder="1" applyAlignment="1">
      <alignment horizontal="center"/>
    </xf>
    <xf numFmtId="0" fontId="4" fillId="0" borderId="8" xfId="3" applyFont="1" applyBorder="1"/>
    <xf numFmtId="0" fontId="7" fillId="0" borderId="3" xfId="3" applyFont="1" applyBorder="1" applyAlignment="1">
      <alignment horizontal="right"/>
    </xf>
    <xf numFmtId="0" fontId="7" fillId="0" borderId="3" xfId="3" applyFont="1" applyBorder="1"/>
    <xf numFmtId="43" fontId="4" fillId="0" borderId="6" xfId="2" applyFont="1" applyFill="1" applyBorder="1"/>
    <xf numFmtId="0" fontId="4" fillId="0" borderId="3" xfId="3" applyFont="1" applyFill="1" applyBorder="1"/>
    <xf numFmtId="0" fontId="4" fillId="0" borderId="5" xfId="3" applyFont="1" applyFill="1" applyBorder="1"/>
    <xf numFmtId="0" fontId="4" fillId="0" borderId="5" xfId="3" applyFont="1" applyBorder="1" applyAlignment="1">
      <alignment horizontal="center"/>
    </xf>
    <xf numFmtId="43" fontId="4" fillId="0" borderId="5" xfId="2" applyFont="1" applyFill="1" applyBorder="1"/>
    <xf numFmtId="0" fontId="4" fillId="0" borderId="6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6" xfId="3" applyFont="1" applyBorder="1"/>
    <xf numFmtId="43" fontId="4" fillId="2" borderId="3" xfId="2" applyFont="1" applyFill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43" fontId="4" fillId="0" borderId="9" xfId="2" applyFont="1" applyFill="1" applyBorder="1"/>
    <xf numFmtId="43" fontId="4" fillId="2" borderId="0" xfId="2" applyFont="1" applyFill="1" applyBorder="1" applyAlignment="1">
      <alignment horizontal="right"/>
    </xf>
    <xf numFmtId="43" fontId="4" fillId="0" borderId="0" xfId="2" applyFont="1" applyFill="1" applyBorder="1"/>
    <xf numFmtId="43" fontId="1" fillId="2" borderId="0" xfId="2" applyFont="1" applyFill="1"/>
    <xf numFmtId="0" fontId="4" fillId="2" borderId="3" xfId="1" applyFont="1" applyFill="1" applyBorder="1" applyAlignment="1">
      <alignment horizontal="right" vertical="center"/>
    </xf>
    <xf numFmtId="0" fontId="1" fillId="0" borderId="1" xfId="1" applyFont="1" applyBorder="1"/>
    <xf numFmtId="43" fontId="1" fillId="0" borderId="1" xfId="2" applyFont="1" applyFill="1" applyBorder="1" applyAlignment="1">
      <alignment horizontal="center"/>
    </xf>
    <xf numFmtId="43" fontId="7" fillId="2" borderId="1" xfId="2" applyFont="1" applyFill="1" applyBorder="1" applyAlignment="1">
      <alignment horizontal="center"/>
    </xf>
    <xf numFmtId="0" fontId="7" fillId="2" borderId="3" xfId="1" applyFont="1" applyFill="1" applyBorder="1" applyAlignment="1">
      <alignment horizontal="right" vertical="center"/>
    </xf>
    <xf numFmtId="0" fontId="1" fillId="0" borderId="3" xfId="1" applyBorder="1"/>
    <xf numFmtId="43" fontId="7" fillId="2" borderId="3" xfId="2" applyFont="1" applyFill="1" applyBorder="1"/>
    <xf numFmtId="0" fontId="7" fillId="0" borderId="0" xfId="1" applyFont="1" applyBorder="1" applyAlignment="1">
      <alignment horizontal="right"/>
    </xf>
    <xf numFmtId="0" fontId="7" fillId="0" borderId="0" xfId="1" applyFont="1" applyBorder="1"/>
    <xf numFmtId="0" fontId="1" fillId="0" borderId="0" xfId="1" applyBorder="1"/>
    <xf numFmtId="43" fontId="4" fillId="2" borderId="0" xfId="2" applyFont="1" applyFill="1"/>
    <xf numFmtId="43" fontId="3" fillId="0" borderId="0" xfId="2" applyFont="1" applyAlignment="1">
      <alignment horizontal="left"/>
    </xf>
    <xf numFmtId="43" fontId="3" fillId="0" borderId="0" xfId="2" applyFont="1"/>
    <xf numFmtId="43" fontId="1" fillId="0" borderId="0" xfId="2"/>
    <xf numFmtId="43" fontId="10" fillId="0" borderId="0" xfId="2" applyFont="1" applyFill="1"/>
    <xf numFmtId="43" fontId="1" fillId="0" borderId="0" xfId="2" applyFont="1" applyFill="1"/>
    <xf numFmtId="43" fontId="3" fillId="0" borderId="0" xfId="2" applyFont="1" applyAlignment="1">
      <alignment horizontal="right"/>
    </xf>
    <xf numFmtId="43" fontId="3" fillId="0" borderId="0" xfId="2" applyFont="1" applyFill="1"/>
    <xf numFmtId="0" fontId="11" fillId="0" borderId="0" xfId="1" applyFont="1"/>
    <xf numFmtId="164" fontId="3" fillId="0" borderId="0" xfId="2" applyNumberFormat="1" applyFont="1"/>
    <xf numFmtId="43" fontId="3" fillId="0" borderId="10" xfId="2" applyFont="1" applyFill="1" applyBorder="1" applyAlignment="1">
      <alignment horizontal="center" vertical="center"/>
    </xf>
    <xf numFmtId="41" fontId="3" fillId="0" borderId="0" xfId="2" applyNumberFormat="1" applyFont="1" applyFill="1"/>
    <xf numFmtId="165" fontId="1" fillId="0" borderId="0" xfId="2" applyNumberFormat="1" applyFont="1" applyFill="1"/>
    <xf numFmtId="41" fontId="1" fillId="0" borderId="0" xfId="2" applyNumberFormat="1" applyFont="1" applyFill="1"/>
    <xf numFmtId="165" fontId="3" fillId="0" borderId="0" xfId="2" applyNumberFormat="1" applyFont="1" applyFill="1"/>
    <xf numFmtId="0" fontId="13" fillId="0" borderId="0" xfId="1" applyFont="1" applyFill="1" applyAlignment="1">
      <alignment horizontal="left" vertical="center"/>
    </xf>
    <xf numFmtId="0" fontId="13" fillId="0" borderId="0" xfId="5" applyNumberFormat="1" applyFont="1" applyFill="1"/>
    <xf numFmtId="0" fontId="15" fillId="0" borderId="0" xfId="1" applyFont="1" applyFill="1"/>
    <xf numFmtId="41" fontId="15" fillId="0" borderId="0" xfId="5" applyFont="1" applyFill="1"/>
    <xf numFmtId="0" fontId="13" fillId="0" borderId="0" xfId="1" applyFont="1" applyFill="1" applyAlignment="1">
      <alignment horizontal="left" vertical="center" wrapText="1"/>
    </xf>
    <xf numFmtId="0" fontId="15" fillId="0" borderId="0" xfId="1" applyFont="1" applyFill="1" applyAlignment="1">
      <alignment horizontal="left" vertical="center" wrapText="1"/>
    </xf>
    <xf numFmtId="0" fontId="4" fillId="0" borderId="5" xfId="3" applyFont="1" applyBorder="1"/>
    <xf numFmtId="0" fontId="13" fillId="0" borderId="0" xfId="5" applyNumberFormat="1" applyFont="1" applyFill="1" applyAlignment="1">
      <alignment horizontal="center" vertical="center" wrapText="1"/>
    </xf>
    <xf numFmtId="41" fontId="15" fillId="0" borderId="0" xfId="5" applyFont="1" applyFill="1" applyAlignment="1">
      <alignment horizontal="center" vertical="center" wrapText="1"/>
    </xf>
    <xf numFmtId="165" fontId="7" fillId="0" borderId="3" xfId="2" applyNumberFormat="1" applyFont="1" applyFill="1" applyBorder="1" applyAlignment="1">
      <alignment horizontal="right"/>
    </xf>
    <xf numFmtId="165" fontId="1" fillId="0" borderId="3" xfId="2" applyNumberFormat="1" applyFont="1" applyFill="1" applyBorder="1" applyAlignment="1">
      <alignment horizontal="right"/>
    </xf>
    <xf numFmtId="165" fontId="1" fillId="3" borderId="3" xfId="2" applyNumberFormat="1" applyFont="1" applyFill="1" applyBorder="1" applyAlignment="1">
      <alignment horizontal="right"/>
    </xf>
    <xf numFmtId="43" fontId="3" fillId="2" borderId="6" xfId="2" applyFont="1" applyFill="1" applyBorder="1" applyAlignment="1">
      <alignment horizontal="right"/>
    </xf>
    <xf numFmtId="165" fontId="3" fillId="0" borderId="6" xfId="2" applyNumberFormat="1" applyFont="1" applyFill="1" applyBorder="1" applyAlignment="1">
      <alignment horizontal="right"/>
    </xf>
    <xf numFmtId="43" fontId="3" fillId="2" borderId="3" xfId="2" applyFont="1" applyFill="1" applyBorder="1" applyAlignment="1">
      <alignment horizontal="right"/>
    </xf>
    <xf numFmtId="165" fontId="3" fillId="0" borderId="3" xfId="2" applyNumberFormat="1" applyFont="1" applyFill="1" applyBorder="1" applyAlignment="1">
      <alignment horizontal="right"/>
    </xf>
    <xf numFmtId="43" fontId="1" fillId="2" borderId="3" xfId="2" applyFont="1" applyFill="1" applyBorder="1"/>
    <xf numFmtId="43" fontId="1" fillId="2" borderId="0" xfId="2" applyFont="1" applyFill="1" applyBorder="1" applyAlignment="1">
      <alignment horizontal="right"/>
    </xf>
    <xf numFmtId="43" fontId="3" fillId="2" borderId="1" xfId="2" applyFont="1" applyFill="1" applyBorder="1" applyAlignment="1">
      <alignment horizontal="center"/>
    </xf>
    <xf numFmtId="43" fontId="3" fillId="2" borderId="3" xfId="2" applyFont="1" applyFill="1" applyBorder="1"/>
    <xf numFmtId="165" fontId="7" fillId="0" borderId="6" xfId="2" applyNumberFormat="1" applyFont="1" applyFill="1" applyBorder="1" applyAlignment="1">
      <alignment horizontal="right"/>
    </xf>
    <xf numFmtId="41" fontId="15" fillId="0" borderId="0" xfId="5" applyFont="1" applyFill="1" applyAlignment="1"/>
    <xf numFmtId="43" fontId="4" fillId="4" borderId="3" xfId="2" applyFont="1" applyFill="1" applyBorder="1" applyAlignment="1">
      <alignment horizontal="right"/>
    </xf>
    <xf numFmtId="0" fontId="4" fillId="4" borderId="3" xfId="1" applyFont="1" applyFill="1" applyBorder="1" applyAlignment="1">
      <alignment horizontal="center"/>
    </xf>
    <xf numFmtId="43" fontId="1" fillId="5" borderId="0" xfId="2" applyFont="1" applyFill="1"/>
    <xf numFmtId="43" fontId="4" fillId="5" borderId="0" xfId="2" applyFont="1" applyFill="1"/>
    <xf numFmtId="43" fontId="3" fillId="5" borderId="10" xfId="2" applyFont="1" applyFill="1" applyBorder="1" applyAlignment="1">
      <alignment horizontal="center" vertical="center"/>
    </xf>
    <xf numFmtId="43" fontId="1" fillId="5" borderId="5" xfId="2" applyFont="1" applyFill="1" applyBorder="1" applyAlignment="1">
      <alignment horizontal="center" vertical="center"/>
    </xf>
    <xf numFmtId="43" fontId="1" fillId="5" borderId="3" xfId="2" applyFont="1" applyFill="1" applyBorder="1" applyAlignment="1">
      <alignment horizontal="right" vertical="center"/>
    </xf>
    <xf numFmtId="165" fontId="4" fillId="5" borderId="3" xfId="2" applyNumberFormat="1" applyFont="1" applyFill="1" applyBorder="1" applyAlignment="1">
      <alignment horizontal="right"/>
    </xf>
    <xf numFmtId="43" fontId="4" fillId="5" borderId="3" xfId="2" applyFont="1" applyFill="1" applyBorder="1"/>
    <xf numFmtId="43" fontId="4" fillId="5" borderId="0" xfId="2" applyFont="1" applyFill="1" applyBorder="1" applyAlignment="1">
      <alignment horizontal="right"/>
    </xf>
    <xf numFmtId="43" fontId="7" fillId="5" borderId="1" xfId="2" applyFont="1" applyFill="1" applyBorder="1" applyAlignment="1">
      <alignment horizontal="center"/>
    </xf>
    <xf numFmtId="43" fontId="3" fillId="5" borderId="0" xfId="2" applyFont="1" applyFill="1" applyAlignment="1">
      <alignment horizontal="left"/>
    </xf>
    <xf numFmtId="43" fontId="3" fillId="5" borderId="0" xfId="2" applyFont="1" applyFill="1"/>
    <xf numFmtId="43" fontId="1" fillId="5" borderId="0" xfId="2" applyFill="1"/>
    <xf numFmtId="43" fontId="3" fillId="5" borderId="0" xfId="2" applyFont="1" applyFill="1" applyAlignment="1">
      <alignment horizontal="right"/>
    </xf>
    <xf numFmtId="0" fontId="13" fillId="5" borderId="0" xfId="5" applyNumberFormat="1" applyFont="1" applyFill="1"/>
    <xf numFmtId="41" fontId="15" fillId="5" borderId="0" xfId="5" applyFont="1" applyFill="1"/>
    <xf numFmtId="0" fontId="0" fillId="5" borderId="0" xfId="0" applyFill="1"/>
    <xf numFmtId="0" fontId="0" fillId="3" borderId="0" xfId="0" applyFill="1"/>
    <xf numFmtId="43" fontId="0" fillId="0" borderId="0" xfId="0" applyNumberFormat="1"/>
    <xf numFmtId="0" fontId="12" fillId="0" borderId="0" xfId="0" applyFont="1"/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5" applyNumberFormat="1" applyFont="1" applyFill="1" applyAlignment="1">
      <alignment horizontal="center" vertical="center" wrapText="1"/>
    </xf>
    <xf numFmtId="0" fontId="13" fillId="0" borderId="0" xfId="5" applyNumberFormat="1" applyFont="1" applyFill="1" applyAlignment="1"/>
    <xf numFmtId="0" fontId="13" fillId="0" borderId="0" xfId="5" applyNumberFormat="1" applyFont="1" applyFill="1" applyAlignment="1">
      <alignment horizontal="center" vertical="center"/>
    </xf>
    <xf numFmtId="43" fontId="3" fillId="0" borderId="3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</cellXfs>
  <cellStyles count="8">
    <cellStyle name="Comma [0] 3" xfId="5"/>
    <cellStyle name="Comma 2" xfId="6"/>
    <cellStyle name="Comma 3" xfId="2"/>
    <cellStyle name="Comma 3 2" xfId="7"/>
    <cellStyle name="Normal" xfId="0" builtinId="0"/>
    <cellStyle name="Normal 2" xfId="4"/>
    <cellStyle name="Normal 3" xfId="1"/>
    <cellStyle name="Normal_Vignola_100_120 2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mah/New%20Livistona%201%20RAB%20Q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mah/New%20Livistona%202%20RAB%20Q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1 34-60"/>
      <sheetName val="Sheet1"/>
    </sheetNames>
    <sheetDataSet>
      <sheetData sheetId="0">
        <row r="8">
          <cell r="AH8">
            <v>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34</v>
          </cell>
          <cell r="CJ10">
            <v>1</v>
          </cell>
          <cell r="CQ10">
            <v>7</v>
          </cell>
        </row>
        <row r="11">
          <cell r="T11">
            <v>6.6480000000000006</v>
          </cell>
          <cell r="AA11">
            <v>1.5464999999999998</v>
          </cell>
          <cell r="CJ11">
            <v>1</v>
          </cell>
        </row>
        <row r="12">
          <cell r="K12">
            <v>16.834500000000002</v>
          </cell>
          <cell r="BJ12">
            <v>40.5</v>
          </cell>
          <cell r="BR12">
            <v>1</v>
          </cell>
          <cell r="BZ12">
            <v>114.125</v>
          </cell>
          <cell r="CJ12">
            <v>1</v>
          </cell>
        </row>
        <row r="13">
          <cell r="AV13">
            <v>28.08</v>
          </cell>
          <cell r="CJ13">
            <v>1</v>
          </cell>
        </row>
        <row r="14">
          <cell r="CJ14">
            <v>1</v>
          </cell>
        </row>
        <row r="15">
          <cell r="AH15">
            <v>3.2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10.535</v>
          </cell>
        </row>
        <row r="18">
          <cell r="K18">
            <v>5.6115000000000004</v>
          </cell>
        </row>
        <row r="19">
          <cell r="AA19">
            <v>0.63300000000000001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40.5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36.975000000000001</v>
          </cell>
          <cell r="BC24">
            <v>138.39875000000001</v>
          </cell>
          <cell r="BZ24">
            <v>42.65</v>
          </cell>
        </row>
        <row r="25">
          <cell r="BS25">
            <v>1</v>
          </cell>
        </row>
        <row r="27">
          <cell r="K27">
            <v>1.7560000000000002</v>
          </cell>
          <cell r="AA27">
            <v>1.6364999999999998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28.08</v>
          </cell>
          <cell r="AO28">
            <v>2.25</v>
          </cell>
          <cell r="BJ28">
            <v>16.75</v>
          </cell>
        </row>
        <row r="29">
          <cell r="BS29">
            <v>2</v>
          </cell>
          <cell r="CQ29">
            <v>1</v>
          </cell>
        </row>
        <row r="33">
          <cell r="K33">
            <v>1.4048000000000003</v>
          </cell>
          <cell r="AV33">
            <v>13.2</v>
          </cell>
          <cell r="BC33">
            <v>317.78250000000003</v>
          </cell>
          <cell r="CH33">
            <v>1</v>
          </cell>
        </row>
        <row r="34">
          <cell r="BJ34">
            <v>18</v>
          </cell>
        </row>
        <row r="35">
          <cell r="BR35">
            <v>1</v>
          </cell>
        </row>
        <row r="36">
          <cell r="BZ36">
            <v>37.799999999999997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22.352499999999992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5</v>
          </cell>
        </row>
        <row r="43">
          <cell r="AH43">
            <v>6.05</v>
          </cell>
          <cell r="CQ43">
            <v>1</v>
          </cell>
        </row>
        <row r="44">
          <cell r="AV44">
            <v>8.120000000000001</v>
          </cell>
        </row>
        <row r="45">
          <cell r="CH45">
            <v>10.9</v>
          </cell>
        </row>
        <row r="47">
          <cell r="BZ47">
            <v>15.307500000000001</v>
          </cell>
        </row>
        <row r="48">
          <cell r="D48">
            <v>35.120000000000005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5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0.29759999999999998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0.29699999999999993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2 39-72"/>
      <sheetName val="Sheet1"/>
    </sheetNames>
    <sheetDataSet>
      <sheetData sheetId="0" refreshError="1">
        <row r="8">
          <cell r="AH8">
            <v>2.2000000000000002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36</v>
          </cell>
          <cell r="CJ10">
            <v>1</v>
          </cell>
          <cell r="CQ10">
            <v>7</v>
          </cell>
        </row>
        <row r="11">
          <cell r="T11">
            <v>6.6280000000000001</v>
          </cell>
          <cell r="AA11">
            <v>1.5314999999999999</v>
          </cell>
          <cell r="CJ11">
            <v>1</v>
          </cell>
        </row>
        <row r="12">
          <cell r="K12">
            <v>17.424250000000001</v>
          </cell>
          <cell r="BR12">
            <v>1</v>
          </cell>
          <cell r="BZ12">
            <v>127.48625</v>
          </cell>
          <cell r="CJ12">
            <v>1</v>
          </cell>
        </row>
        <row r="13">
          <cell r="AV13">
            <v>32.33</v>
          </cell>
          <cell r="CJ13">
            <v>1</v>
          </cell>
        </row>
        <row r="14">
          <cell r="CJ14">
            <v>1</v>
          </cell>
        </row>
        <row r="15">
          <cell r="AH15">
            <v>4.5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14.489999999999998</v>
          </cell>
        </row>
        <row r="18">
          <cell r="K18">
            <v>5.8080833333333333</v>
          </cell>
        </row>
        <row r="19">
          <cell r="AA19">
            <v>0.69300000000000006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39.475000000000001</v>
          </cell>
          <cell r="BC24">
            <v>154.11000000000001</v>
          </cell>
          <cell r="BZ24">
            <v>53.550000000000004</v>
          </cell>
        </row>
        <row r="25">
          <cell r="BS25">
            <v>1</v>
          </cell>
        </row>
        <row r="27">
          <cell r="K27">
            <v>2.0035000000000003</v>
          </cell>
          <cell r="AA27">
            <v>1.6214999999999999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32.33</v>
          </cell>
          <cell r="AO28">
            <v>2.25</v>
          </cell>
          <cell r="BJ28">
            <v>18.850000000000001</v>
          </cell>
        </row>
        <row r="29">
          <cell r="BS29">
            <v>2</v>
          </cell>
          <cell r="CQ29">
            <v>1</v>
          </cell>
        </row>
        <row r="33">
          <cell r="K33">
            <v>1.6028</v>
          </cell>
          <cell r="AV33">
            <v>15.4</v>
          </cell>
          <cell r="BC33">
            <v>344.20500000000004</v>
          </cell>
          <cell r="CH33">
            <v>1</v>
          </cell>
        </row>
        <row r="34">
          <cell r="BJ34">
            <v>19.229999999999997</v>
          </cell>
        </row>
        <row r="35">
          <cell r="BR35">
            <v>1</v>
          </cell>
        </row>
        <row r="36">
          <cell r="BZ36">
            <v>39.475000000000001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29.252499999999991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6</v>
          </cell>
        </row>
        <row r="43">
          <cell r="AH43">
            <v>6.05</v>
          </cell>
          <cell r="CQ43">
            <v>1</v>
          </cell>
        </row>
        <row r="44">
          <cell r="AV44">
            <v>9.620000000000001</v>
          </cell>
        </row>
        <row r="45">
          <cell r="CH45">
            <v>10.9</v>
          </cell>
        </row>
        <row r="46">
          <cell r="CH46">
            <v>24</v>
          </cell>
        </row>
        <row r="47">
          <cell r="BZ47">
            <v>15.952500000000001</v>
          </cell>
        </row>
        <row r="48">
          <cell r="D48">
            <v>40.07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6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0.54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0.54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94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50" sqref="I150"/>
    </sheetView>
  </sheetViews>
  <sheetFormatPr defaultRowHeight="15" x14ac:dyDescent="0.25"/>
  <cols>
    <col min="1" max="1" width="2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customWidth="1"/>
    <col min="8" max="8" width="13.7109375" customWidth="1"/>
    <col min="9" max="9" width="18.5703125" customWidth="1"/>
    <col min="10" max="10" width="14.28515625" customWidth="1"/>
  </cols>
  <sheetData>
    <row r="1" spans="2:11" ht="18" x14ac:dyDescent="0.25">
      <c r="B1" s="1" t="s">
        <v>0</v>
      </c>
      <c r="C1" s="2"/>
      <c r="D1" s="2"/>
      <c r="E1" s="3"/>
      <c r="F1" s="4"/>
      <c r="G1" s="5"/>
      <c r="H1" s="5"/>
    </row>
    <row r="2" spans="2:11" ht="18" x14ac:dyDescent="0.25">
      <c r="B2" s="1" t="s">
        <v>1</v>
      </c>
      <c r="C2" s="2"/>
      <c r="D2" s="2"/>
      <c r="E2" s="3"/>
      <c r="F2" s="4"/>
      <c r="G2" s="5"/>
      <c r="H2" s="5"/>
      <c r="K2">
        <f>4.55*7.85*2+8*3.5*0.5*2</f>
        <v>99.434999999999988</v>
      </c>
    </row>
    <row r="3" spans="2:11" ht="18" x14ac:dyDescent="0.25">
      <c r="B3" s="1" t="s">
        <v>2</v>
      </c>
      <c r="C3" s="2"/>
      <c r="D3" s="2"/>
      <c r="E3" s="3"/>
      <c r="F3" s="4"/>
      <c r="G3" s="5"/>
      <c r="H3" s="5"/>
      <c r="K3">
        <f>4.2*6.85+0.5*1.75*6.85</f>
        <v>34.763750000000002</v>
      </c>
    </row>
    <row r="4" spans="2:11" ht="18.75" x14ac:dyDescent="0.3">
      <c r="B4" s="3"/>
      <c r="C4" s="6"/>
      <c r="D4" s="6"/>
      <c r="E4" s="3"/>
      <c r="F4" s="7"/>
      <c r="G4" s="9" t="s">
        <v>3</v>
      </c>
      <c r="H4" s="8"/>
      <c r="K4">
        <f>-(1*4.5)+4</f>
        <v>-0.5</v>
      </c>
    </row>
    <row r="5" spans="2:11" x14ac:dyDescent="0.25">
      <c r="B5" s="134" t="s">
        <v>4</v>
      </c>
      <c r="C5" s="134" t="s">
        <v>5</v>
      </c>
      <c r="D5" s="134" t="s">
        <v>178</v>
      </c>
      <c r="E5" s="134" t="s">
        <v>6</v>
      </c>
      <c r="F5" s="10" t="s">
        <v>7</v>
      </c>
      <c r="G5" s="133" t="s">
        <v>160</v>
      </c>
      <c r="H5" s="133" t="s">
        <v>8</v>
      </c>
    </row>
    <row r="6" spans="2:11" ht="15.75" thickBot="1" x14ac:dyDescent="0.3">
      <c r="B6" s="135"/>
      <c r="C6" s="135"/>
      <c r="D6" s="135"/>
      <c r="E6" s="135"/>
      <c r="F6" s="11" t="s">
        <v>9</v>
      </c>
      <c r="G6" s="80" t="s">
        <v>221</v>
      </c>
      <c r="H6" s="80" t="s">
        <v>221</v>
      </c>
    </row>
    <row r="7" spans="2:11" ht="16.5" thickTop="1" x14ac:dyDescent="0.25">
      <c r="B7" s="12"/>
      <c r="C7" s="13"/>
      <c r="D7" s="13"/>
      <c r="E7" s="14"/>
      <c r="F7" s="15"/>
      <c r="G7" s="16"/>
      <c r="H7" s="16"/>
    </row>
    <row r="8" spans="2:11" x14ac:dyDescent="0.25">
      <c r="B8" s="17" t="s">
        <v>10</v>
      </c>
      <c r="C8" s="18" t="s">
        <v>11</v>
      </c>
      <c r="D8" s="18"/>
      <c r="E8" s="19"/>
      <c r="F8" s="20"/>
      <c r="G8" s="21"/>
      <c r="H8" s="21"/>
    </row>
    <row r="9" spans="2:11" x14ac:dyDescent="0.25">
      <c r="B9" s="22">
        <v>1</v>
      </c>
      <c r="C9" s="23" t="s">
        <v>12</v>
      </c>
      <c r="D9" s="23"/>
      <c r="E9" s="24" t="s">
        <v>13</v>
      </c>
      <c r="F9" s="25">
        <f>'[1]Htgan Volume'!D10</f>
        <v>34</v>
      </c>
      <c r="G9" s="95">
        <v>0</v>
      </c>
      <c r="H9" s="95">
        <f t="shared" ref="H9:H14" si="0">G9*F9</f>
        <v>0</v>
      </c>
    </row>
    <row r="10" spans="2:11" x14ac:dyDescent="0.25">
      <c r="B10" s="23">
        <v>2</v>
      </c>
      <c r="C10" s="23" t="s">
        <v>14</v>
      </c>
      <c r="D10" s="23"/>
      <c r="E10" s="24" t="s">
        <v>15</v>
      </c>
      <c r="F10" s="25">
        <f>'[1]Htgan Volume'!D16</f>
        <v>1</v>
      </c>
      <c r="G10" s="95">
        <v>0</v>
      </c>
      <c r="H10" s="95">
        <f t="shared" si="0"/>
        <v>0</v>
      </c>
    </row>
    <row r="11" spans="2:11" x14ac:dyDescent="0.25">
      <c r="B11" s="23">
        <v>3</v>
      </c>
      <c r="C11" s="23" t="s">
        <v>16</v>
      </c>
      <c r="D11" s="23"/>
      <c r="E11" s="24" t="s">
        <v>15</v>
      </c>
      <c r="F11" s="25">
        <f>'[1]Htgan Volume'!D22</f>
        <v>1</v>
      </c>
      <c r="G11" s="95">
        <v>0</v>
      </c>
      <c r="H11" s="95">
        <f t="shared" si="0"/>
        <v>0</v>
      </c>
    </row>
    <row r="12" spans="2:11" x14ac:dyDescent="0.25">
      <c r="B12" s="23">
        <v>4</v>
      </c>
      <c r="C12" s="23" t="s">
        <v>17</v>
      </c>
      <c r="D12" s="23"/>
      <c r="E12" s="24" t="s">
        <v>15</v>
      </c>
      <c r="F12" s="25">
        <f>'[1]Htgan Volume'!D28</f>
        <v>1</v>
      </c>
      <c r="G12" s="95">
        <v>0</v>
      </c>
      <c r="H12" s="95">
        <f t="shared" si="0"/>
        <v>0</v>
      </c>
    </row>
    <row r="13" spans="2:11" x14ac:dyDescent="0.25">
      <c r="B13" s="22">
        <v>5</v>
      </c>
      <c r="C13" s="23" t="s">
        <v>18</v>
      </c>
      <c r="D13" s="23"/>
      <c r="E13" s="24" t="s">
        <v>19</v>
      </c>
      <c r="F13" s="25">
        <f>'[1]Htgan Volume'!D38</f>
        <v>22.352499999999992</v>
      </c>
      <c r="G13" s="95">
        <v>0</v>
      </c>
      <c r="H13" s="95">
        <f t="shared" si="0"/>
        <v>0</v>
      </c>
    </row>
    <row r="14" spans="2:11" x14ac:dyDescent="0.25">
      <c r="B14" s="22"/>
      <c r="C14" s="23" t="s">
        <v>20</v>
      </c>
      <c r="D14" s="23"/>
      <c r="E14" s="24" t="s">
        <v>19</v>
      </c>
      <c r="F14" s="25">
        <f>'[1]Htgan Volume'!D48</f>
        <v>35.120000000000005</v>
      </c>
      <c r="G14" s="95">
        <v>0</v>
      </c>
      <c r="H14" s="95">
        <f t="shared" si="0"/>
        <v>0</v>
      </c>
    </row>
    <row r="15" spans="2:11" x14ac:dyDescent="0.25">
      <c r="B15" s="23"/>
      <c r="C15" s="23"/>
      <c r="D15" s="23"/>
      <c r="E15" s="24"/>
      <c r="F15" s="27"/>
      <c r="G15" s="95">
        <v>0</v>
      </c>
      <c r="H15" s="97">
        <f t="shared" ref="H15" si="1">SUM(H9:H14)</f>
        <v>0</v>
      </c>
    </row>
    <row r="16" spans="2:11" x14ac:dyDescent="0.25">
      <c r="B16" s="29" t="s">
        <v>21</v>
      </c>
      <c r="C16" s="30" t="s">
        <v>22</v>
      </c>
      <c r="D16" s="30"/>
      <c r="E16" s="24"/>
      <c r="F16" s="27"/>
      <c r="G16" s="95">
        <v>0</v>
      </c>
      <c r="H16" s="95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'[1]Htgan Volume'!K12</f>
        <v>16.834500000000002</v>
      </c>
      <c r="G17" s="95">
        <v>0</v>
      </c>
      <c r="H17" s="95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'[1]Htgan Volume'!K18</f>
        <v>5.6115000000000004</v>
      </c>
      <c r="G18" s="95">
        <v>0</v>
      </c>
      <c r="H18" s="95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'[1]Htgan Volume'!K27</f>
        <v>1.7560000000000002</v>
      </c>
      <c r="G19" s="95">
        <v>0</v>
      </c>
      <c r="H19" s="95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5">
        <f>'[1]Htgan Volume'!K33</f>
        <v>1.4048000000000003</v>
      </c>
      <c r="G20" s="95">
        <v>0</v>
      </c>
      <c r="H20" s="95">
        <f>G20*F20</f>
        <v>0</v>
      </c>
    </row>
    <row r="21" spans="2:8" x14ac:dyDescent="0.25">
      <c r="B21" s="23"/>
      <c r="C21" s="23"/>
      <c r="D21" s="23"/>
      <c r="E21" s="24"/>
      <c r="F21" s="25"/>
      <c r="G21" s="95">
        <v>0</v>
      </c>
      <c r="H21" s="97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95">
        <v>0</v>
      </c>
      <c r="H22" s="95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'[1]Htgan Volume'!T11</f>
        <v>6.6480000000000006</v>
      </c>
      <c r="G23" s="95">
        <v>0</v>
      </c>
      <c r="H23" s="95">
        <f>G23*F23</f>
        <v>0</v>
      </c>
    </row>
    <row r="24" spans="2:8" x14ac:dyDescent="0.25">
      <c r="B24" s="22">
        <v>2</v>
      </c>
      <c r="C24" s="23" t="s">
        <v>31</v>
      </c>
      <c r="D24" s="23"/>
      <c r="E24" s="24" t="s">
        <v>32</v>
      </c>
      <c r="F24" s="25">
        <f>'[1]Htgan Volume'!T17</f>
        <v>10.535</v>
      </c>
      <c r="G24" s="95">
        <v>0</v>
      </c>
      <c r="H24" s="95">
        <f>G24*F24</f>
        <v>0</v>
      </c>
    </row>
    <row r="25" spans="2:8" x14ac:dyDescent="0.25">
      <c r="B25" s="29"/>
      <c r="C25" s="23"/>
      <c r="D25" s="23"/>
      <c r="E25" s="24"/>
      <c r="F25" s="27"/>
      <c r="G25" s="95">
        <v>0</v>
      </c>
      <c r="H25" s="98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95">
        <v>0</v>
      </c>
      <c r="H26" s="95"/>
    </row>
    <row r="27" spans="2:8" x14ac:dyDescent="0.25">
      <c r="B27" s="29"/>
      <c r="C27" s="30" t="s">
        <v>35</v>
      </c>
      <c r="D27" s="30"/>
      <c r="E27" s="23"/>
      <c r="F27" s="31"/>
      <c r="G27" s="95">
        <v>0</v>
      </c>
      <c r="H27" s="95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'[1]Htgan Volume'!AA11</f>
        <v>1.5464999999999998</v>
      </c>
      <c r="G28" s="95">
        <v>0</v>
      </c>
      <c r="H28" s="95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'[1]Htgan Volume'!AA19</f>
        <v>0.63300000000000001</v>
      </c>
      <c r="G29" s="95">
        <v>0</v>
      </c>
      <c r="H29" s="95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'[1]Htgan Volume'!AA27</f>
        <v>1.6364999999999998</v>
      </c>
      <c r="G30" s="95">
        <v>0</v>
      </c>
      <c r="H30" s="95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'[1]Htgan Volume'!AB39</f>
        <v>2.1017249999999996</v>
      </c>
      <c r="G31" s="95">
        <v>0</v>
      </c>
      <c r="H31" s="95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'[1]Htgan Volume'!AB48</f>
        <v>0.26195000000000002</v>
      </c>
      <c r="G32" s="95">
        <v>0</v>
      </c>
      <c r="H32" s="95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'[1]Htgan Volume'!AA57</f>
        <v>0.29759999999999998</v>
      </c>
      <c r="G33" s="95">
        <v>0</v>
      </c>
      <c r="H33" s="95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'[1]Htgan Volume'!AA66</f>
        <v>0.29699999999999993</v>
      </c>
      <c r="G34" s="95">
        <v>0</v>
      </c>
      <c r="H34" s="95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213</v>
      </c>
      <c r="E35" s="24" t="s">
        <v>24</v>
      </c>
      <c r="F35" s="25">
        <f>'[1]Htgan Volume'!AA75</f>
        <v>0.13500000000000001</v>
      </c>
      <c r="G35" s="95">
        <v>0</v>
      </c>
      <c r="H35" s="95">
        <f t="shared" si="4"/>
        <v>0</v>
      </c>
    </row>
    <row r="36" spans="2:8" x14ac:dyDescent="0.25">
      <c r="B36" s="29"/>
      <c r="C36" s="23"/>
      <c r="D36" s="23"/>
      <c r="E36" s="24"/>
      <c r="F36" s="27"/>
      <c r="G36" s="95">
        <v>0</v>
      </c>
      <c r="H36" s="97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95">
        <v>0</v>
      </c>
      <c r="H37" s="95"/>
    </row>
    <row r="38" spans="2:8" x14ac:dyDescent="0.25">
      <c r="B38" s="22">
        <v>1</v>
      </c>
      <c r="C38" s="33" t="s">
        <v>46</v>
      </c>
      <c r="D38" s="33" t="s">
        <v>179</v>
      </c>
      <c r="E38" s="24" t="s">
        <v>19</v>
      </c>
      <c r="F38" s="25">
        <f>'[1]Htgan Volume'!AH8</f>
        <v>2</v>
      </c>
      <c r="G38" s="96">
        <v>0</v>
      </c>
      <c r="H38" s="95">
        <f t="shared" ref="H38:H44" si="6">G38*F38</f>
        <v>0</v>
      </c>
    </row>
    <row r="39" spans="2:8" x14ac:dyDescent="0.25">
      <c r="B39" s="22">
        <v>2</v>
      </c>
      <c r="C39" s="33" t="s">
        <v>180</v>
      </c>
      <c r="D39" s="33" t="s">
        <v>179</v>
      </c>
      <c r="E39" s="24" t="s">
        <v>19</v>
      </c>
      <c r="F39" s="25">
        <f>'[1]Htgan Volume'!AH15</f>
        <v>3.2</v>
      </c>
      <c r="G39" s="95">
        <v>0</v>
      </c>
      <c r="H39" s="95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182</v>
      </c>
      <c r="E40" s="24"/>
      <c r="F40" s="25"/>
      <c r="G40" s="95">
        <v>0</v>
      </c>
      <c r="H40" s="95">
        <f t="shared" si="6"/>
        <v>0</v>
      </c>
    </row>
    <row r="41" spans="2:8" x14ac:dyDescent="0.25">
      <c r="B41" s="22"/>
      <c r="C41" s="33" t="s">
        <v>181</v>
      </c>
      <c r="D41" s="33"/>
      <c r="E41" s="24" t="s">
        <v>19</v>
      </c>
      <c r="F41" s="25">
        <f>'[1]Htgan Volume'!AH28</f>
        <v>28.08</v>
      </c>
      <c r="G41" s="95">
        <v>0</v>
      </c>
      <c r="H41" s="95">
        <f t="shared" si="6"/>
        <v>0</v>
      </c>
    </row>
    <row r="42" spans="2:8" x14ac:dyDescent="0.25">
      <c r="B42" s="22">
        <v>4</v>
      </c>
      <c r="C42" s="33" t="s">
        <v>222</v>
      </c>
      <c r="D42" s="33" t="s">
        <v>183</v>
      </c>
      <c r="E42" s="24" t="s">
        <v>19</v>
      </c>
      <c r="F42" s="25">
        <f>'[1]Htgan Volume'!AH37</f>
        <v>2.92</v>
      </c>
      <c r="G42" s="95">
        <v>0</v>
      </c>
      <c r="H42" s="95">
        <f t="shared" si="6"/>
        <v>0</v>
      </c>
    </row>
    <row r="43" spans="2:8" x14ac:dyDescent="0.25">
      <c r="B43" s="22">
        <v>5</v>
      </c>
      <c r="C43" s="33" t="s">
        <v>162</v>
      </c>
      <c r="D43" s="33" t="s">
        <v>182</v>
      </c>
      <c r="E43" s="24" t="s">
        <v>13</v>
      </c>
      <c r="F43" s="25">
        <f>'[1]Htgan Volume'!AH43</f>
        <v>6.05</v>
      </c>
      <c r="G43" s="95">
        <v>0</v>
      </c>
      <c r="H43" s="95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184</v>
      </c>
      <c r="E44" s="24" t="s">
        <v>19</v>
      </c>
      <c r="F44" s="25">
        <f>'[1]Htgan Volume'!AH50</f>
        <v>13.5</v>
      </c>
      <c r="G44" s="95">
        <v>0</v>
      </c>
      <c r="H44" s="95">
        <f t="shared" si="6"/>
        <v>0</v>
      </c>
    </row>
    <row r="45" spans="2:8" x14ac:dyDescent="0.25">
      <c r="B45" s="29"/>
      <c r="C45" s="23"/>
      <c r="D45" s="23"/>
      <c r="E45" s="24"/>
      <c r="F45" s="27"/>
      <c r="G45" s="95">
        <v>0</v>
      </c>
      <c r="H45" s="97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95">
        <v>0</v>
      </c>
      <c r="H46" s="95"/>
    </row>
    <row r="47" spans="2:8" x14ac:dyDescent="0.25">
      <c r="B47" s="29"/>
      <c r="C47" s="23" t="s">
        <v>52</v>
      </c>
      <c r="D47" s="23"/>
      <c r="E47" s="24"/>
      <c r="F47" s="27"/>
      <c r="G47" s="95">
        <v>0</v>
      </c>
      <c r="H47" s="95"/>
    </row>
    <row r="48" spans="2:8" x14ac:dyDescent="0.25">
      <c r="B48" s="22">
        <v>1</v>
      </c>
      <c r="C48" s="33" t="s">
        <v>185</v>
      </c>
      <c r="D48" s="33" t="s">
        <v>186</v>
      </c>
      <c r="E48" s="24" t="s">
        <v>19</v>
      </c>
      <c r="F48" s="25">
        <f>'[1]Htgan Volume'!AO8</f>
        <v>15.8</v>
      </c>
      <c r="G48" s="95">
        <v>0</v>
      </c>
      <c r="H48" s="95">
        <f>G48*F48</f>
        <v>0</v>
      </c>
    </row>
    <row r="49" spans="2:14" x14ac:dyDescent="0.25">
      <c r="B49" s="22">
        <v>2</v>
      </c>
      <c r="C49" s="33" t="s">
        <v>187</v>
      </c>
      <c r="D49" s="33" t="s">
        <v>188</v>
      </c>
      <c r="E49" s="24" t="s">
        <v>19</v>
      </c>
      <c r="F49" s="25">
        <f>'[1]Htgan Volume'!AO21</f>
        <v>1.4</v>
      </c>
      <c r="G49" s="95">
        <v>0</v>
      </c>
      <c r="H49" s="95">
        <f>G49*F49</f>
        <v>0</v>
      </c>
    </row>
    <row r="50" spans="2:14" x14ac:dyDescent="0.25">
      <c r="B50" s="22">
        <v>3</v>
      </c>
      <c r="C50" s="33" t="s">
        <v>223</v>
      </c>
      <c r="D50" s="33" t="s">
        <v>214</v>
      </c>
      <c r="E50" s="24" t="s">
        <v>19</v>
      </c>
      <c r="F50" s="25">
        <f>'[1]Htgan Volume'!AO28</f>
        <v>2.25</v>
      </c>
      <c r="G50" s="95">
        <v>0</v>
      </c>
      <c r="H50" s="95">
        <f>G50*F50</f>
        <v>0</v>
      </c>
    </row>
    <row r="51" spans="2:14" x14ac:dyDescent="0.25">
      <c r="B51" s="22"/>
      <c r="C51" s="23"/>
      <c r="D51" s="23"/>
      <c r="E51" s="24"/>
      <c r="F51" s="27"/>
      <c r="G51" s="95">
        <v>0</v>
      </c>
      <c r="H51" s="97">
        <f t="shared" ref="H51" si="8">SUM(H48:H50)</f>
        <v>0</v>
      </c>
    </row>
    <row r="52" spans="2:14" x14ac:dyDescent="0.25">
      <c r="B52" s="29" t="s">
        <v>53</v>
      </c>
      <c r="C52" s="30" t="s">
        <v>54</v>
      </c>
      <c r="D52" s="30"/>
      <c r="E52" s="23"/>
      <c r="F52" s="27"/>
      <c r="G52" s="95">
        <v>0</v>
      </c>
      <c r="H52" s="95"/>
    </row>
    <row r="53" spans="2:14" x14ac:dyDescent="0.25">
      <c r="B53" s="23">
        <v>1</v>
      </c>
      <c r="C53" s="33" t="s">
        <v>55</v>
      </c>
      <c r="D53" s="33"/>
      <c r="E53" s="24" t="s">
        <v>19</v>
      </c>
      <c r="F53" s="25">
        <f>'[1]Htgan Volume'!AV13</f>
        <v>28.08</v>
      </c>
      <c r="G53" s="95">
        <v>0</v>
      </c>
      <c r="H53" s="95">
        <f>G53*F53</f>
        <v>0</v>
      </c>
    </row>
    <row r="54" spans="2:14" x14ac:dyDescent="0.25">
      <c r="B54" s="23">
        <v>2</v>
      </c>
      <c r="C54" s="33" t="s">
        <v>56</v>
      </c>
      <c r="D54" s="33"/>
      <c r="E54" s="24" t="s">
        <v>13</v>
      </c>
      <c r="F54" s="25">
        <f>'[1]Htgan Volume'!AV24</f>
        <v>36.975000000000001</v>
      </c>
      <c r="G54" s="95">
        <v>0</v>
      </c>
      <c r="H54" s="95">
        <f>G54*F54</f>
        <v>0</v>
      </c>
    </row>
    <row r="55" spans="2:14" x14ac:dyDescent="0.25">
      <c r="B55" s="22">
        <v>3</v>
      </c>
      <c r="C55" s="33" t="s">
        <v>57</v>
      </c>
      <c r="D55" s="33"/>
      <c r="E55" s="24" t="s">
        <v>13</v>
      </c>
      <c r="F55" s="25">
        <f>'[1]Htgan Volume'!AV33</f>
        <v>13.2</v>
      </c>
      <c r="G55" s="95">
        <v>0</v>
      </c>
      <c r="H55" s="95">
        <f>G55*F55</f>
        <v>0</v>
      </c>
    </row>
    <row r="56" spans="2:14" x14ac:dyDescent="0.25">
      <c r="B56" s="22">
        <v>4</v>
      </c>
      <c r="C56" s="33" t="s">
        <v>58</v>
      </c>
      <c r="D56" s="33"/>
      <c r="E56" s="24" t="s">
        <v>19</v>
      </c>
      <c r="F56" s="25">
        <f>'[1]Htgan Volume'!AV44</f>
        <v>8.120000000000001</v>
      </c>
      <c r="G56" s="95">
        <v>0</v>
      </c>
      <c r="H56" s="95">
        <f>G56*F56</f>
        <v>0</v>
      </c>
    </row>
    <row r="57" spans="2:14" x14ac:dyDescent="0.25">
      <c r="B57" s="29"/>
      <c r="C57" s="23"/>
      <c r="D57" s="23"/>
      <c r="E57" s="23"/>
      <c r="F57" s="27"/>
      <c r="G57" s="95">
        <v>0</v>
      </c>
      <c r="H57" s="99">
        <f t="shared" ref="H57" si="9">SUM(H53:H56)</f>
        <v>0</v>
      </c>
    </row>
    <row r="58" spans="2:14" x14ac:dyDescent="0.25">
      <c r="B58" s="29" t="s">
        <v>59</v>
      </c>
      <c r="C58" s="30" t="s">
        <v>60</v>
      </c>
      <c r="D58" s="30"/>
      <c r="E58" s="24"/>
      <c r="F58" s="27"/>
      <c r="G58" s="95">
        <v>0</v>
      </c>
      <c r="H58" s="95"/>
    </row>
    <row r="59" spans="2:14" x14ac:dyDescent="0.25">
      <c r="B59" s="22">
        <v>1</v>
      </c>
      <c r="C59" s="23" t="s">
        <v>61</v>
      </c>
      <c r="D59" s="23" t="s">
        <v>189</v>
      </c>
      <c r="E59" s="24" t="s">
        <v>19</v>
      </c>
      <c r="F59" s="25">
        <f>'[1]Htgan Volume'!BC9</f>
        <v>25.742499999999996</v>
      </c>
      <c r="G59" s="95">
        <v>0</v>
      </c>
      <c r="H59" s="95">
        <f>G59*F59</f>
        <v>0</v>
      </c>
      <c r="K59" t="s">
        <v>224</v>
      </c>
      <c r="L59" t="s">
        <v>227</v>
      </c>
      <c r="M59" t="s">
        <v>228</v>
      </c>
    </row>
    <row r="60" spans="2:14" x14ac:dyDescent="0.25">
      <c r="B60" s="22">
        <v>2</v>
      </c>
      <c r="C60" s="23" t="s">
        <v>62</v>
      </c>
      <c r="D60" s="23" t="s">
        <v>189</v>
      </c>
      <c r="E60" s="24" t="s">
        <v>19</v>
      </c>
      <c r="F60" s="25">
        <f>'[1]Htgan Volume'!BC24</f>
        <v>138.39875000000001</v>
      </c>
      <c r="G60" s="95">
        <v>0</v>
      </c>
      <c r="H60" s="95">
        <f>G60*F60</f>
        <v>0</v>
      </c>
      <c r="J60" t="s">
        <v>225</v>
      </c>
      <c r="K60">
        <f>4.55*7.85*2+8*3.5*0.5*2+4.2*6.85+0.5*1.75*6.85-(1*4.5)+4</f>
        <v>133.69874999999999</v>
      </c>
      <c r="L60">
        <f>0.8*2.4+0.9*2.4*2</f>
        <v>6.24</v>
      </c>
      <c r="M60">
        <f>0.2*4.85*4*2+0.2*8*2+0.2*4.2*4+0.2*6+0.15*10*3</f>
        <v>20.02</v>
      </c>
      <c r="N60">
        <f>K60-L60-M60</f>
        <v>107.43875</v>
      </c>
    </row>
    <row r="61" spans="2:14" x14ac:dyDescent="0.25">
      <c r="B61" s="22">
        <v>3</v>
      </c>
      <c r="C61" s="23" t="s">
        <v>63</v>
      </c>
      <c r="D61" s="23" t="s">
        <v>190</v>
      </c>
      <c r="E61" s="24" t="s">
        <v>19</v>
      </c>
      <c r="F61" s="25">
        <f>'[1]Htgan Volume'!BC33</f>
        <v>317.78250000000003</v>
      </c>
      <c r="G61" s="95">
        <v>0</v>
      </c>
      <c r="H61" s="95">
        <f>G61*F61</f>
        <v>0</v>
      </c>
      <c r="J61" t="s">
        <v>226</v>
      </c>
      <c r="K61">
        <f>3.85*3+4.85*5+3.5*3+4.8*2+4.3*3+4.3*3</f>
        <v>81.699999999999989</v>
      </c>
      <c r="L61">
        <f>0.9*2.4*3+0.4*2.4*2+0.8*2.25+1.6*2.2*2</f>
        <v>17.240000000000002</v>
      </c>
      <c r="M61">
        <f>0.2*8*4.2</f>
        <v>6.7200000000000006</v>
      </c>
      <c r="N61">
        <f>K61-L61-M61</f>
        <v>57.739999999999981</v>
      </c>
    </row>
    <row r="62" spans="2:14" x14ac:dyDescent="0.25">
      <c r="B62" s="22"/>
      <c r="C62" s="23"/>
      <c r="D62" s="23"/>
      <c r="E62" s="24"/>
      <c r="F62" s="27"/>
      <c r="G62" s="95">
        <v>0</v>
      </c>
      <c r="H62" s="97">
        <f t="shared" ref="H62" si="10">SUM(H59:H61)</f>
        <v>0</v>
      </c>
      <c r="J62" t="s">
        <v>230</v>
      </c>
      <c r="N62">
        <f>K62-L62-M62</f>
        <v>0</v>
      </c>
    </row>
    <row r="63" spans="2:14" x14ac:dyDescent="0.25">
      <c r="B63" s="29" t="s">
        <v>64</v>
      </c>
      <c r="C63" s="30" t="s">
        <v>65</v>
      </c>
      <c r="D63" s="30"/>
      <c r="E63" s="23"/>
      <c r="F63" s="27"/>
      <c r="G63" s="95">
        <v>0</v>
      </c>
      <c r="H63" s="95"/>
      <c r="J63" t="s">
        <v>229</v>
      </c>
      <c r="N63">
        <f t="shared" ref="N63:N65" si="11">K63-L63-M63</f>
        <v>0</v>
      </c>
    </row>
    <row r="64" spans="2:14" x14ac:dyDescent="0.25">
      <c r="B64" s="22">
        <v>1</v>
      </c>
      <c r="C64" s="23" t="s">
        <v>66</v>
      </c>
      <c r="D64" s="23" t="s">
        <v>195</v>
      </c>
      <c r="E64" s="24" t="s">
        <v>19</v>
      </c>
      <c r="F64" s="25">
        <f>'[1]Htgan Volume'!BJ12</f>
        <v>40.5</v>
      </c>
      <c r="G64" s="95">
        <v>0</v>
      </c>
      <c r="H64" s="95">
        <f t="shared" ref="H64:H69" si="12">G64*F64</f>
        <v>0</v>
      </c>
      <c r="J64" t="s">
        <v>231</v>
      </c>
      <c r="N64">
        <f t="shared" si="11"/>
        <v>0</v>
      </c>
    </row>
    <row r="65" spans="2:15" x14ac:dyDescent="0.25">
      <c r="B65" s="22">
        <v>2</v>
      </c>
      <c r="C65" s="23" t="s">
        <v>67</v>
      </c>
      <c r="D65" s="23" t="s">
        <v>196</v>
      </c>
      <c r="E65" s="24" t="s">
        <v>19</v>
      </c>
      <c r="F65" s="25">
        <f>'[1]Htgan Volume'!BJ21</f>
        <v>40.5</v>
      </c>
      <c r="G65" s="95">
        <v>0</v>
      </c>
      <c r="H65" s="95">
        <f t="shared" si="12"/>
        <v>0</v>
      </c>
      <c r="J65" t="s">
        <v>230</v>
      </c>
      <c r="N65">
        <f t="shared" si="11"/>
        <v>0</v>
      </c>
    </row>
    <row r="66" spans="2:15" x14ac:dyDescent="0.25">
      <c r="B66" s="22">
        <v>3</v>
      </c>
      <c r="C66" s="23" t="s">
        <v>68</v>
      </c>
      <c r="D66" s="23" t="s">
        <v>197</v>
      </c>
      <c r="E66" s="24" t="s">
        <v>13</v>
      </c>
      <c r="F66" s="25">
        <f>'[1]Htgan Volume'!BJ28</f>
        <v>16.75</v>
      </c>
      <c r="G66" s="95">
        <v>0</v>
      </c>
      <c r="H66" s="95">
        <f t="shared" si="12"/>
        <v>0</v>
      </c>
      <c r="N66" s="127">
        <f>SUM(N60:N65)</f>
        <v>165.17874999999998</v>
      </c>
    </row>
    <row r="67" spans="2:15" x14ac:dyDescent="0.25">
      <c r="B67" s="23">
        <v>4</v>
      </c>
      <c r="C67" s="23" t="s">
        <v>69</v>
      </c>
      <c r="D67" s="23" t="s">
        <v>196</v>
      </c>
      <c r="E67" s="24" t="s">
        <v>13</v>
      </c>
      <c r="F67" s="25">
        <f>'[1]Htgan Volume'!BJ34</f>
        <v>18</v>
      </c>
      <c r="G67" s="95">
        <v>0</v>
      </c>
      <c r="H67" s="95">
        <f t="shared" si="12"/>
        <v>0</v>
      </c>
      <c r="J67" t="s">
        <v>232</v>
      </c>
      <c r="K67" s="125">
        <f>2.5*2.75</f>
        <v>6.875</v>
      </c>
      <c r="L67">
        <f>0.15*4*2.5+0.2*2.5*2</f>
        <v>2.5</v>
      </c>
      <c r="N67">
        <f>K67-L67</f>
        <v>4.375</v>
      </c>
    </row>
    <row r="68" spans="2:15" x14ac:dyDescent="0.25">
      <c r="B68" s="23">
        <v>5</v>
      </c>
      <c r="C68" s="23" t="s">
        <v>70</v>
      </c>
      <c r="D68" s="23" t="s">
        <v>196</v>
      </c>
      <c r="E68" s="24" t="s">
        <v>13</v>
      </c>
      <c r="F68" s="25">
        <f>'[1]Htgan Volume'!BJ40</f>
        <v>5</v>
      </c>
      <c r="G68" s="95">
        <v>0</v>
      </c>
      <c r="H68" s="95">
        <f t="shared" si="12"/>
        <v>0</v>
      </c>
      <c r="K68">
        <f>0.5*10.5</f>
        <v>5.25</v>
      </c>
      <c r="N68">
        <f>K68</f>
        <v>5.25</v>
      </c>
    </row>
    <row r="69" spans="2:15" x14ac:dyDescent="0.25">
      <c r="B69" s="23">
        <v>6</v>
      </c>
      <c r="C69" s="23" t="s">
        <v>71</v>
      </c>
      <c r="D69" s="23" t="s">
        <v>196</v>
      </c>
      <c r="E69" s="24" t="s">
        <v>13</v>
      </c>
      <c r="F69" s="25">
        <f>'[1]Htgan Volume'!BJ49</f>
        <v>7</v>
      </c>
      <c r="G69" s="95">
        <v>0</v>
      </c>
      <c r="H69" s="95">
        <f t="shared" si="12"/>
        <v>0</v>
      </c>
      <c r="N69" s="127">
        <f>SUM(N67:N68)+N66</f>
        <v>174.80374999999998</v>
      </c>
      <c r="O69">
        <f>30</f>
        <v>30</v>
      </c>
    </row>
    <row r="70" spans="2:15" x14ac:dyDescent="0.25">
      <c r="B70" s="29"/>
      <c r="C70" s="23"/>
      <c r="D70" s="23"/>
      <c r="E70" s="23"/>
      <c r="F70" s="27"/>
      <c r="G70" s="95">
        <v>0</v>
      </c>
      <c r="H70" s="97">
        <f t="shared" ref="H70" si="13">SUM(H64:H69)</f>
        <v>0</v>
      </c>
      <c r="J70" t="s">
        <v>233</v>
      </c>
      <c r="K70" t="s">
        <v>234</v>
      </c>
      <c r="N70">
        <f>N69*2</f>
        <v>349.60749999999996</v>
      </c>
    </row>
    <row r="71" spans="2:15" x14ac:dyDescent="0.25">
      <c r="B71" s="29" t="s">
        <v>72</v>
      </c>
      <c r="C71" s="30" t="s">
        <v>73</v>
      </c>
      <c r="D71" s="30"/>
      <c r="E71" s="23"/>
      <c r="F71" s="35"/>
      <c r="G71" s="95">
        <v>0</v>
      </c>
      <c r="H71" s="95"/>
      <c r="J71" t="s">
        <v>235</v>
      </c>
      <c r="K71">
        <f>4.55*7.85+0.75*2</f>
        <v>37.217499999999994</v>
      </c>
      <c r="N71" s="127">
        <f>N70-K74+50</f>
        <v>312.12624999999997</v>
      </c>
    </row>
    <row r="72" spans="2:15" x14ac:dyDescent="0.25">
      <c r="B72" s="22">
        <v>1</v>
      </c>
      <c r="C72" s="33" t="s">
        <v>74</v>
      </c>
      <c r="D72" s="33"/>
      <c r="E72" s="23"/>
      <c r="F72" s="27"/>
      <c r="G72" s="95">
        <v>0</v>
      </c>
      <c r="H72" s="95"/>
      <c r="J72" t="s">
        <v>236</v>
      </c>
      <c r="K72">
        <f>4.2*6.85+0.5*1.75*6.85</f>
        <v>34.763750000000002</v>
      </c>
    </row>
    <row r="73" spans="2:15" x14ac:dyDescent="0.25">
      <c r="B73" s="22" t="s">
        <v>75</v>
      </c>
      <c r="C73" s="23" t="s">
        <v>76</v>
      </c>
      <c r="D73" s="33" t="s">
        <v>191</v>
      </c>
      <c r="E73" s="24" t="s">
        <v>77</v>
      </c>
      <c r="F73" s="25">
        <f>'[1]Htgan Volume'!BR8</f>
        <v>4</v>
      </c>
      <c r="G73" s="95">
        <v>0</v>
      </c>
      <c r="H73" s="95">
        <f t="shared" ref="H73:H85" si="14">G73*F73</f>
        <v>0</v>
      </c>
      <c r="J73" t="s">
        <v>237</v>
      </c>
      <c r="K73">
        <f>3.5*3+2.5*2</f>
        <v>15.5</v>
      </c>
      <c r="N73">
        <f>N69-12.5</f>
        <v>162.30374999999998</v>
      </c>
    </row>
    <row r="74" spans="2:15" x14ac:dyDescent="0.25">
      <c r="B74" s="22" t="s">
        <v>75</v>
      </c>
      <c r="C74" s="23" t="s">
        <v>78</v>
      </c>
      <c r="D74" s="33" t="s">
        <v>191</v>
      </c>
      <c r="E74" s="24" t="s">
        <v>77</v>
      </c>
      <c r="F74" s="25">
        <f>'[1]Htgan Volume'!BR12</f>
        <v>1</v>
      </c>
      <c r="G74" s="95">
        <v>0</v>
      </c>
      <c r="H74" s="95">
        <f t="shared" si="14"/>
        <v>0</v>
      </c>
      <c r="K74" s="127">
        <f>SUM(K71:K73)</f>
        <v>87.481249999999989</v>
      </c>
    </row>
    <row r="75" spans="2:15" x14ac:dyDescent="0.25">
      <c r="B75" s="22">
        <v>2</v>
      </c>
      <c r="C75" s="33" t="s">
        <v>79</v>
      </c>
      <c r="D75" s="33"/>
      <c r="E75" s="24"/>
      <c r="F75" s="27">
        <v>1</v>
      </c>
      <c r="G75" s="95">
        <v>0</v>
      </c>
      <c r="H75" s="95">
        <f t="shared" si="14"/>
        <v>0</v>
      </c>
    </row>
    <row r="76" spans="2:15" x14ac:dyDescent="0.25">
      <c r="B76" s="22" t="s">
        <v>75</v>
      </c>
      <c r="C76" s="23" t="s">
        <v>80</v>
      </c>
      <c r="D76" s="23" t="s">
        <v>192</v>
      </c>
      <c r="E76" s="24" t="s">
        <v>81</v>
      </c>
      <c r="F76" s="25">
        <f>'[1]Htgan Volume'!BS19</f>
        <v>1</v>
      </c>
      <c r="G76" s="95">
        <v>0</v>
      </c>
      <c r="H76" s="95">
        <f t="shared" si="14"/>
        <v>0</v>
      </c>
    </row>
    <row r="77" spans="2:15" x14ac:dyDescent="0.25">
      <c r="B77" s="22" t="s">
        <v>75</v>
      </c>
      <c r="C77" s="23" t="s">
        <v>82</v>
      </c>
      <c r="D77" s="23" t="s">
        <v>192</v>
      </c>
      <c r="E77" s="24" t="s">
        <v>81</v>
      </c>
      <c r="F77" s="25">
        <f>'[1]Htgan Volume'!BS21</f>
        <v>1</v>
      </c>
      <c r="G77" s="95">
        <v>0</v>
      </c>
      <c r="H77" s="95">
        <f t="shared" si="14"/>
        <v>0</v>
      </c>
    </row>
    <row r="78" spans="2:15" x14ac:dyDescent="0.25">
      <c r="B78" s="22" t="s">
        <v>75</v>
      </c>
      <c r="C78" s="23" t="s">
        <v>83</v>
      </c>
      <c r="D78" s="23" t="s">
        <v>192</v>
      </c>
      <c r="E78" s="24" t="s">
        <v>81</v>
      </c>
      <c r="F78" s="25">
        <f>'[1]Htgan Volume'!BS23</f>
        <v>1</v>
      </c>
      <c r="G78" s="95">
        <v>0</v>
      </c>
      <c r="H78" s="95">
        <f t="shared" si="14"/>
        <v>0</v>
      </c>
    </row>
    <row r="79" spans="2:15" x14ac:dyDescent="0.25">
      <c r="B79" s="22" t="s">
        <v>75</v>
      </c>
      <c r="C79" s="23" t="s">
        <v>84</v>
      </c>
      <c r="D79" s="23" t="s">
        <v>192</v>
      </c>
      <c r="E79" s="24" t="s">
        <v>81</v>
      </c>
      <c r="F79" s="25">
        <f>'[1]Htgan Volume'!BS25</f>
        <v>1</v>
      </c>
      <c r="G79" s="95">
        <v>0</v>
      </c>
      <c r="H79" s="95">
        <f t="shared" si="14"/>
        <v>0</v>
      </c>
    </row>
    <row r="80" spans="2:15" x14ac:dyDescent="0.25">
      <c r="B80" s="22" t="s">
        <v>75</v>
      </c>
      <c r="C80" s="23" t="s">
        <v>85</v>
      </c>
      <c r="D80" s="23" t="s">
        <v>192</v>
      </c>
      <c r="E80" s="24" t="s">
        <v>81</v>
      </c>
      <c r="F80" s="25">
        <f>'[1]Htgan Volume'!BS27</f>
        <v>1</v>
      </c>
      <c r="G80" s="95">
        <v>0</v>
      </c>
      <c r="H80" s="95">
        <f t="shared" si="14"/>
        <v>0</v>
      </c>
    </row>
    <row r="81" spans="2:8" x14ac:dyDescent="0.25">
      <c r="B81" s="22" t="s">
        <v>75</v>
      </c>
      <c r="C81" s="23" t="s">
        <v>86</v>
      </c>
      <c r="D81" s="23" t="s">
        <v>192</v>
      </c>
      <c r="E81" s="24" t="s">
        <v>81</v>
      </c>
      <c r="F81" s="25">
        <f>'[1]Htgan Volume'!BS29</f>
        <v>2</v>
      </c>
      <c r="G81" s="95">
        <v>0</v>
      </c>
      <c r="H81" s="95">
        <f t="shared" si="14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95">
        <v>0</v>
      </c>
      <c r="H82" s="95">
        <f t="shared" si="14"/>
        <v>0</v>
      </c>
    </row>
    <row r="83" spans="2:8" x14ac:dyDescent="0.25">
      <c r="B83" s="22" t="s">
        <v>75</v>
      </c>
      <c r="C83" s="23" t="s">
        <v>193</v>
      </c>
      <c r="D83" s="23" t="s">
        <v>194</v>
      </c>
      <c r="E83" s="24" t="s">
        <v>77</v>
      </c>
      <c r="F83" s="25">
        <f>'[1]Htgan Volume'!BR35</f>
        <v>1</v>
      </c>
      <c r="G83" s="95">
        <v>0</v>
      </c>
      <c r="H83" s="95">
        <f t="shared" si="14"/>
        <v>0</v>
      </c>
    </row>
    <row r="84" spans="2:8" x14ac:dyDescent="0.25">
      <c r="B84" s="22" t="s">
        <v>75</v>
      </c>
      <c r="C84" s="23" t="s">
        <v>88</v>
      </c>
      <c r="D84" s="23" t="s">
        <v>194</v>
      </c>
      <c r="E84" s="24" t="s">
        <v>77</v>
      </c>
      <c r="F84" s="25">
        <f>'[1]Htgan Volume'!BR37</f>
        <v>4</v>
      </c>
      <c r="G84" s="95">
        <v>0</v>
      </c>
      <c r="H84" s="95">
        <f t="shared" si="14"/>
        <v>0</v>
      </c>
    </row>
    <row r="85" spans="2:8" x14ac:dyDescent="0.25">
      <c r="B85" s="22" t="s">
        <v>75</v>
      </c>
      <c r="C85" s="23" t="s">
        <v>89</v>
      </c>
      <c r="D85" s="23" t="s">
        <v>194</v>
      </c>
      <c r="E85" s="24" t="s">
        <v>90</v>
      </c>
      <c r="F85" s="25">
        <f>'[1]Htgan Volume'!BR38</f>
        <v>15</v>
      </c>
      <c r="G85" s="95">
        <v>0</v>
      </c>
      <c r="H85" s="95">
        <f t="shared" si="14"/>
        <v>0</v>
      </c>
    </row>
    <row r="86" spans="2:8" x14ac:dyDescent="0.25">
      <c r="B86" s="22"/>
      <c r="C86" s="23"/>
      <c r="D86" s="23"/>
      <c r="E86" s="24"/>
      <c r="F86" s="27"/>
      <c r="G86" s="95">
        <v>0</v>
      </c>
      <c r="H86" s="97">
        <f t="shared" ref="H86" si="15">SUM(H73:H85)</f>
        <v>0</v>
      </c>
    </row>
    <row r="87" spans="2:8" x14ac:dyDescent="0.25">
      <c r="B87" s="29" t="s">
        <v>91</v>
      </c>
      <c r="C87" s="30" t="s">
        <v>92</v>
      </c>
      <c r="D87" s="30"/>
      <c r="E87" s="24"/>
      <c r="F87" s="27"/>
      <c r="G87" s="95">
        <v>0</v>
      </c>
      <c r="H87" s="95"/>
    </row>
    <row r="88" spans="2:8" x14ac:dyDescent="0.25">
      <c r="B88" s="23">
        <v>1</v>
      </c>
      <c r="C88" s="23" t="s">
        <v>93</v>
      </c>
      <c r="D88" s="23" t="s">
        <v>198</v>
      </c>
      <c r="E88" s="24" t="s">
        <v>19</v>
      </c>
      <c r="F88" s="25">
        <f>'[1]Htgan Volume'!BZ12</f>
        <v>114.125</v>
      </c>
      <c r="G88" s="95">
        <v>0</v>
      </c>
      <c r="H88" s="95">
        <f>G88*F88</f>
        <v>0</v>
      </c>
    </row>
    <row r="89" spans="2:8" x14ac:dyDescent="0.25">
      <c r="B89" s="23">
        <v>2</v>
      </c>
      <c r="C89" s="23" t="s">
        <v>94</v>
      </c>
      <c r="D89" s="23" t="s">
        <v>198</v>
      </c>
      <c r="E89" s="24" t="s">
        <v>19</v>
      </c>
      <c r="F89" s="25">
        <f>'[1]Htgan Volume'!BZ24</f>
        <v>42.65</v>
      </c>
      <c r="G89" s="95">
        <v>0</v>
      </c>
      <c r="H89" s="95">
        <f>G89*F89</f>
        <v>0</v>
      </c>
    </row>
    <row r="90" spans="2:8" x14ac:dyDescent="0.25">
      <c r="B90" s="23">
        <v>3</v>
      </c>
      <c r="C90" s="23" t="s">
        <v>95</v>
      </c>
      <c r="D90" s="23" t="s">
        <v>198</v>
      </c>
      <c r="E90" s="24" t="s">
        <v>19</v>
      </c>
      <c r="F90" s="25">
        <f>'[1]Htgan Volume'!BZ36</f>
        <v>37.799999999999997</v>
      </c>
      <c r="G90" s="95">
        <v>0</v>
      </c>
      <c r="H90" s="95">
        <f>G90*F90</f>
        <v>0</v>
      </c>
    </row>
    <row r="91" spans="2:8" x14ac:dyDescent="0.25">
      <c r="B91" s="23">
        <v>4</v>
      </c>
      <c r="C91" s="23" t="s">
        <v>96</v>
      </c>
      <c r="D91" s="23" t="s">
        <v>198</v>
      </c>
      <c r="E91" s="24" t="s">
        <v>19</v>
      </c>
      <c r="F91" s="25">
        <f>'[1]Htgan Volume'!BZ47</f>
        <v>15.307500000000001</v>
      </c>
      <c r="G91" s="95">
        <v>0</v>
      </c>
      <c r="H91" s="95">
        <f>G91*F91</f>
        <v>0</v>
      </c>
    </row>
    <row r="92" spans="2:8" x14ac:dyDescent="0.25">
      <c r="B92" s="23">
        <v>5</v>
      </c>
      <c r="C92" s="23" t="s">
        <v>97</v>
      </c>
      <c r="D92" s="23" t="s">
        <v>198</v>
      </c>
      <c r="E92" s="24" t="s">
        <v>13</v>
      </c>
      <c r="F92" s="25">
        <f>'[1]Htgan Volume'!BZ53</f>
        <v>5</v>
      </c>
      <c r="G92" s="95">
        <v>0</v>
      </c>
      <c r="H92" s="95">
        <f>G92*F92</f>
        <v>0</v>
      </c>
    </row>
    <row r="93" spans="2:8" x14ac:dyDescent="0.25">
      <c r="B93" s="22"/>
      <c r="C93" s="23"/>
      <c r="D93" s="23"/>
      <c r="E93" s="24"/>
      <c r="F93" s="27"/>
      <c r="G93" s="95">
        <v>0</v>
      </c>
      <c r="H93" s="97">
        <f t="shared" ref="H93" si="16">SUM(H88:H92)</f>
        <v>0</v>
      </c>
    </row>
    <row r="94" spans="2:8" x14ac:dyDescent="0.25">
      <c r="B94" s="29" t="s">
        <v>98</v>
      </c>
      <c r="C94" s="30" t="s">
        <v>99</v>
      </c>
      <c r="D94" s="30"/>
      <c r="E94" s="24"/>
      <c r="F94" s="27"/>
      <c r="G94" s="95">
        <v>0</v>
      </c>
      <c r="H94" s="95"/>
    </row>
    <row r="95" spans="2:8" x14ac:dyDescent="0.25">
      <c r="B95" s="22">
        <v>1</v>
      </c>
      <c r="C95" s="23" t="s">
        <v>100</v>
      </c>
      <c r="D95" s="23"/>
      <c r="E95" s="23"/>
      <c r="F95" s="27"/>
      <c r="G95" s="95">
        <v>0</v>
      </c>
      <c r="H95" s="95"/>
    </row>
    <row r="96" spans="2:8" x14ac:dyDescent="0.25">
      <c r="B96" s="22" t="s">
        <v>75</v>
      </c>
      <c r="C96" s="23" t="s">
        <v>101</v>
      </c>
      <c r="D96" s="23" t="s">
        <v>200</v>
      </c>
      <c r="E96" s="24" t="s">
        <v>77</v>
      </c>
      <c r="F96" s="25">
        <f>'[1]Htgan Volume'!CJ8</f>
        <v>1</v>
      </c>
      <c r="G96" s="95">
        <v>0</v>
      </c>
      <c r="H96" s="95">
        <f>G96*F96</f>
        <v>0</v>
      </c>
    </row>
    <row r="97" spans="2:8" x14ac:dyDescent="0.25">
      <c r="B97" s="22" t="s">
        <v>75</v>
      </c>
      <c r="C97" s="23" t="s">
        <v>201</v>
      </c>
      <c r="D97" s="23" t="s">
        <v>202</v>
      </c>
      <c r="E97" s="24" t="s">
        <v>77</v>
      </c>
      <c r="F97" s="25">
        <f>'[1]Htgan Volume'!CJ10</f>
        <v>1</v>
      </c>
      <c r="G97" s="95">
        <v>0</v>
      </c>
      <c r="H97" s="95">
        <f>G97*F97</f>
        <v>0</v>
      </c>
    </row>
    <row r="98" spans="2:8" x14ac:dyDescent="0.25">
      <c r="B98" s="22" t="s">
        <v>75</v>
      </c>
      <c r="C98" s="23" t="s">
        <v>102</v>
      </c>
      <c r="D98" s="23" t="s">
        <v>203</v>
      </c>
      <c r="E98" s="24" t="s">
        <v>77</v>
      </c>
      <c r="F98" s="25">
        <f>'[1]Htgan Volume'!CJ11</f>
        <v>1</v>
      </c>
      <c r="G98" s="95">
        <v>0</v>
      </c>
      <c r="H98" s="95">
        <f>G98</f>
        <v>0</v>
      </c>
    </row>
    <row r="99" spans="2:8" x14ac:dyDescent="0.25">
      <c r="B99" s="22" t="s">
        <v>75</v>
      </c>
      <c r="C99" s="23" t="s">
        <v>204</v>
      </c>
      <c r="D99" s="23" t="s">
        <v>205</v>
      </c>
      <c r="E99" s="24" t="s">
        <v>77</v>
      </c>
      <c r="F99" s="25">
        <f>'[1]Htgan Volume'!CJ12</f>
        <v>1</v>
      </c>
      <c r="G99" s="95">
        <v>0</v>
      </c>
      <c r="H99" s="95">
        <f t="shared" ref="H99:H115" si="17">G99*F99</f>
        <v>0</v>
      </c>
    </row>
    <row r="100" spans="2:8" x14ac:dyDescent="0.25">
      <c r="B100" s="22" t="s">
        <v>75</v>
      </c>
      <c r="C100" s="23" t="s">
        <v>103</v>
      </c>
      <c r="D100" s="23"/>
      <c r="E100" s="24" t="s">
        <v>77</v>
      </c>
      <c r="F100" s="25">
        <f>'[1]Htgan Volume'!CJ13</f>
        <v>1</v>
      </c>
      <c r="G100" s="95">
        <v>0</v>
      </c>
      <c r="H100" s="95">
        <f t="shared" si="17"/>
        <v>0</v>
      </c>
    </row>
    <row r="101" spans="2:8" x14ac:dyDescent="0.25">
      <c r="B101" s="22" t="s">
        <v>75</v>
      </c>
      <c r="C101" s="23" t="s">
        <v>206</v>
      </c>
      <c r="D101" s="23" t="s">
        <v>207</v>
      </c>
      <c r="E101" s="24" t="s">
        <v>77</v>
      </c>
      <c r="F101" s="25">
        <f>'[1]Htgan Volume'!CJ14</f>
        <v>1</v>
      </c>
      <c r="G101" s="95">
        <v>0</v>
      </c>
      <c r="H101" s="95">
        <f t="shared" si="17"/>
        <v>0</v>
      </c>
    </row>
    <row r="102" spans="2:8" x14ac:dyDescent="0.25">
      <c r="B102" s="23">
        <v>2</v>
      </c>
      <c r="C102" s="23" t="s">
        <v>104</v>
      </c>
      <c r="D102" s="23"/>
      <c r="E102" s="23"/>
      <c r="F102" s="25"/>
      <c r="G102" s="95">
        <v>0</v>
      </c>
      <c r="H102" s="95">
        <f t="shared" si="17"/>
        <v>0</v>
      </c>
    </row>
    <row r="103" spans="2:8" x14ac:dyDescent="0.25">
      <c r="B103" s="22" t="s">
        <v>75</v>
      </c>
      <c r="C103" s="23" t="s">
        <v>105</v>
      </c>
      <c r="D103" s="23" t="s">
        <v>199</v>
      </c>
      <c r="E103" s="24" t="s">
        <v>77</v>
      </c>
      <c r="F103" s="25">
        <f>'[1]Htgan Volume'!CI20</f>
        <v>1</v>
      </c>
      <c r="G103" s="95">
        <v>0</v>
      </c>
      <c r="H103" s="95">
        <f t="shared" si="17"/>
        <v>0</v>
      </c>
    </row>
    <row r="104" spans="2:8" x14ac:dyDescent="0.25">
      <c r="B104" s="22" t="s">
        <v>75</v>
      </c>
      <c r="C104" s="23" t="s">
        <v>208</v>
      </c>
      <c r="D104" s="23" t="s">
        <v>211</v>
      </c>
      <c r="E104" s="24" t="s">
        <v>77</v>
      </c>
      <c r="F104" s="25">
        <f>'[1]Htgan Volume'!CI21</f>
        <v>1</v>
      </c>
      <c r="G104" s="95">
        <v>0</v>
      </c>
      <c r="H104" s="95">
        <f t="shared" si="17"/>
        <v>0</v>
      </c>
    </row>
    <row r="105" spans="2:8" x14ac:dyDescent="0.25">
      <c r="B105" s="22">
        <v>3</v>
      </c>
      <c r="C105" s="23" t="s">
        <v>209</v>
      </c>
      <c r="D105" s="23" t="s">
        <v>210</v>
      </c>
      <c r="E105" s="24" t="s">
        <v>77</v>
      </c>
      <c r="F105" s="25">
        <f>'[1]Htgan Volume'!CH27</f>
        <v>1</v>
      </c>
      <c r="G105" s="95">
        <v>0</v>
      </c>
      <c r="H105" s="95">
        <f t="shared" si="17"/>
        <v>0</v>
      </c>
    </row>
    <row r="106" spans="2:8" x14ac:dyDescent="0.25">
      <c r="B106" s="22">
        <v>4</v>
      </c>
      <c r="C106" s="23" t="s">
        <v>106</v>
      </c>
      <c r="D106" s="23"/>
      <c r="E106" s="24" t="s">
        <v>77</v>
      </c>
      <c r="F106" s="25">
        <f>'[1]Htgan Volume'!CH33</f>
        <v>1</v>
      </c>
      <c r="G106" s="95">
        <v>0</v>
      </c>
      <c r="H106" s="95">
        <f t="shared" si="17"/>
        <v>0</v>
      </c>
    </row>
    <row r="107" spans="2:8" x14ac:dyDescent="0.25">
      <c r="B107" s="22">
        <v>5</v>
      </c>
      <c r="C107" s="23" t="s">
        <v>107</v>
      </c>
      <c r="D107" s="23"/>
      <c r="E107" s="24" t="s">
        <v>77</v>
      </c>
      <c r="F107" s="25">
        <f>'[1]Htgan Volume'!CH39</f>
        <v>2</v>
      </c>
      <c r="G107" s="95">
        <v>0</v>
      </c>
      <c r="H107" s="95">
        <f t="shared" si="17"/>
        <v>0</v>
      </c>
    </row>
    <row r="108" spans="2:8" x14ac:dyDescent="0.25">
      <c r="B108" s="22">
        <v>6</v>
      </c>
      <c r="C108" s="23" t="s">
        <v>108</v>
      </c>
      <c r="D108" s="23" t="s">
        <v>215</v>
      </c>
      <c r="E108" s="23"/>
      <c r="F108" s="27"/>
      <c r="G108" s="95">
        <v>0</v>
      </c>
      <c r="H108" s="95">
        <f t="shared" si="17"/>
        <v>0</v>
      </c>
    </row>
    <row r="109" spans="2:8" x14ac:dyDescent="0.25">
      <c r="B109" s="22" t="s">
        <v>75</v>
      </c>
      <c r="C109" s="23" t="s">
        <v>109</v>
      </c>
      <c r="D109" s="23"/>
      <c r="E109" s="24" t="s">
        <v>13</v>
      </c>
      <c r="F109" s="25">
        <f>'[1]Htgan Volume'!CH45</f>
        <v>10.9</v>
      </c>
      <c r="G109" s="95">
        <v>0</v>
      </c>
      <c r="H109" s="95">
        <f t="shared" si="17"/>
        <v>0</v>
      </c>
    </row>
    <row r="110" spans="2:8" x14ac:dyDescent="0.25">
      <c r="B110" s="22" t="s">
        <v>75</v>
      </c>
      <c r="C110" s="23" t="s">
        <v>110</v>
      </c>
      <c r="D110" s="23"/>
      <c r="E110" s="24" t="s">
        <v>13</v>
      </c>
      <c r="F110" s="25">
        <v>24</v>
      </c>
      <c r="G110" s="95">
        <v>0</v>
      </c>
      <c r="H110" s="95">
        <f t="shared" si="17"/>
        <v>0</v>
      </c>
    </row>
    <row r="111" spans="2:8" x14ac:dyDescent="0.25">
      <c r="B111" s="22">
        <v>7</v>
      </c>
      <c r="C111" s="23" t="s">
        <v>111</v>
      </c>
      <c r="D111" s="23" t="s">
        <v>212</v>
      </c>
      <c r="E111" s="24"/>
      <c r="F111" s="27"/>
      <c r="G111" s="95">
        <v>0</v>
      </c>
      <c r="H111" s="95">
        <f t="shared" si="17"/>
        <v>0</v>
      </c>
    </row>
    <row r="112" spans="2:8" x14ac:dyDescent="0.25">
      <c r="B112" s="22" t="s">
        <v>75</v>
      </c>
      <c r="C112" s="23" t="s">
        <v>112</v>
      </c>
      <c r="D112" s="23"/>
      <c r="E112" s="24" t="s">
        <v>13</v>
      </c>
      <c r="F112" s="25">
        <f>'[1]Htgan Volume'!CH52</f>
        <v>8</v>
      </c>
      <c r="G112" s="95">
        <v>0</v>
      </c>
      <c r="H112" s="95">
        <f t="shared" si="17"/>
        <v>0</v>
      </c>
    </row>
    <row r="113" spans="2:8" x14ac:dyDescent="0.25">
      <c r="B113" s="22" t="s">
        <v>75</v>
      </c>
      <c r="C113" s="23" t="s">
        <v>113</v>
      </c>
      <c r="D113" s="23"/>
      <c r="E113" s="24" t="s">
        <v>13</v>
      </c>
      <c r="F113" s="25">
        <f>'[1]Htgan Volume'!CH53</f>
        <v>30</v>
      </c>
      <c r="G113" s="95">
        <v>0</v>
      </c>
      <c r="H113" s="95">
        <f t="shared" si="17"/>
        <v>0</v>
      </c>
    </row>
    <row r="114" spans="2:8" x14ac:dyDescent="0.25">
      <c r="B114" s="22" t="s">
        <v>75</v>
      </c>
      <c r="C114" s="23" t="s">
        <v>114</v>
      </c>
      <c r="D114" s="23"/>
      <c r="E114" s="24" t="s">
        <v>77</v>
      </c>
      <c r="F114" s="25">
        <f>'[1]Htgan Volume'!CH54</f>
        <v>4</v>
      </c>
      <c r="G114" s="95">
        <v>0</v>
      </c>
      <c r="H114" s="95">
        <f t="shared" si="17"/>
        <v>0</v>
      </c>
    </row>
    <row r="115" spans="2:8" x14ac:dyDescent="0.25">
      <c r="B115" s="22" t="s">
        <v>75</v>
      </c>
      <c r="C115" s="23" t="s">
        <v>115</v>
      </c>
      <c r="D115" s="23"/>
      <c r="E115" s="24" t="s">
        <v>77</v>
      </c>
      <c r="F115" s="25">
        <f>'[1]Htgan Volume'!CH55</f>
        <v>1</v>
      </c>
      <c r="G115" s="95">
        <v>0</v>
      </c>
      <c r="H115" s="95">
        <f t="shared" si="17"/>
        <v>0</v>
      </c>
    </row>
    <row r="116" spans="2:8" x14ac:dyDescent="0.25">
      <c r="B116" s="22"/>
      <c r="C116" s="23"/>
      <c r="D116" s="23"/>
      <c r="E116" s="24"/>
      <c r="F116" s="27"/>
      <c r="G116" s="95">
        <v>0</v>
      </c>
      <c r="H116" s="95"/>
    </row>
    <row r="117" spans="2:8" x14ac:dyDescent="0.25">
      <c r="B117" s="22"/>
      <c r="C117" s="23"/>
      <c r="D117" s="23"/>
      <c r="E117" s="24"/>
      <c r="F117" s="27"/>
      <c r="G117" s="95">
        <v>0</v>
      </c>
      <c r="H117" s="97">
        <f t="shared" ref="H117" si="18">SUM(H96:H115)</f>
        <v>0</v>
      </c>
    </row>
    <row r="118" spans="2:8" x14ac:dyDescent="0.25">
      <c r="B118" s="29" t="s">
        <v>116</v>
      </c>
      <c r="C118" s="30" t="s">
        <v>117</v>
      </c>
      <c r="D118" s="30"/>
      <c r="E118" s="24"/>
      <c r="F118" s="27"/>
      <c r="G118" s="95">
        <v>0</v>
      </c>
      <c r="H118" s="95"/>
    </row>
    <row r="119" spans="2:8" x14ac:dyDescent="0.25">
      <c r="B119" s="29"/>
      <c r="C119" s="30" t="s">
        <v>177</v>
      </c>
      <c r="D119" s="30"/>
      <c r="E119" s="24"/>
      <c r="F119" s="27"/>
      <c r="G119" s="95">
        <v>0</v>
      </c>
      <c r="H119" s="95"/>
    </row>
    <row r="120" spans="2:8" x14ac:dyDescent="0.25">
      <c r="B120" s="23">
        <v>1</v>
      </c>
      <c r="C120" s="23" t="s">
        <v>118</v>
      </c>
      <c r="D120" s="23" t="s">
        <v>217</v>
      </c>
      <c r="E120" s="24" t="s">
        <v>119</v>
      </c>
      <c r="F120" s="25">
        <f>'[1]Htgan Volume'!CQ10</f>
        <v>7</v>
      </c>
      <c r="G120" s="95">
        <v>0</v>
      </c>
      <c r="H120" s="95">
        <f t="shared" ref="H120:H133" si="19">G120*F120</f>
        <v>0</v>
      </c>
    </row>
    <row r="121" spans="2:8" x14ac:dyDescent="0.25">
      <c r="B121" s="23">
        <v>2</v>
      </c>
      <c r="C121" s="23" t="s">
        <v>120</v>
      </c>
      <c r="D121" s="23" t="s">
        <v>218</v>
      </c>
      <c r="E121" s="24" t="s">
        <v>119</v>
      </c>
      <c r="F121" s="25">
        <f>'[1]Htgan Volume'!CQ16</f>
        <v>5</v>
      </c>
      <c r="G121" s="95">
        <v>0</v>
      </c>
      <c r="H121" s="95">
        <f t="shared" si="19"/>
        <v>0</v>
      </c>
    </row>
    <row r="122" spans="2:8" x14ac:dyDescent="0.25">
      <c r="B122" s="23">
        <v>3</v>
      </c>
      <c r="C122" s="23" t="s">
        <v>121</v>
      </c>
      <c r="D122" s="23" t="s">
        <v>218</v>
      </c>
      <c r="E122" s="24" t="s">
        <v>77</v>
      </c>
      <c r="F122" s="25">
        <f>'[1]Htgan Volume'!CQ22</f>
        <v>1</v>
      </c>
      <c r="G122" s="95">
        <v>0</v>
      </c>
      <c r="H122" s="95">
        <f t="shared" si="19"/>
        <v>0</v>
      </c>
    </row>
    <row r="123" spans="2:8" x14ac:dyDescent="0.25">
      <c r="B123" s="23">
        <v>4</v>
      </c>
      <c r="C123" s="23" t="s">
        <v>122</v>
      </c>
      <c r="D123" s="23" t="s">
        <v>218</v>
      </c>
      <c r="E123" s="24" t="s">
        <v>119</v>
      </c>
      <c r="F123" s="25">
        <f>'[1]Htgan Volume'!CQ29</f>
        <v>1</v>
      </c>
      <c r="G123" s="95">
        <v>0</v>
      </c>
      <c r="H123" s="95">
        <f t="shared" si="19"/>
        <v>0</v>
      </c>
    </row>
    <row r="124" spans="2:8" x14ac:dyDescent="0.25">
      <c r="B124" s="23">
        <v>5</v>
      </c>
      <c r="C124" s="23" t="s">
        <v>123</v>
      </c>
      <c r="D124" s="23" t="s">
        <v>218</v>
      </c>
      <c r="E124" s="24" t="s">
        <v>119</v>
      </c>
      <c r="F124" s="25">
        <f>'[1]Htgan Volume'!CQ36</f>
        <v>1</v>
      </c>
      <c r="G124" s="95">
        <v>0</v>
      </c>
      <c r="H124" s="95">
        <f t="shared" si="19"/>
        <v>0</v>
      </c>
    </row>
    <row r="125" spans="2:8" x14ac:dyDescent="0.25">
      <c r="B125" s="23">
        <v>6</v>
      </c>
      <c r="C125" s="23" t="s">
        <v>124</v>
      </c>
      <c r="D125" s="23" t="s">
        <v>218</v>
      </c>
      <c r="E125" s="24" t="s">
        <v>119</v>
      </c>
      <c r="F125" s="25">
        <f>'[1]Htgan Volume'!CQ43</f>
        <v>1</v>
      </c>
      <c r="G125" s="95">
        <v>0</v>
      </c>
      <c r="H125" s="95">
        <f t="shared" si="19"/>
        <v>0</v>
      </c>
    </row>
    <row r="126" spans="2:8" x14ac:dyDescent="0.25">
      <c r="B126" s="23">
        <v>7</v>
      </c>
      <c r="C126" s="23" t="s">
        <v>125</v>
      </c>
      <c r="D126" s="23" t="s">
        <v>218</v>
      </c>
      <c r="E126" s="24" t="s">
        <v>119</v>
      </c>
      <c r="F126" s="25">
        <f>'[1]Htgan Volume'!CQ49</f>
        <v>1</v>
      </c>
      <c r="G126" s="95">
        <v>0</v>
      </c>
      <c r="H126" s="95">
        <f t="shared" si="19"/>
        <v>0</v>
      </c>
    </row>
    <row r="127" spans="2:8" x14ac:dyDescent="0.25">
      <c r="B127" s="23">
        <v>8</v>
      </c>
      <c r="C127" s="23" t="s">
        <v>126</v>
      </c>
      <c r="D127" s="23" t="s">
        <v>216</v>
      </c>
      <c r="E127" s="24" t="s">
        <v>119</v>
      </c>
      <c r="F127" s="25">
        <f>'[1]Htgan Volume'!CQ56</f>
        <v>1</v>
      </c>
      <c r="G127" s="95">
        <v>0</v>
      </c>
      <c r="H127" s="95">
        <f t="shared" si="19"/>
        <v>0</v>
      </c>
    </row>
    <row r="128" spans="2:8" x14ac:dyDescent="0.25">
      <c r="B128" s="23">
        <v>9</v>
      </c>
      <c r="C128" s="23" t="s">
        <v>127</v>
      </c>
      <c r="D128" s="23" t="s">
        <v>218</v>
      </c>
      <c r="E128" s="24" t="s">
        <v>77</v>
      </c>
      <c r="F128" s="25">
        <f>'[1]Htgan Volume'!CQ62</f>
        <v>3</v>
      </c>
      <c r="G128" s="95">
        <v>0</v>
      </c>
      <c r="H128" s="95">
        <f t="shared" si="19"/>
        <v>0</v>
      </c>
    </row>
    <row r="129" spans="2:9" x14ac:dyDescent="0.25">
      <c r="B129" s="23">
        <v>10</v>
      </c>
      <c r="C129" s="23" t="s">
        <v>128</v>
      </c>
      <c r="D129" s="23" t="s">
        <v>218</v>
      </c>
      <c r="E129" s="24" t="s">
        <v>77</v>
      </c>
      <c r="F129" s="25">
        <f>'[1]Htgan Volume'!CQ68</f>
        <v>2</v>
      </c>
      <c r="G129" s="95">
        <v>0</v>
      </c>
      <c r="H129" s="95">
        <f t="shared" si="19"/>
        <v>0</v>
      </c>
    </row>
    <row r="130" spans="2:9" x14ac:dyDescent="0.25">
      <c r="B130" s="23">
        <v>11</v>
      </c>
      <c r="C130" s="23" t="s">
        <v>129</v>
      </c>
      <c r="D130" s="23" t="s">
        <v>218</v>
      </c>
      <c r="E130" s="24" t="s">
        <v>77</v>
      </c>
      <c r="F130" s="25">
        <f>'[1]Htgan Volume'!CQ74</f>
        <v>5</v>
      </c>
      <c r="G130" s="95">
        <v>0</v>
      </c>
      <c r="H130" s="95">
        <f t="shared" si="19"/>
        <v>0</v>
      </c>
    </row>
    <row r="131" spans="2:9" x14ac:dyDescent="0.25">
      <c r="B131" s="23">
        <v>12</v>
      </c>
      <c r="C131" s="23" t="s">
        <v>130</v>
      </c>
      <c r="D131" s="23" t="s">
        <v>218</v>
      </c>
      <c r="E131" s="24" t="s">
        <v>131</v>
      </c>
      <c r="F131" s="25">
        <f>'[1]Htgan Volume'!CQ81</f>
        <v>1</v>
      </c>
      <c r="G131" s="95">
        <v>0</v>
      </c>
      <c r="H131" s="95">
        <f t="shared" si="19"/>
        <v>0</v>
      </c>
    </row>
    <row r="132" spans="2:9" x14ac:dyDescent="0.25">
      <c r="B132" s="23">
        <v>13</v>
      </c>
      <c r="C132" s="23" t="s">
        <v>132</v>
      </c>
      <c r="D132" s="23" t="s">
        <v>218</v>
      </c>
      <c r="E132" s="24" t="s">
        <v>133</v>
      </c>
      <c r="F132" s="25">
        <f>'[1]Htgan Volume'!CQ88</f>
        <v>1</v>
      </c>
      <c r="G132" s="95">
        <v>0</v>
      </c>
      <c r="H132" s="95">
        <f t="shared" si="19"/>
        <v>0</v>
      </c>
    </row>
    <row r="133" spans="2:9" x14ac:dyDescent="0.25">
      <c r="B133" s="23">
        <v>14</v>
      </c>
      <c r="C133" s="23" t="s">
        <v>134</v>
      </c>
      <c r="D133" s="23" t="s">
        <v>218</v>
      </c>
      <c r="E133" s="24" t="s">
        <v>135</v>
      </c>
      <c r="F133" s="25">
        <f>'[1]Htgan Volume'!CQ95</f>
        <v>1</v>
      </c>
      <c r="G133" s="95">
        <v>0</v>
      </c>
      <c r="H133" s="95">
        <f t="shared" si="19"/>
        <v>0</v>
      </c>
    </row>
    <row r="134" spans="2:9" x14ac:dyDescent="0.25">
      <c r="B134" s="22"/>
      <c r="C134" s="23"/>
      <c r="D134" s="23"/>
      <c r="E134" s="24"/>
      <c r="F134" s="27"/>
      <c r="G134" s="95">
        <v>0</v>
      </c>
      <c r="H134" s="100">
        <f t="shared" ref="H134" si="20">SUM(H120:H133)</f>
        <v>0</v>
      </c>
    </row>
    <row r="135" spans="2:9" x14ac:dyDescent="0.25">
      <c r="B135" s="29" t="s">
        <v>136</v>
      </c>
      <c r="C135" s="30" t="s">
        <v>137</v>
      </c>
      <c r="D135" s="30"/>
      <c r="E135" s="24"/>
      <c r="F135" s="27"/>
      <c r="G135" s="95">
        <v>0</v>
      </c>
      <c r="H135" s="95"/>
    </row>
    <row r="136" spans="2:9" x14ac:dyDescent="0.25">
      <c r="B136" s="36">
        <v>1</v>
      </c>
      <c r="C136" s="37" t="s">
        <v>138</v>
      </c>
      <c r="D136" s="37" t="s">
        <v>220</v>
      </c>
      <c r="E136" s="36" t="s">
        <v>135</v>
      </c>
      <c r="F136" s="38">
        <f>'[1]Htgan Volume'!CH61</f>
        <v>1</v>
      </c>
      <c r="G136" s="95">
        <v>0</v>
      </c>
      <c r="H136" s="95">
        <f>G136*F136</f>
        <v>0</v>
      </c>
    </row>
    <row r="137" spans="2:9" x14ac:dyDescent="0.25">
      <c r="B137" s="36"/>
      <c r="C137" s="37"/>
      <c r="D137" s="37"/>
      <c r="E137" s="36"/>
      <c r="F137" s="38"/>
      <c r="G137" s="95">
        <v>0</v>
      </c>
      <c r="H137" s="100">
        <f t="shared" ref="H137" si="21">SUM(H136)</f>
        <v>0</v>
      </c>
    </row>
    <row r="138" spans="2:9" x14ac:dyDescent="0.25">
      <c r="B138" s="39"/>
      <c r="C138" s="40"/>
      <c r="D138" s="91"/>
      <c r="E138" s="36"/>
      <c r="F138" s="38"/>
      <c r="G138" s="95">
        <v>0</v>
      </c>
      <c r="H138" s="95"/>
    </row>
    <row r="139" spans="2:9" x14ac:dyDescent="0.25">
      <c r="B139" s="41" t="s">
        <v>136</v>
      </c>
      <c r="C139" s="42" t="s">
        <v>139</v>
      </c>
      <c r="D139" s="42"/>
      <c r="E139" s="36"/>
      <c r="F139" s="43"/>
      <c r="G139" s="96">
        <v>0</v>
      </c>
      <c r="H139" s="95"/>
    </row>
    <row r="140" spans="2:9" x14ac:dyDescent="0.25">
      <c r="B140" s="36">
        <v>1</v>
      </c>
      <c r="C140" s="44" t="s">
        <v>140</v>
      </c>
      <c r="D140" s="44" t="s">
        <v>219</v>
      </c>
      <c r="E140" s="36" t="s">
        <v>141</v>
      </c>
      <c r="F140" s="38">
        <f>'[1]Htgan Volume'!CX8</f>
        <v>7.25</v>
      </c>
      <c r="G140" s="96">
        <v>0</v>
      </c>
      <c r="H140" s="95">
        <f t="shared" ref="H140:H145" si="22">G140*F140</f>
        <v>0</v>
      </c>
    </row>
    <row r="141" spans="2:9" x14ac:dyDescent="0.25">
      <c r="B141" s="36"/>
      <c r="C141" s="45" t="s">
        <v>142</v>
      </c>
      <c r="D141" s="45"/>
      <c r="E141" s="46"/>
      <c r="F141" s="47"/>
      <c r="G141" s="95">
        <v>0</v>
      </c>
      <c r="H141" s="95">
        <f t="shared" si="22"/>
        <v>0</v>
      </c>
      <c r="I141" s="126">
        <f>280000*F140</f>
        <v>2030000</v>
      </c>
    </row>
    <row r="142" spans="2:9" x14ac:dyDescent="0.25">
      <c r="B142" s="36">
        <v>2</v>
      </c>
      <c r="C142" s="23" t="s">
        <v>143</v>
      </c>
      <c r="D142" s="37" t="s">
        <v>198</v>
      </c>
      <c r="E142" s="24" t="s">
        <v>19</v>
      </c>
      <c r="F142" s="25">
        <f>'[1]Htgan Volume'!CX15</f>
        <v>8.25</v>
      </c>
      <c r="G142" s="95">
        <v>0</v>
      </c>
      <c r="H142" s="95">
        <f t="shared" si="22"/>
        <v>0</v>
      </c>
      <c r="I142" s="126">
        <f>I141*1.04</f>
        <v>2111200</v>
      </c>
    </row>
    <row r="143" spans="2:9" x14ac:dyDescent="0.25">
      <c r="B143" s="36">
        <v>5</v>
      </c>
      <c r="C143" s="37" t="s">
        <v>144</v>
      </c>
      <c r="D143" s="37" t="s">
        <v>198</v>
      </c>
      <c r="E143" s="36" t="s">
        <v>135</v>
      </c>
      <c r="F143" s="38">
        <f>'[1]Htgan Volume'!CX36</f>
        <v>1</v>
      </c>
      <c r="G143" s="95">
        <v>0</v>
      </c>
      <c r="H143" s="95">
        <f t="shared" si="22"/>
        <v>0</v>
      </c>
      <c r="I143" s="126">
        <f>I142/34</f>
        <v>62094.117647058825</v>
      </c>
    </row>
    <row r="144" spans="2:9" x14ac:dyDescent="0.25">
      <c r="B144" s="48">
        <v>6</v>
      </c>
      <c r="C144" s="44" t="s">
        <v>145</v>
      </c>
      <c r="D144" s="37" t="s">
        <v>198</v>
      </c>
      <c r="E144" s="49" t="s">
        <v>141</v>
      </c>
      <c r="F144" s="38">
        <v>8.25</v>
      </c>
      <c r="G144" s="95">
        <v>0</v>
      </c>
      <c r="H144" s="95">
        <f t="shared" si="22"/>
        <v>0</v>
      </c>
    </row>
    <row r="145" spans="2:8" x14ac:dyDescent="0.25">
      <c r="B145" s="48">
        <v>7</v>
      </c>
      <c r="C145" s="44" t="s">
        <v>146</v>
      </c>
      <c r="D145" s="44"/>
      <c r="E145" s="49" t="s">
        <v>135</v>
      </c>
      <c r="F145" s="38">
        <v>8</v>
      </c>
      <c r="G145" s="95">
        <v>0</v>
      </c>
      <c r="H145" s="95">
        <f t="shared" si="22"/>
        <v>0</v>
      </c>
    </row>
    <row r="146" spans="2:8" x14ac:dyDescent="0.25">
      <c r="B146" s="50"/>
      <c r="C146" s="41" t="s">
        <v>147</v>
      </c>
      <c r="D146" s="41"/>
      <c r="E146" s="36"/>
      <c r="F146" s="38"/>
      <c r="G146" s="95">
        <v>0</v>
      </c>
      <c r="H146" s="99">
        <f t="shared" ref="H146" si="23">SUM(H140:H145)</f>
        <v>0</v>
      </c>
    </row>
    <row r="147" spans="2:8" x14ac:dyDescent="0.25">
      <c r="B147" s="39"/>
      <c r="C147" s="40"/>
      <c r="D147" s="40"/>
      <c r="E147" s="39"/>
      <c r="F147" s="47"/>
      <c r="G147" s="95">
        <v>0</v>
      </c>
      <c r="H147" s="95"/>
    </row>
    <row r="148" spans="2:8" x14ac:dyDescent="0.25">
      <c r="B148" s="41" t="s">
        <v>136</v>
      </c>
      <c r="C148" s="42" t="s">
        <v>148</v>
      </c>
      <c r="D148" s="42"/>
      <c r="E148" s="36"/>
      <c r="F148" s="38"/>
      <c r="G148" s="95">
        <v>0</v>
      </c>
      <c r="H148" s="95"/>
    </row>
    <row r="149" spans="2:8" x14ac:dyDescent="0.25">
      <c r="B149" s="36">
        <v>1</v>
      </c>
      <c r="C149" s="37" t="s">
        <v>149</v>
      </c>
      <c r="D149" s="37" t="s">
        <v>198</v>
      </c>
      <c r="E149" s="36" t="s">
        <v>141</v>
      </c>
      <c r="F149" s="38"/>
      <c r="G149" s="95">
        <v>0</v>
      </c>
      <c r="H149" s="95">
        <f>G149*F149</f>
        <v>0</v>
      </c>
    </row>
    <row r="150" spans="2:8" x14ac:dyDescent="0.25">
      <c r="B150" s="36">
        <v>2</v>
      </c>
      <c r="C150" s="37" t="s">
        <v>150</v>
      </c>
      <c r="D150" s="37" t="s">
        <v>198</v>
      </c>
      <c r="E150" s="36" t="s">
        <v>141</v>
      </c>
      <c r="F150" s="38"/>
      <c r="G150" s="95">
        <v>0</v>
      </c>
      <c r="H150" s="95">
        <f>G150*F150</f>
        <v>0</v>
      </c>
    </row>
    <row r="151" spans="2:8" x14ac:dyDescent="0.25">
      <c r="B151" s="36">
        <v>3</v>
      </c>
      <c r="C151" s="51" t="s">
        <v>151</v>
      </c>
      <c r="D151" s="37" t="s">
        <v>198</v>
      </c>
      <c r="E151" s="36" t="s">
        <v>141</v>
      </c>
      <c r="F151" s="43"/>
      <c r="G151" s="95">
        <v>0</v>
      </c>
      <c r="H151" s="95">
        <f>G151*F151</f>
        <v>0</v>
      </c>
    </row>
    <row r="152" spans="2:8" x14ac:dyDescent="0.25">
      <c r="B152" s="36"/>
      <c r="C152" s="51"/>
      <c r="D152" s="51"/>
      <c r="E152" s="36"/>
      <c r="F152" s="43"/>
      <c r="G152" s="101">
        <v>0</v>
      </c>
      <c r="H152" s="99">
        <f t="shared" ref="H152" si="24">SUM(H149:H151)</f>
        <v>0</v>
      </c>
    </row>
    <row r="153" spans="2:8" x14ac:dyDescent="0.25">
      <c r="B153" s="36"/>
      <c r="C153" s="51"/>
      <c r="D153" s="51"/>
      <c r="E153" s="50"/>
      <c r="F153" s="43"/>
      <c r="G153" s="101"/>
      <c r="H153" s="101"/>
    </row>
    <row r="154" spans="2:8" x14ac:dyDescent="0.25">
      <c r="B154" s="53"/>
      <c r="C154" s="54"/>
      <c r="D154" s="54"/>
      <c r="E154" s="55"/>
      <c r="F154" s="56"/>
      <c r="G154" s="102"/>
      <c r="H154" s="102"/>
    </row>
    <row r="155" spans="2:8" x14ac:dyDescent="0.25">
      <c r="B155" s="3"/>
      <c r="C155" s="54"/>
      <c r="D155" s="54"/>
      <c r="E155" s="54"/>
      <c r="F155" s="58"/>
      <c r="G155" s="102"/>
      <c r="H155" s="102"/>
    </row>
    <row r="156" spans="2:8" x14ac:dyDescent="0.25">
      <c r="B156" s="2" t="s">
        <v>152</v>
      </c>
      <c r="C156" s="3"/>
      <c r="D156" s="3"/>
      <c r="E156" s="3"/>
      <c r="F156" s="4"/>
      <c r="G156" s="59"/>
      <c r="H156" s="59"/>
    </row>
    <row r="157" spans="2:8" x14ac:dyDescent="0.25">
      <c r="B157" s="60"/>
      <c r="C157" s="61"/>
      <c r="D157" s="61"/>
      <c r="E157" s="61"/>
      <c r="F157" s="62"/>
      <c r="G157" s="103"/>
      <c r="H157" s="10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101"/>
      <c r="H158" s="99">
        <f t="shared" ref="H158" si="25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101"/>
      <c r="H159" s="104">
        <f t="shared" ref="H159" si="26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101"/>
      <c r="H160" s="99">
        <f t="shared" ref="H160" si="27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101"/>
      <c r="H161" s="99">
        <f t="shared" ref="H161" si="28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101"/>
      <c r="H162" s="99">
        <f t="shared" ref="H162" si="29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101"/>
      <c r="H163" s="104">
        <f t="shared" ref="H163" si="30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101"/>
      <c r="H164" s="104">
        <f t="shared" ref="H164" si="31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101"/>
      <c r="H165" s="104">
        <f t="shared" ref="H165" si="32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101"/>
      <c r="H166" s="104">
        <f t="shared" ref="H166" si="33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101"/>
      <c r="H167" s="104">
        <f t="shared" ref="H167" si="34">H86</f>
        <v>0</v>
      </c>
    </row>
    <row r="168" spans="2:8" x14ac:dyDescent="0.25">
      <c r="B168" s="29" t="s">
        <v>91</v>
      </c>
      <c r="C168" s="30" t="s">
        <v>92</v>
      </c>
      <c r="D168" s="30"/>
      <c r="E168" s="65"/>
      <c r="F168" s="38"/>
      <c r="G168" s="101"/>
      <c r="H168" s="104">
        <f t="shared" ref="H168" si="35">H93</f>
        <v>0</v>
      </c>
    </row>
    <row r="169" spans="2:8" x14ac:dyDescent="0.25">
      <c r="B169" s="29" t="s">
        <v>98</v>
      </c>
      <c r="C169" s="30" t="s">
        <v>99</v>
      </c>
      <c r="D169" s="30"/>
      <c r="E169" s="65"/>
      <c r="F169" s="38"/>
      <c r="G169" s="101"/>
      <c r="H169" s="104">
        <f t="shared" ref="H169" si="36">H117</f>
        <v>0</v>
      </c>
    </row>
    <row r="170" spans="2:8" x14ac:dyDescent="0.25">
      <c r="B170" s="29" t="s">
        <v>116</v>
      </c>
      <c r="C170" s="30" t="s">
        <v>117</v>
      </c>
      <c r="D170" s="30"/>
      <c r="E170" s="65"/>
      <c r="F170" s="38"/>
      <c r="G170" s="101"/>
      <c r="H170" s="104">
        <f t="shared" ref="H170" si="37">H134</f>
        <v>0</v>
      </c>
    </row>
    <row r="171" spans="2:8" x14ac:dyDescent="0.25">
      <c r="B171" s="29" t="s">
        <v>136</v>
      </c>
      <c r="C171" s="30" t="s">
        <v>137</v>
      </c>
      <c r="D171" s="30"/>
      <c r="E171" s="65"/>
      <c r="F171" s="38"/>
      <c r="G171" s="101"/>
      <c r="H171" s="104">
        <f>H137</f>
        <v>0</v>
      </c>
    </row>
    <row r="172" spans="2:8" x14ac:dyDescent="0.25">
      <c r="B172" s="29" t="s">
        <v>153</v>
      </c>
      <c r="C172" s="42" t="s">
        <v>139</v>
      </c>
      <c r="D172" s="30"/>
      <c r="E172" s="65"/>
      <c r="F172" s="38"/>
      <c r="G172" s="101"/>
      <c r="H172" s="104">
        <f t="shared" ref="H172" si="38">H146</f>
        <v>0</v>
      </c>
    </row>
    <row r="173" spans="2:8" x14ac:dyDescent="0.25">
      <c r="B173" s="29" t="s">
        <v>154</v>
      </c>
      <c r="C173" s="30" t="str">
        <f>C148</f>
        <v>PEKERJAAN PLESTER DINDING SAMPING</v>
      </c>
      <c r="D173" s="30"/>
      <c r="E173" s="65"/>
      <c r="F173" s="38"/>
      <c r="G173" s="101"/>
      <c r="H173" s="104">
        <f t="shared" ref="H173" si="39">H152</f>
        <v>0</v>
      </c>
    </row>
    <row r="174" spans="2:8" x14ac:dyDescent="0.25">
      <c r="B174" s="67"/>
      <c r="C174" s="68"/>
      <c r="D174" s="68"/>
      <c r="E174" s="69"/>
      <c r="F174" s="58"/>
      <c r="G174" s="70"/>
      <c r="H174" s="70"/>
    </row>
    <row r="175" spans="2:8" x14ac:dyDescent="0.25">
      <c r="B175" s="3"/>
      <c r="C175" s="3"/>
      <c r="D175" s="3"/>
      <c r="E175" s="3"/>
      <c r="F175" s="4"/>
      <c r="G175" s="59"/>
      <c r="H175" s="59"/>
    </row>
    <row r="176" spans="2:8" x14ac:dyDescent="0.25">
      <c r="B176" s="3"/>
      <c r="C176" s="3"/>
      <c r="D176" s="3"/>
      <c r="E176" s="3"/>
      <c r="F176" s="4"/>
      <c r="G176" s="71"/>
      <c r="H176" s="81">
        <f t="shared" ref="H176" si="40">SUM(H158:H175)</f>
        <v>0</v>
      </c>
    </row>
    <row r="177" spans="2:8" x14ac:dyDescent="0.25">
      <c r="B177" s="3"/>
      <c r="C177" s="3"/>
      <c r="D177" s="3"/>
      <c r="E177" s="3"/>
      <c r="F177" s="4"/>
      <c r="G177" s="72"/>
      <c r="H177" s="82">
        <f>0.04*H176</f>
        <v>0</v>
      </c>
    </row>
    <row r="178" spans="2:8" x14ac:dyDescent="0.25">
      <c r="B178" s="3"/>
      <c r="C178" s="3"/>
      <c r="D178" s="3"/>
      <c r="E178" s="3"/>
      <c r="F178" s="4"/>
      <c r="G178" s="73"/>
      <c r="H178" s="83">
        <f t="shared" ref="H178" si="41">H177+H176</f>
        <v>0</v>
      </c>
    </row>
    <row r="179" spans="2:8" x14ac:dyDescent="0.25">
      <c r="B179" s="3"/>
      <c r="C179" s="3"/>
      <c r="D179" s="3"/>
      <c r="E179" s="3"/>
      <c r="F179" s="74"/>
      <c r="G179" s="73"/>
      <c r="H179" s="82">
        <f t="shared" ref="H179" si="42">0.1*H178</f>
        <v>0</v>
      </c>
    </row>
    <row r="180" spans="2:8" x14ac:dyDescent="0.25">
      <c r="B180" s="3"/>
      <c r="C180" s="3"/>
      <c r="D180" s="3"/>
      <c r="E180" s="3"/>
      <c r="F180" s="74"/>
      <c r="G180" s="72"/>
      <c r="H180" s="81">
        <f t="shared" ref="H180" si="43">H179+H178</f>
        <v>0</v>
      </c>
    </row>
    <row r="181" spans="2:8" x14ac:dyDescent="0.25">
      <c r="B181" s="3"/>
      <c r="C181" s="3"/>
      <c r="D181" s="3"/>
      <c r="E181" s="3"/>
      <c r="F181" s="75"/>
      <c r="G181" s="72"/>
      <c r="H181" s="81"/>
    </row>
    <row r="182" spans="2:8" x14ac:dyDescent="0.25">
      <c r="B182" s="3"/>
      <c r="C182" s="3"/>
      <c r="D182" s="3"/>
      <c r="E182" s="3"/>
      <c r="F182" s="75"/>
      <c r="G182" s="76"/>
      <c r="H182" s="84">
        <f>ROUNDDOWN(H180,-3)</f>
        <v>0</v>
      </c>
    </row>
    <row r="183" spans="2:8" x14ac:dyDescent="0.25">
      <c r="B183" s="3"/>
      <c r="C183" s="3"/>
      <c r="D183" s="3"/>
      <c r="E183" s="3"/>
      <c r="F183" s="75"/>
      <c r="G183" s="76"/>
      <c r="H183" s="84"/>
    </row>
    <row r="184" spans="2:8" x14ac:dyDescent="0.25">
      <c r="B184" s="3"/>
      <c r="C184" s="3"/>
      <c r="D184" s="3"/>
      <c r="E184" s="3"/>
      <c r="F184" s="77" t="s">
        <v>155</v>
      </c>
      <c r="G184" s="5"/>
      <c r="H184" s="75">
        <v>34</v>
      </c>
    </row>
    <row r="185" spans="2:8" x14ac:dyDescent="0.25">
      <c r="B185" s="3"/>
      <c r="C185" s="3"/>
      <c r="D185" s="3"/>
      <c r="E185" s="3"/>
      <c r="F185" s="77"/>
      <c r="G185" s="5"/>
      <c r="H185" s="72"/>
    </row>
    <row r="186" spans="2:8" x14ac:dyDescent="0.25">
      <c r="B186" s="3"/>
      <c r="C186" s="3"/>
      <c r="D186" s="3"/>
      <c r="E186" s="78" t="s">
        <v>156</v>
      </c>
      <c r="F186" s="77" t="s">
        <v>157</v>
      </c>
      <c r="G186" s="5"/>
      <c r="H186" s="79">
        <f t="shared" ref="H186" si="44">H178/H184</f>
        <v>0</v>
      </c>
    </row>
    <row r="188" spans="2:8" x14ac:dyDescent="0.25">
      <c r="C188" s="85"/>
      <c r="D188" s="85"/>
      <c r="E188" s="106"/>
      <c r="F188" s="131"/>
      <c r="G188" s="86"/>
    </row>
    <row r="189" spans="2:8" x14ac:dyDescent="0.25">
      <c r="C189" s="87"/>
      <c r="D189" s="87"/>
      <c r="E189" s="88"/>
      <c r="F189" s="88"/>
      <c r="G189" s="88"/>
    </row>
    <row r="190" spans="2:8" x14ac:dyDescent="0.25">
      <c r="C190" s="87"/>
      <c r="D190" s="87"/>
      <c r="E190" s="88"/>
      <c r="F190" s="88"/>
      <c r="G190" s="88"/>
    </row>
    <row r="191" spans="2:8" x14ac:dyDescent="0.25">
      <c r="C191" s="87"/>
      <c r="D191" s="87"/>
      <c r="E191" s="88"/>
      <c r="F191" s="88"/>
      <c r="G191" s="88"/>
    </row>
    <row r="192" spans="2:8" x14ac:dyDescent="0.25">
      <c r="C192" s="87"/>
      <c r="D192" s="87"/>
      <c r="E192" s="88"/>
      <c r="F192" s="88"/>
      <c r="G192" s="88"/>
    </row>
    <row r="193" spans="3:8" ht="15" customHeight="1" x14ac:dyDescent="0.25">
      <c r="C193" s="89"/>
      <c r="D193" s="92"/>
      <c r="F193" s="132"/>
      <c r="G193" s="132"/>
      <c r="H193" s="129"/>
    </row>
    <row r="194" spans="3:8" ht="15" customHeight="1" x14ac:dyDescent="0.25">
      <c r="C194" s="90"/>
      <c r="D194" s="93"/>
      <c r="F194" s="130"/>
      <c r="G194" s="130"/>
      <c r="H194" s="128"/>
    </row>
  </sheetData>
  <mergeCells count="4">
    <mergeCell ref="B5:B6"/>
    <mergeCell ref="C5:C6"/>
    <mergeCell ref="E5:E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78" fitToHeight="0" orientation="landscape" horizontalDpi="4294967293" verticalDpi="4294967293" r:id="rId1"/>
  <rowBreaks count="1" manualBreakCount="1">
    <brk id="155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4"/>
  <sheetViews>
    <sheetView topLeftCell="A162" workbookViewId="0">
      <selection activeCell="G153" sqref="G153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style="124" customWidth="1"/>
    <col min="8" max="8" width="13" customWidth="1"/>
    <col min="9" max="9" width="24.85546875" customWidth="1"/>
  </cols>
  <sheetData>
    <row r="1" spans="2:8" ht="18" x14ac:dyDescent="0.25">
      <c r="B1" s="1" t="s">
        <v>0</v>
      </c>
      <c r="C1" s="2"/>
      <c r="D1" s="2"/>
      <c r="E1" s="3"/>
      <c r="F1" s="4"/>
      <c r="G1" s="109"/>
      <c r="H1" s="5"/>
    </row>
    <row r="2" spans="2:8" ht="18" x14ac:dyDescent="0.25">
      <c r="B2" s="1" t="s">
        <v>1</v>
      </c>
      <c r="C2" s="2"/>
      <c r="D2" s="2"/>
      <c r="E2" s="3"/>
      <c r="F2" s="4"/>
      <c r="G2" s="109"/>
      <c r="H2" s="5"/>
    </row>
    <row r="3" spans="2:8" ht="18" x14ac:dyDescent="0.25">
      <c r="B3" s="1" t="s">
        <v>2</v>
      </c>
      <c r="C3" s="2"/>
      <c r="D3" s="2"/>
      <c r="E3" s="3"/>
      <c r="F3" s="4"/>
      <c r="G3" s="109"/>
      <c r="H3" s="5"/>
    </row>
    <row r="4" spans="2:8" ht="18.75" x14ac:dyDescent="0.3">
      <c r="B4" s="3"/>
      <c r="C4" s="6"/>
      <c r="D4" s="6"/>
      <c r="E4" s="3"/>
      <c r="F4" s="7"/>
      <c r="G4" s="110"/>
      <c r="H4" s="9" t="s">
        <v>158</v>
      </c>
    </row>
    <row r="5" spans="2:8" x14ac:dyDescent="0.25">
      <c r="B5" s="134" t="s">
        <v>4</v>
      </c>
      <c r="C5" s="134" t="s">
        <v>5</v>
      </c>
      <c r="D5" s="134" t="s">
        <v>178</v>
      </c>
      <c r="E5" s="134" t="s">
        <v>6</v>
      </c>
      <c r="F5" s="10" t="s">
        <v>7</v>
      </c>
      <c r="G5" s="133" t="s">
        <v>160</v>
      </c>
      <c r="H5" s="133" t="s">
        <v>8</v>
      </c>
    </row>
    <row r="6" spans="2:8" ht="15.75" thickBot="1" x14ac:dyDescent="0.3">
      <c r="B6" s="135"/>
      <c r="C6" s="135"/>
      <c r="D6" s="135"/>
      <c r="E6" s="135"/>
      <c r="F6" s="11" t="s">
        <v>159</v>
      </c>
      <c r="G6" s="111" t="s">
        <v>221</v>
      </c>
      <c r="H6" s="80" t="s">
        <v>221</v>
      </c>
    </row>
    <row r="7" spans="2:8" ht="16.5" thickTop="1" x14ac:dyDescent="0.25">
      <c r="B7" s="12"/>
      <c r="C7" s="13"/>
      <c r="D7" s="13"/>
      <c r="E7" s="14"/>
      <c r="F7" s="15"/>
      <c r="G7" s="112"/>
      <c r="H7" s="16"/>
    </row>
    <row r="8" spans="2:8" x14ac:dyDescent="0.25">
      <c r="B8" s="17" t="s">
        <v>10</v>
      </c>
      <c r="C8" s="18" t="s">
        <v>11</v>
      </c>
      <c r="D8" s="18"/>
      <c r="E8" s="19"/>
      <c r="F8" s="20"/>
      <c r="G8" s="113"/>
      <c r="H8" s="21"/>
    </row>
    <row r="9" spans="2:8" x14ac:dyDescent="0.25">
      <c r="B9" s="22">
        <v>1</v>
      </c>
      <c r="C9" s="23" t="s">
        <v>12</v>
      </c>
      <c r="D9" s="23"/>
      <c r="E9" s="24" t="s">
        <v>13</v>
      </c>
      <c r="F9" s="25">
        <f>'[2]Htgan Volume'!D10</f>
        <v>36</v>
      </c>
      <c r="G9" s="114">
        <v>0</v>
      </c>
      <c r="H9" s="26">
        <f t="shared" ref="H9:H14" si="0">G9*F9</f>
        <v>0</v>
      </c>
    </row>
    <row r="10" spans="2:8" x14ac:dyDescent="0.25">
      <c r="B10" s="23">
        <v>2</v>
      </c>
      <c r="C10" s="23" t="s">
        <v>14</v>
      </c>
      <c r="D10" s="23"/>
      <c r="E10" s="24" t="s">
        <v>15</v>
      </c>
      <c r="F10" s="25">
        <f>'[2]Htgan Volume'!D16</f>
        <v>1</v>
      </c>
      <c r="G10" s="114">
        <v>0</v>
      </c>
      <c r="H10" s="26">
        <f t="shared" si="0"/>
        <v>0</v>
      </c>
    </row>
    <row r="11" spans="2:8" x14ac:dyDescent="0.25">
      <c r="B11" s="23">
        <v>3</v>
      </c>
      <c r="C11" s="23" t="s">
        <v>16</v>
      </c>
      <c r="D11" s="23"/>
      <c r="E11" s="24" t="s">
        <v>15</v>
      </c>
      <c r="F11" s="25">
        <f>'[2]Htgan Volume'!D22</f>
        <v>1</v>
      </c>
      <c r="G11" s="114">
        <v>0</v>
      </c>
      <c r="H11" s="26">
        <f t="shared" si="0"/>
        <v>0</v>
      </c>
    </row>
    <row r="12" spans="2:8" x14ac:dyDescent="0.25">
      <c r="B12" s="23">
        <v>4</v>
      </c>
      <c r="C12" s="23" t="s">
        <v>17</v>
      </c>
      <c r="D12" s="23"/>
      <c r="E12" s="24" t="s">
        <v>15</v>
      </c>
      <c r="F12" s="25">
        <f>'[2]Htgan Volume'!D28</f>
        <v>1</v>
      </c>
      <c r="G12" s="114">
        <v>0</v>
      </c>
      <c r="H12" s="26">
        <f t="shared" si="0"/>
        <v>0</v>
      </c>
    </row>
    <row r="13" spans="2:8" x14ac:dyDescent="0.25">
      <c r="B13" s="22">
        <v>5</v>
      </c>
      <c r="C13" s="23" t="s">
        <v>18</v>
      </c>
      <c r="D13" s="23"/>
      <c r="E13" s="24" t="s">
        <v>19</v>
      </c>
      <c r="F13" s="25">
        <f>'[2]Htgan Volume'!D38</f>
        <v>29.252499999999991</v>
      </c>
      <c r="G13" s="114">
        <v>0</v>
      </c>
      <c r="H13" s="26">
        <f t="shared" si="0"/>
        <v>0</v>
      </c>
    </row>
    <row r="14" spans="2:8" x14ac:dyDescent="0.25">
      <c r="B14" s="22"/>
      <c r="C14" s="23" t="s">
        <v>20</v>
      </c>
      <c r="D14" s="23"/>
      <c r="E14" s="24" t="s">
        <v>19</v>
      </c>
      <c r="F14" s="25">
        <f>'[2]Htgan Volume'!D48</f>
        <v>40.07</v>
      </c>
      <c r="G14" s="114">
        <v>0</v>
      </c>
      <c r="H14" s="26">
        <f t="shared" si="0"/>
        <v>0</v>
      </c>
    </row>
    <row r="15" spans="2:8" x14ac:dyDescent="0.25">
      <c r="B15" s="23"/>
      <c r="C15" s="23"/>
      <c r="D15" s="23"/>
      <c r="E15" s="24"/>
      <c r="F15" s="27"/>
      <c r="G15" s="114">
        <v>0</v>
      </c>
      <c r="H15" s="28">
        <f t="shared" ref="H15" si="1">SUM(H9:H14)</f>
        <v>0</v>
      </c>
    </row>
    <row r="16" spans="2:8" x14ac:dyDescent="0.25">
      <c r="B16" s="29" t="s">
        <v>21</v>
      </c>
      <c r="C16" s="30" t="s">
        <v>22</v>
      </c>
      <c r="D16" s="30"/>
      <c r="E16" s="24"/>
      <c r="F16" s="27"/>
      <c r="G16" s="114">
        <v>0</v>
      </c>
      <c r="H16" s="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'[2]Htgan Volume'!K12</f>
        <v>17.424250000000001</v>
      </c>
      <c r="G17" s="114">
        <v>0</v>
      </c>
      <c r="H17" s="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'[2]Htgan Volume'!K18</f>
        <v>5.8080833333333333</v>
      </c>
      <c r="G18" s="114">
        <v>0</v>
      </c>
      <c r="H18" s="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'[2]Htgan Volume'!K27</f>
        <v>2.0035000000000003</v>
      </c>
      <c r="G19" s="114">
        <v>0</v>
      </c>
      <c r="H19" s="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107">
        <f>'[2]Htgan Volume'!K33</f>
        <v>1.6028</v>
      </c>
      <c r="G20" s="114">
        <v>0</v>
      </c>
      <c r="H20" s="26">
        <f>G20*F20</f>
        <v>0</v>
      </c>
    </row>
    <row r="21" spans="2:8" x14ac:dyDescent="0.25">
      <c r="B21" s="23"/>
      <c r="C21" s="23"/>
      <c r="D21" s="23"/>
      <c r="E21" s="24"/>
      <c r="F21" s="25"/>
      <c r="G21" s="114">
        <v>0</v>
      </c>
      <c r="H21" s="28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114">
        <v>0</v>
      </c>
      <c r="H22" s="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'[2]Htgan Volume'!T11</f>
        <v>6.6280000000000001</v>
      </c>
      <c r="G23" s="114">
        <v>0</v>
      </c>
      <c r="H23" s="26">
        <f>G23*F23</f>
        <v>0</v>
      </c>
    </row>
    <row r="24" spans="2:8" x14ac:dyDescent="0.25">
      <c r="B24" s="22">
        <v>2</v>
      </c>
      <c r="C24" s="23" t="s">
        <v>31</v>
      </c>
      <c r="D24" s="23"/>
      <c r="E24" s="108" t="s">
        <v>161</v>
      </c>
      <c r="F24" s="107">
        <f>'[2]Htgan Volume'!T17</f>
        <v>14.489999999999998</v>
      </c>
      <c r="G24" s="114">
        <v>0</v>
      </c>
      <c r="H24" s="26">
        <f>G24*F24</f>
        <v>0</v>
      </c>
    </row>
    <row r="25" spans="2:8" x14ac:dyDescent="0.25">
      <c r="B25" s="29"/>
      <c r="C25" s="23"/>
      <c r="D25" s="23"/>
      <c r="E25" s="24"/>
      <c r="F25" s="27"/>
      <c r="G25" s="114">
        <v>0</v>
      </c>
      <c r="H25" s="105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114">
        <v>0</v>
      </c>
      <c r="H26" s="26"/>
    </row>
    <row r="27" spans="2:8" x14ac:dyDescent="0.25">
      <c r="B27" s="29"/>
      <c r="C27" s="30" t="s">
        <v>35</v>
      </c>
      <c r="D27" s="30"/>
      <c r="E27" s="23"/>
      <c r="F27" s="31"/>
      <c r="G27" s="114">
        <v>0</v>
      </c>
      <c r="H27" s="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'[2]Htgan Volume'!AA11</f>
        <v>1.5314999999999999</v>
      </c>
      <c r="G28" s="114">
        <v>0</v>
      </c>
      <c r="H28" s="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'[2]Htgan Volume'!AA19</f>
        <v>0.69300000000000006</v>
      </c>
      <c r="G29" s="114">
        <v>0</v>
      </c>
      <c r="H29" s="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'[2]Htgan Volume'!AA27</f>
        <v>1.6214999999999999</v>
      </c>
      <c r="G30" s="114">
        <v>0</v>
      </c>
      <c r="H30" s="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'[2]Htgan Volume'!AB39</f>
        <v>2.1017249999999996</v>
      </c>
      <c r="G31" s="114">
        <v>0</v>
      </c>
      <c r="H31" s="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'[2]Htgan Volume'!AB48</f>
        <v>0.26195000000000002</v>
      </c>
      <c r="G32" s="114">
        <v>0</v>
      </c>
      <c r="H32" s="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'[2]Htgan Volume'!AA57</f>
        <v>0.54</v>
      </c>
      <c r="G33" s="114">
        <v>0</v>
      </c>
      <c r="H33" s="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'[2]Htgan Volume'!AA66</f>
        <v>0.54</v>
      </c>
      <c r="G34" s="114">
        <v>0</v>
      </c>
      <c r="H34" s="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213</v>
      </c>
      <c r="E35" s="24" t="s">
        <v>24</v>
      </c>
      <c r="F35" s="25">
        <f>'[2]Htgan Volume'!AA75</f>
        <v>0.13500000000000001</v>
      </c>
      <c r="G35" s="114">
        <v>0</v>
      </c>
      <c r="H35" s="26">
        <f t="shared" si="4"/>
        <v>0</v>
      </c>
    </row>
    <row r="36" spans="2:8" x14ac:dyDescent="0.25">
      <c r="B36" s="29"/>
      <c r="C36" s="23"/>
      <c r="D36" s="23"/>
      <c r="E36" s="24"/>
      <c r="F36" s="27"/>
      <c r="G36" s="114">
        <v>0</v>
      </c>
      <c r="H36" s="28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114">
        <v>0</v>
      </c>
      <c r="H37" s="26"/>
    </row>
    <row r="38" spans="2:8" x14ac:dyDescent="0.25">
      <c r="B38" s="22">
        <v>1</v>
      </c>
      <c r="C38" s="33" t="s">
        <v>170</v>
      </c>
      <c r="D38" s="33" t="s">
        <v>179</v>
      </c>
      <c r="E38" s="24" t="s">
        <v>19</v>
      </c>
      <c r="F38" s="25">
        <f>'[2]Htgan Volume'!AH8</f>
        <v>2.2000000000000002</v>
      </c>
      <c r="G38" s="114">
        <v>0</v>
      </c>
      <c r="H38" s="26">
        <f t="shared" ref="H38:H44" si="6">G38*F38</f>
        <v>0</v>
      </c>
    </row>
    <row r="39" spans="2:8" x14ac:dyDescent="0.25">
      <c r="B39" s="22">
        <v>2</v>
      </c>
      <c r="C39" s="33" t="s">
        <v>171</v>
      </c>
      <c r="D39" s="33" t="s">
        <v>179</v>
      </c>
      <c r="E39" s="24" t="s">
        <v>19</v>
      </c>
      <c r="F39" s="25">
        <f>'[2]Htgan Volume'!AH15</f>
        <v>4.5</v>
      </c>
      <c r="G39" s="114">
        <v>0</v>
      </c>
      <c r="H39" s="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182</v>
      </c>
      <c r="E40" s="24"/>
      <c r="F40" s="25"/>
      <c r="G40" s="114">
        <v>0</v>
      </c>
      <c r="H40" s="26">
        <f t="shared" si="6"/>
        <v>0</v>
      </c>
    </row>
    <row r="41" spans="2:8" x14ac:dyDescent="0.25">
      <c r="B41" s="22"/>
      <c r="C41" s="33" t="s">
        <v>48</v>
      </c>
      <c r="D41" s="33"/>
      <c r="E41" s="24" t="s">
        <v>19</v>
      </c>
      <c r="F41" s="25">
        <f>'[2]Htgan Volume'!AH28</f>
        <v>32.33</v>
      </c>
      <c r="G41" s="114">
        <v>0</v>
      </c>
      <c r="H41" s="26">
        <f t="shared" si="6"/>
        <v>0</v>
      </c>
    </row>
    <row r="42" spans="2:8" x14ac:dyDescent="0.25">
      <c r="B42" s="22">
        <v>4</v>
      </c>
      <c r="C42" s="33" t="s">
        <v>222</v>
      </c>
      <c r="D42" s="33" t="s">
        <v>183</v>
      </c>
      <c r="E42" s="24" t="s">
        <v>19</v>
      </c>
      <c r="F42" s="25">
        <f>'[2]Htgan Volume'!AH37</f>
        <v>2.92</v>
      </c>
      <c r="G42" s="114">
        <v>0</v>
      </c>
      <c r="H42" s="26">
        <f t="shared" si="6"/>
        <v>0</v>
      </c>
    </row>
    <row r="43" spans="2:8" x14ac:dyDescent="0.25">
      <c r="B43" s="22">
        <v>5</v>
      </c>
      <c r="C43" s="33" t="s">
        <v>162</v>
      </c>
      <c r="D43" s="33" t="s">
        <v>182</v>
      </c>
      <c r="E43" s="24" t="s">
        <v>13</v>
      </c>
      <c r="F43" s="25">
        <f>'[2]Htgan Volume'!AH43</f>
        <v>6.05</v>
      </c>
      <c r="G43" s="114">
        <v>0</v>
      </c>
      <c r="H43" s="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184</v>
      </c>
      <c r="E44" s="24" t="s">
        <v>19</v>
      </c>
      <c r="F44" s="25">
        <f>'[2]Htgan Volume'!AH50</f>
        <v>13.5</v>
      </c>
      <c r="G44" s="114">
        <v>0</v>
      </c>
      <c r="H44" s="26">
        <f t="shared" si="6"/>
        <v>0</v>
      </c>
    </row>
    <row r="45" spans="2:8" x14ac:dyDescent="0.25">
      <c r="B45" s="29"/>
      <c r="C45" s="23"/>
      <c r="D45" s="23"/>
      <c r="E45" s="24"/>
      <c r="F45" s="27"/>
      <c r="G45" s="114">
        <v>0</v>
      </c>
      <c r="H45" s="28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114">
        <v>0</v>
      </c>
      <c r="H46" s="26"/>
    </row>
    <row r="47" spans="2:8" x14ac:dyDescent="0.25">
      <c r="B47" s="29"/>
      <c r="C47" s="23" t="s">
        <v>52</v>
      </c>
      <c r="D47" s="23"/>
      <c r="E47" s="24"/>
      <c r="F47" s="27"/>
      <c r="G47" s="114">
        <v>0</v>
      </c>
      <c r="H47" s="26"/>
    </row>
    <row r="48" spans="2:8" x14ac:dyDescent="0.25">
      <c r="B48" s="22">
        <v>1</v>
      </c>
      <c r="C48" s="33" t="s">
        <v>172</v>
      </c>
      <c r="D48" s="33" t="s">
        <v>186</v>
      </c>
      <c r="E48" s="24" t="s">
        <v>19</v>
      </c>
      <c r="F48" s="25">
        <f>'[2]Htgan Volume'!AO8</f>
        <v>15.8</v>
      </c>
      <c r="G48" s="114">
        <v>0</v>
      </c>
      <c r="H48" s="26">
        <f>G48*F48</f>
        <v>0</v>
      </c>
    </row>
    <row r="49" spans="2:8" x14ac:dyDescent="0.25">
      <c r="B49" s="22">
        <v>2</v>
      </c>
      <c r="C49" s="33" t="s">
        <v>173</v>
      </c>
      <c r="D49" s="33" t="s">
        <v>188</v>
      </c>
      <c r="E49" s="24" t="s">
        <v>19</v>
      </c>
      <c r="F49" s="25">
        <f>'[2]Htgan Volume'!AO21</f>
        <v>1.4</v>
      </c>
      <c r="G49" s="114">
        <v>0</v>
      </c>
      <c r="H49" s="26">
        <f>G49*F49</f>
        <v>0</v>
      </c>
    </row>
    <row r="50" spans="2:8" x14ac:dyDescent="0.25">
      <c r="B50" s="22">
        <v>3</v>
      </c>
      <c r="C50" s="33" t="s">
        <v>223</v>
      </c>
      <c r="D50" s="33" t="s">
        <v>214</v>
      </c>
      <c r="E50" s="24" t="s">
        <v>19</v>
      </c>
      <c r="F50" s="25">
        <f>'[2]Htgan Volume'!AO28</f>
        <v>2.25</v>
      </c>
      <c r="G50" s="114">
        <v>0</v>
      </c>
      <c r="H50" s="26">
        <f>G50*F50</f>
        <v>0</v>
      </c>
    </row>
    <row r="51" spans="2:8" x14ac:dyDescent="0.25">
      <c r="B51" s="22"/>
      <c r="C51" s="23"/>
      <c r="D51" s="23"/>
      <c r="E51" s="24"/>
      <c r="F51" s="27"/>
      <c r="G51" s="114">
        <v>0</v>
      </c>
      <c r="H51" s="28">
        <f t="shared" ref="H51" si="8">SUM(H48:H50)</f>
        <v>0</v>
      </c>
    </row>
    <row r="52" spans="2:8" x14ac:dyDescent="0.25">
      <c r="B52" s="29" t="s">
        <v>53</v>
      </c>
      <c r="C52" s="30" t="s">
        <v>54</v>
      </c>
      <c r="D52" s="30"/>
      <c r="E52" s="23"/>
      <c r="F52" s="27"/>
      <c r="G52" s="114">
        <v>0</v>
      </c>
      <c r="H52" s="26"/>
    </row>
    <row r="53" spans="2:8" x14ac:dyDescent="0.25">
      <c r="B53" s="23">
        <v>1</v>
      </c>
      <c r="C53" s="33" t="s">
        <v>55</v>
      </c>
      <c r="D53" s="33"/>
      <c r="E53" s="24" t="s">
        <v>19</v>
      </c>
      <c r="F53" s="25">
        <f>'[2]Htgan Volume'!AV13</f>
        <v>32.33</v>
      </c>
      <c r="G53" s="114">
        <v>0</v>
      </c>
      <c r="H53" s="26">
        <f>G53*F53</f>
        <v>0</v>
      </c>
    </row>
    <row r="54" spans="2:8" x14ac:dyDescent="0.25">
      <c r="B54" s="23">
        <v>2</v>
      </c>
      <c r="C54" s="33" t="s">
        <v>56</v>
      </c>
      <c r="D54" s="33"/>
      <c r="E54" s="24" t="s">
        <v>13</v>
      </c>
      <c r="F54" s="25">
        <f>'[2]Htgan Volume'!AV24</f>
        <v>39.475000000000001</v>
      </c>
      <c r="G54" s="114">
        <v>0</v>
      </c>
      <c r="H54" s="26">
        <f>G54*F54</f>
        <v>0</v>
      </c>
    </row>
    <row r="55" spans="2:8" x14ac:dyDescent="0.25">
      <c r="B55" s="22">
        <v>3</v>
      </c>
      <c r="C55" s="33" t="s">
        <v>57</v>
      </c>
      <c r="D55" s="33"/>
      <c r="E55" s="24" t="s">
        <v>13</v>
      </c>
      <c r="F55" s="25">
        <f>'[2]Htgan Volume'!AV33</f>
        <v>15.4</v>
      </c>
      <c r="G55" s="114">
        <v>0</v>
      </c>
      <c r="H55" s="26">
        <f>G55*F55</f>
        <v>0</v>
      </c>
    </row>
    <row r="56" spans="2:8" x14ac:dyDescent="0.25">
      <c r="B56" s="22">
        <v>4</v>
      </c>
      <c r="C56" s="33" t="s">
        <v>58</v>
      </c>
      <c r="D56" s="33"/>
      <c r="E56" s="24" t="s">
        <v>19</v>
      </c>
      <c r="F56" s="25">
        <f>'[2]Htgan Volume'!AV44</f>
        <v>9.620000000000001</v>
      </c>
      <c r="G56" s="114">
        <v>0</v>
      </c>
      <c r="H56" s="26">
        <f>G56*F56</f>
        <v>0</v>
      </c>
    </row>
    <row r="57" spans="2:8" x14ac:dyDescent="0.25">
      <c r="B57" s="29"/>
      <c r="C57" s="23"/>
      <c r="D57" s="23"/>
      <c r="E57" s="23"/>
      <c r="F57" s="27"/>
      <c r="G57" s="114">
        <v>0</v>
      </c>
      <c r="H57" s="34">
        <f t="shared" ref="H57" si="9">SUM(H53:H56)</f>
        <v>0</v>
      </c>
    </row>
    <row r="58" spans="2:8" x14ac:dyDescent="0.25">
      <c r="B58" s="29" t="s">
        <v>59</v>
      </c>
      <c r="C58" s="30" t="s">
        <v>60</v>
      </c>
      <c r="D58" s="30"/>
      <c r="E58" s="24"/>
      <c r="F58" s="27"/>
      <c r="G58" s="114">
        <v>0</v>
      </c>
      <c r="H58" s="26"/>
    </row>
    <row r="59" spans="2:8" x14ac:dyDescent="0.25">
      <c r="B59" s="22">
        <v>1</v>
      </c>
      <c r="C59" s="23" t="s">
        <v>61</v>
      </c>
      <c r="D59" s="23" t="s">
        <v>189</v>
      </c>
      <c r="E59" s="24" t="s">
        <v>19</v>
      </c>
      <c r="F59" s="25">
        <f>'[2]Htgan Volume'!BC9</f>
        <v>25.742499999999996</v>
      </c>
      <c r="G59" s="114">
        <v>0</v>
      </c>
      <c r="H59" s="26">
        <f>G59*F59</f>
        <v>0</v>
      </c>
    </row>
    <row r="60" spans="2:8" x14ac:dyDescent="0.25">
      <c r="B60" s="22">
        <v>2</v>
      </c>
      <c r="C60" s="23" t="s">
        <v>62</v>
      </c>
      <c r="D60" s="23" t="s">
        <v>189</v>
      </c>
      <c r="E60" s="24" t="s">
        <v>19</v>
      </c>
      <c r="F60" s="25">
        <f>'[2]Htgan Volume'!BC24</f>
        <v>154.11000000000001</v>
      </c>
      <c r="G60" s="114">
        <v>0</v>
      </c>
      <c r="H60" s="26">
        <f>G60*F60</f>
        <v>0</v>
      </c>
    </row>
    <row r="61" spans="2:8" x14ac:dyDescent="0.25">
      <c r="B61" s="22">
        <v>3</v>
      </c>
      <c r="C61" s="23" t="s">
        <v>63</v>
      </c>
      <c r="D61" s="23" t="s">
        <v>190</v>
      </c>
      <c r="E61" s="24" t="s">
        <v>19</v>
      </c>
      <c r="F61" s="25">
        <f>'[2]Htgan Volume'!BC33</f>
        <v>344.20500000000004</v>
      </c>
      <c r="G61" s="114">
        <v>0</v>
      </c>
      <c r="H61" s="26">
        <f>G61*F61</f>
        <v>0</v>
      </c>
    </row>
    <row r="62" spans="2:8" x14ac:dyDescent="0.25">
      <c r="B62" s="22"/>
      <c r="C62" s="23"/>
      <c r="D62" s="23"/>
      <c r="E62" s="24"/>
      <c r="F62" s="27"/>
      <c r="G62" s="114">
        <v>0</v>
      </c>
      <c r="H62" s="28">
        <f t="shared" ref="H62" si="10">SUM(H59:H61)</f>
        <v>0</v>
      </c>
    </row>
    <row r="63" spans="2:8" x14ac:dyDescent="0.25">
      <c r="B63" s="29" t="s">
        <v>64</v>
      </c>
      <c r="C63" s="30" t="s">
        <v>65</v>
      </c>
      <c r="D63" s="30"/>
      <c r="E63" s="23"/>
      <c r="F63" s="27"/>
      <c r="G63" s="114">
        <v>0</v>
      </c>
      <c r="H63" s="26"/>
    </row>
    <row r="64" spans="2:8" x14ac:dyDescent="0.25">
      <c r="B64" s="22">
        <v>1</v>
      </c>
      <c r="C64" s="23" t="s">
        <v>66</v>
      </c>
      <c r="D64" s="23" t="s">
        <v>195</v>
      </c>
      <c r="E64" s="24" t="s">
        <v>19</v>
      </c>
      <c r="F64" s="25">
        <f>43.16+10</f>
        <v>53.16</v>
      </c>
      <c r="G64" s="114">
        <v>0</v>
      </c>
      <c r="H64" s="26">
        <f t="shared" ref="H64:H69" si="11">G64*F64</f>
        <v>0</v>
      </c>
    </row>
    <row r="65" spans="2:8" x14ac:dyDescent="0.25">
      <c r="B65" s="22">
        <v>2</v>
      </c>
      <c r="C65" s="23" t="s">
        <v>67</v>
      </c>
      <c r="D65" s="23" t="s">
        <v>196</v>
      </c>
      <c r="E65" s="24" t="s">
        <v>19</v>
      </c>
      <c r="F65" s="25">
        <f>43.16+10</f>
        <v>53.16</v>
      </c>
      <c r="G65" s="114">
        <v>0</v>
      </c>
      <c r="H65" s="26">
        <f t="shared" si="11"/>
        <v>0</v>
      </c>
    </row>
    <row r="66" spans="2:8" x14ac:dyDescent="0.25">
      <c r="B66" s="22">
        <v>3</v>
      </c>
      <c r="C66" s="23" t="s">
        <v>68</v>
      </c>
      <c r="D66" s="23" t="s">
        <v>197</v>
      </c>
      <c r="E66" s="24" t="s">
        <v>13</v>
      </c>
      <c r="F66" s="25">
        <f>'[2]Htgan Volume'!BJ28</f>
        <v>18.850000000000001</v>
      </c>
      <c r="G66" s="114">
        <v>0</v>
      </c>
      <c r="H66" s="26">
        <f t="shared" si="11"/>
        <v>0</v>
      </c>
    </row>
    <row r="67" spans="2:8" x14ac:dyDescent="0.25">
      <c r="B67" s="23">
        <v>4</v>
      </c>
      <c r="C67" s="23" t="s">
        <v>69</v>
      </c>
      <c r="D67" s="23" t="s">
        <v>196</v>
      </c>
      <c r="E67" s="24" t="s">
        <v>13</v>
      </c>
      <c r="F67" s="25">
        <f>'[2]Htgan Volume'!BJ34</f>
        <v>19.229999999999997</v>
      </c>
      <c r="G67" s="114">
        <v>0</v>
      </c>
      <c r="H67" s="26">
        <f t="shared" si="11"/>
        <v>0</v>
      </c>
    </row>
    <row r="68" spans="2:8" x14ac:dyDescent="0.25">
      <c r="B68" s="23">
        <v>5</v>
      </c>
      <c r="C68" s="23" t="s">
        <v>70</v>
      </c>
      <c r="D68" s="23" t="s">
        <v>196</v>
      </c>
      <c r="E68" s="24" t="s">
        <v>13</v>
      </c>
      <c r="F68" s="25">
        <f>'[2]Htgan Volume'!BJ40</f>
        <v>6</v>
      </c>
      <c r="G68" s="114">
        <v>0</v>
      </c>
      <c r="H68" s="26">
        <f t="shared" si="11"/>
        <v>0</v>
      </c>
    </row>
    <row r="69" spans="2:8" x14ac:dyDescent="0.25">
      <c r="B69" s="23">
        <v>6</v>
      </c>
      <c r="C69" s="23" t="s">
        <v>71</v>
      </c>
      <c r="D69" s="23" t="s">
        <v>196</v>
      </c>
      <c r="E69" s="24" t="s">
        <v>13</v>
      </c>
      <c r="F69" s="25">
        <f>'[2]Htgan Volume'!BJ49</f>
        <v>7</v>
      </c>
      <c r="G69" s="114">
        <v>0</v>
      </c>
      <c r="H69" s="26">
        <f t="shared" si="11"/>
        <v>0</v>
      </c>
    </row>
    <row r="70" spans="2:8" x14ac:dyDescent="0.25">
      <c r="B70" s="29"/>
      <c r="C70" s="23"/>
      <c r="D70" s="23"/>
      <c r="E70" s="23"/>
      <c r="F70" s="27"/>
      <c r="G70" s="114">
        <v>0</v>
      </c>
      <c r="H70" s="28">
        <f t="shared" ref="H70" si="12">SUM(H64:H69)</f>
        <v>0</v>
      </c>
    </row>
    <row r="71" spans="2:8" x14ac:dyDescent="0.25">
      <c r="B71" s="29" t="s">
        <v>72</v>
      </c>
      <c r="C71" s="30" t="s">
        <v>73</v>
      </c>
      <c r="D71" s="30"/>
      <c r="E71" s="23"/>
      <c r="F71" s="35"/>
      <c r="G71" s="114">
        <v>0</v>
      </c>
      <c r="H71" s="26"/>
    </row>
    <row r="72" spans="2:8" x14ac:dyDescent="0.25">
      <c r="B72" s="22">
        <v>1</v>
      </c>
      <c r="C72" s="33" t="s">
        <v>74</v>
      </c>
      <c r="D72" s="33"/>
      <c r="E72" s="23"/>
      <c r="F72" s="27"/>
      <c r="G72" s="114">
        <v>0</v>
      </c>
      <c r="H72" s="26"/>
    </row>
    <row r="73" spans="2:8" x14ac:dyDescent="0.25">
      <c r="B73" s="22" t="s">
        <v>75</v>
      </c>
      <c r="C73" s="23" t="s">
        <v>76</v>
      </c>
      <c r="D73" s="33" t="s">
        <v>191</v>
      </c>
      <c r="E73" s="24" t="s">
        <v>77</v>
      </c>
      <c r="F73" s="25">
        <f>'[2]Htgan Volume'!BR8</f>
        <v>4</v>
      </c>
      <c r="G73" s="114">
        <v>0</v>
      </c>
      <c r="H73" s="26">
        <f t="shared" ref="H73:H85" si="13">G73*F73</f>
        <v>0</v>
      </c>
    </row>
    <row r="74" spans="2:8" x14ac:dyDescent="0.25">
      <c r="B74" s="22" t="s">
        <v>75</v>
      </c>
      <c r="C74" s="23" t="s">
        <v>78</v>
      </c>
      <c r="D74" s="33" t="s">
        <v>191</v>
      </c>
      <c r="E74" s="24" t="s">
        <v>77</v>
      </c>
      <c r="F74" s="25">
        <f>'[2]Htgan Volume'!BR12</f>
        <v>1</v>
      </c>
      <c r="G74" s="114">
        <v>0</v>
      </c>
      <c r="H74" s="26">
        <f t="shared" si="13"/>
        <v>0</v>
      </c>
    </row>
    <row r="75" spans="2:8" x14ac:dyDescent="0.25">
      <c r="B75" s="22">
        <v>2</v>
      </c>
      <c r="C75" s="33" t="s">
        <v>79</v>
      </c>
      <c r="D75" s="33"/>
      <c r="E75" s="24"/>
      <c r="F75" s="27">
        <v>1</v>
      </c>
      <c r="G75" s="114">
        <v>0</v>
      </c>
      <c r="H75" s="26">
        <f t="shared" si="13"/>
        <v>0</v>
      </c>
    </row>
    <row r="76" spans="2:8" x14ac:dyDescent="0.25">
      <c r="B76" s="22" t="s">
        <v>75</v>
      </c>
      <c r="C76" s="23" t="s">
        <v>80</v>
      </c>
      <c r="D76" s="23" t="s">
        <v>192</v>
      </c>
      <c r="E76" s="24" t="s">
        <v>81</v>
      </c>
      <c r="F76" s="25">
        <f>'[2]Htgan Volume'!BS19</f>
        <v>1</v>
      </c>
      <c r="G76" s="114">
        <v>0</v>
      </c>
      <c r="H76" s="26">
        <f t="shared" si="13"/>
        <v>0</v>
      </c>
    </row>
    <row r="77" spans="2:8" x14ac:dyDescent="0.25">
      <c r="B77" s="22" t="s">
        <v>75</v>
      </c>
      <c r="C77" s="23" t="s">
        <v>82</v>
      </c>
      <c r="D77" s="23" t="s">
        <v>192</v>
      </c>
      <c r="E77" s="24" t="s">
        <v>81</v>
      </c>
      <c r="F77" s="25">
        <f>'[2]Htgan Volume'!BS21</f>
        <v>1</v>
      </c>
      <c r="G77" s="114">
        <v>0</v>
      </c>
      <c r="H77" s="26">
        <f t="shared" si="13"/>
        <v>0</v>
      </c>
    </row>
    <row r="78" spans="2:8" x14ac:dyDescent="0.25">
      <c r="B78" s="22" t="s">
        <v>75</v>
      </c>
      <c r="C78" s="23" t="s">
        <v>83</v>
      </c>
      <c r="D78" s="23" t="s">
        <v>192</v>
      </c>
      <c r="E78" s="24" t="s">
        <v>81</v>
      </c>
      <c r="F78" s="25">
        <f>'[2]Htgan Volume'!BS23</f>
        <v>1</v>
      </c>
      <c r="G78" s="114">
        <v>0</v>
      </c>
      <c r="H78" s="26">
        <f t="shared" si="13"/>
        <v>0</v>
      </c>
    </row>
    <row r="79" spans="2:8" x14ac:dyDescent="0.25">
      <c r="B79" s="22" t="s">
        <v>75</v>
      </c>
      <c r="C79" s="23" t="s">
        <v>84</v>
      </c>
      <c r="D79" s="23" t="s">
        <v>192</v>
      </c>
      <c r="E79" s="24" t="s">
        <v>81</v>
      </c>
      <c r="F79" s="25">
        <f>'[2]Htgan Volume'!BS25</f>
        <v>1</v>
      </c>
      <c r="G79" s="114">
        <v>0</v>
      </c>
      <c r="H79" s="26">
        <f t="shared" si="13"/>
        <v>0</v>
      </c>
    </row>
    <row r="80" spans="2:8" x14ac:dyDescent="0.25">
      <c r="B80" s="22" t="s">
        <v>75</v>
      </c>
      <c r="C80" s="23" t="s">
        <v>85</v>
      </c>
      <c r="D80" s="23" t="s">
        <v>192</v>
      </c>
      <c r="E80" s="24" t="s">
        <v>81</v>
      </c>
      <c r="F80" s="25">
        <f>'[2]Htgan Volume'!BS27</f>
        <v>1</v>
      </c>
      <c r="G80" s="114">
        <v>0</v>
      </c>
      <c r="H80" s="26">
        <f t="shared" si="13"/>
        <v>0</v>
      </c>
    </row>
    <row r="81" spans="2:8" x14ac:dyDescent="0.25">
      <c r="B81" s="22" t="s">
        <v>75</v>
      </c>
      <c r="C81" s="23" t="s">
        <v>86</v>
      </c>
      <c r="D81" s="23" t="s">
        <v>192</v>
      </c>
      <c r="E81" s="24" t="s">
        <v>81</v>
      </c>
      <c r="F81" s="25">
        <f>'[2]Htgan Volume'!BS29</f>
        <v>2</v>
      </c>
      <c r="G81" s="114">
        <v>0</v>
      </c>
      <c r="H81" s="26">
        <f t="shared" si="13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114">
        <v>0</v>
      </c>
      <c r="H82" s="26">
        <f t="shared" si="13"/>
        <v>0</v>
      </c>
    </row>
    <row r="83" spans="2:8" x14ac:dyDescent="0.25">
      <c r="B83" s="22" t="s">
        <v>75</v>
      </c>
      <c r="C83" s="23" t="s">
        <v>174</v>
      </c>
      <c r="D83" s="23" t="s">
        <v>194</v>
      </c>
      <c r="E83" s="24" t="s">
        <v>77</v>
      </c>
      <c r="F83" s="25">
        <f>'[2]Htgan Volume'!BR35</f>
        <v>1</v>
      </c>
      <c r="G83" s="114">
        <v>0</v>
      </c>
      <c r="H83" s="26">
        <f t="shared" si="13"/>
        <v>0</v>
      </c>
    </row>
    <row r="84" spans="2:8" x14ac:dyDescent="0.25">
      <c r="B84" s="22" t="s">
        <v>75</v>
      </c>
      <c r="C84" s="23" t="s">
        <v>175</v>
      </c>
      <c r="D84" s="23" t="s">
        <v>194</v>
      </c>
      <c r="E84" s="24" t="s">
        <v>77</v>
      </c>
      <c r="F84" s="25">
        <f>'[2]Htgan Volume'!BR37</f>
        <v>4</v>
      </c>
      <c r="G84" s="114">
        <v>0</v>
      </c>
      <c r="H84" s="26">
        <f t="shared" si="13"/>
        <v>0</v>
      </c>
    </row>
    <row r="85" spans="2:8" x14ac:dyDescent="0.25">
      <c r="B85" s="22" t="s">
        <v>75</v>
      </c>
      <c r="C85" s="23" t="s">
        <v>176</v>
      </c>
      <c r="D85" s="23" t="s">
        <v>194</v>
      </c>
      <c r="E85" s="24" t="s">
        <v>90</v>
      </c>
      <c r="F85" s="25">
        <f>'[2]Htgan Volume'!BR38</f>
        <v>15</v>
      </c>
      <c r="G85" s="114">
        <v>0</v>
      </c>
      <c r="H85" s="26">
        <f t="shared" si="13"/>
        <v>0</v>
      </c>
    </row>
    <row r="86" spans="2:8" x14ac:dyDescent="0.25">
      <c r="B86" s="22"/>
      <c r="C86" s="23"/>
      <c r="D86" s="23"/>
      <c r="E86" s="24"/>
      <c r="F86" s="27"/>
      <c r="G86" s="114">
        <v>0</v>
      </c>
      <c r="H86" s="28">
        <f t="shared" ref="H86" si="14">SUM(H73:H85)</f>
        <v>0</v>
      </c>
    </row>
    <row r="87" spans="2:8" x14ac:dyDescent="0.25">
      <c r="B87" s="29" t="s">
        <v>91</v>
      </c>
      <c r="C87" s="30" t="s">
        <v>92</v>
      </c>
      <c r="D87" s="30"/>
      <c r="E87" s="24"/>
      <c r="F87" s="27"/>
      <c r="G87" s="114">
        <v>0</v>
      </c>
      <c r="H87" s="26"/>
    </row>
    <row r="88" spans="2:8" x14ac:dyDescent="0.25">
      <c r="B88" s="23">
        <v>1</v>
      </c>
      <c r="C88" s="23" t="s">
        <v>93</v>
      </c>
      <c r="D88" s="23" t="s">
        <v>198</v>
      </c>
      <c r="E88" s="24" t="s">
        <v>19</v>
      </c>
      <c r="F88" s="25">
        <f>'[2]Htgan Volume'!BZ12</f>
        <v>127.48625</v>
      </c>
      <c r="G88" s="114">
        <v>0</v>
      </c>
      <c r="H88" s="26">
        <f>G88*F88</f>
        <v>0</v>
      </c>
    </row>
    <row r="89" spans="2:8" x14ac:dyDescent="0.25">
      <c r="B89" s="23">
        <v>2</v>
      </c>
      <c r="C89" s="23" t="s">
        <v>94</v>
      </c>
      <c r="D89" s="23" t="s">
        <v>198</v>
      </c>
      <c r="E89" s="24" t="s">
        <v>19</v>
      </c>
      <c r="F89" s="25">
        <f>'[2]Htgan Volume'!BZ24</f>
        <v>53.550000000000004</v>
      </c>
      <c r="G89" s="114">
        <v>0</v>
      </c>
      <c r="H89" s="26">
        <f>G89*F89</f>
        <v>0</v>
      </c>
    </row>
    <row r="90" spans="2:8" x14ac:dyDescent="0.25">
      <c r="B90" s="23">
        <v>3</v>
      </c>
      <c r="C90" s="23" t="s">
        <v>95</v>
      </c>
      <c r="D90" s="23" t="s">
        <v>198</v>
      </c>
      <c r="E90" s="24" t="s">
        <v>19</v>
      </c>
      <c r="F90" s="25">
        <f>'[2]Htgan Volume'!BZ36</f>
        <v>39.475000000000001</v>
      </c>
      <c r="G90" s="114">
        <v>0</v>
      </c>
      <c r="H90" s="26">
        <f>G90*F90</f>
        <v>0</v>
      </c>
    </row>
    <row r="91" spans="2:8" x14ac:dyDescent="0.25">
      <c r="B91" s="23">
        <v>4</v>
      </c>
      <c r="C91" s="23" t="s">
        <v>96</v>
      </c>
      <c r="D91" s="23" t="s">
        <v>198</v>
      </c>
      <c r="E91" s="24" t="s">
        <v>19</v>
      </c>
      <c r="F91" s="25">
        <f>'[2]Htgan Volume'!BZ47</f>
        <v>15.952500000000001</v>
      </c>
      <c r="G91" s="114">
        <v>0</v>
      </c>
      <c r="H91" s="26">
        <f>G91*F91</f>
        <v>0</v>
      </c>
    </row>
    <row r="92" spans="2:8" x14ac:dyDescent="0.25">
      <c r="B92" s="23">
        <v>5</v>
      </c>
      <c r="C92" s="23" t="s">
        <v>97</v>
      </c>
      <c r="D92" s="23" t="s">
        <v>198</v>
      </c>
      <c r="E92" s="24" t="s">
        <v>13</v>
      </c>
      <c r="F92" s="25">
        <f>'[2]Htgan Volume'!BZ53</f>
        <v>6</v>
      </c>
      <c r="G92" s="114">
        <v>0</v>
      </c>
      <c r="H92" s="26">
        <f>G92*F92</f>
        <v>0</v>
      </c>
    </row>
    <row r="93" spans="2:8" x14ac:dyDescent="0.25">
      <c r="B93" s="22"/>
      <c r="C93" s="23"/>
      <c r="D93" s="23"/>
      <c r="E93" s="24"/>
      <c r="F93" s="27"/>
      <c r="G93" s="114">
        <v>0</v>
      </c>
      <c r="H93" s="28">
        <f t="shared" ref="H93" si="15">SUM(H88:H92)</f>
        <v>0</v>
      </c>
    </row>
    <row r="94" spans="2:8" x14ac:dyDescent="0.25">
      <c r="B94" s="29" t="s">
        <v>98</v>
      </c>
      <c r="C94" s="30" t="s">
        <v>99</v>
      </c>
      <c r="D94" s="30"/>
      <c r="E94" s="24"/>
      <c r="F94" s="27"/>
      <c r="G94" s="114">
        <v>0</v>
      </c>
      <c r="H94" s="26"/>
    </row>
    <row r="95" spans="2:8" x14ac:dyDescent="0.25">
      <c r="B95" s="22">
        <v>1</v>
      </c>
      <c r="C95" s="23" t="s">
        <v>100</v>
      </c>
      <c r="D95" s="23"/>
      <c r="E95" s="23"/>
      <c r="F95" s="27"/>
      <c r="G95" s="114">
        <v>0</v>
      </c>
      <c r="H95" s="26"/>
    </row>
    <row r="96" spans="2:8" x14ac:dyDescent="0.25">
      <c r="B96" s="22" t="s">
        <v>75</v>
      </c>
      <c r="C96" s="23" t="s">
        <v>163</v>
      </c>
      <c r="D96" s="23" t="s">
        <v>200</v>
      </c>
      <c r="E96" s="24" t="s">
        <v>77</v>
      </c>
      <c r="F96" s="25">
        <f>'[2]Htgan Volume'!CJ8</f>
        <v>1</v>
      </c>
      <c r="G96" s="114">
        <v>0</v>
      </c>
      <c r="H96" s="26">
        <f>G96*F96</f>
        <v>0</v>
      </c>
    </row>
    <row r="97" spans="2:8" x14ac:dyDescent="0.25">
      <c r="B97" s="22" t="s">
        <v>75</v>
      </c>
      <c r="C97" s="23" t="s">
        <v>165</v>
      </c>
      <c r="D97" s="23" t="s">
        <v>202</v>
      </c>
      <c r="E97" s="24" t="s">
        <v>77</v>
      </c>
      <c r="F97" s="25">
        <f>'[2]Htgan Volume'!CJ10</f>
        <v>1</v>
      </c>
      <c r="G97" s="114">
        <v>0</v>
      </c>
      <c r="H97" s="26">
        <f>G97*F97</f>
        <v>0</v>
      </c>
    </row>
    <row r="98" spans="2:8" x14ac:dyDescent="0.25">
      <c r="B98" s="22" t="s">
        <v>75</v>
      </c>
      <c r="C98" s="23" t="s">
        <v>166</v>
      </c>
      <c r="D98" s="23" t="s">
        <v>203</v>
      </c>
      <c r="E98" s="24" t="s">
        <v>77</v>
      </c>
      <c r="F98" s="25">
        <f>'[2]Htgan Volume'!CJ11</f>
        <v>1</v>
      </c>
      <c r="G98" s="114">
        <v>0</v>
      </c>
      <c r="H98" s="26">
        <f>G98</f>
        <v>0</v>
      </c>
    </row>
    <row r="99" spans="2:8" x14ac:dyDescent="0.25">
      <c r="B99" s="22" t="s">
        <v>75</v>
      </c>
      <c r="C99" s="23" t="s">
        <v>164</v>
      </c>
      <c r="D99" s="23" t="s">
        <v>205</v>
      </c>
      <c r="E99" s="24" t="s">
        <v>77</v>
      </c>
      <c r="F99" s="25">
        <f>'[2]Htgan Volume'!CJ12</f>
        <v>1</v>
      </c>
      <c r="G99" s="114">
        <v>0</v>
      </c>
      <c r="H99" s="26">
        <f t="shared" ref="H99:H115" si="16">G99*F99</f>
        <v>0</v>
      </c>
    </row>
    <row r="100" spans="2:8" x14ac:dyDescent="0.25">
      <c r="B100" s="22" t="s">
        <v>75</v>
      </c>
      <c r="C100" s="23" t="s">
        <v>103</v>
      </c>
      <c r="D100" s="23"/>
      <c r="E100" s="24" t="s">
        <v>77</v>
      </c>
      <c r="F100" s="25">
        <f>'[2]Htgan Volume'!CJ13</f>
        <v>1</v>
      </c>
      <c r="G100" s="114">
        <v>0</v>
      </c>
      <c r="H100" s="26">
        <f t="shared" si="16"/>
        <v>0</v>
      </c>
    </row>
    <row r="101" spans="2:8" x14ac:dyDescent="0.25">
      <c r="B101" s="22" t="s">
        <v>75</v>
      </c>
      <c r="C101" s="23" t="s">
        <v>167</v>
      </c>
      <c r="D101" s="23" t="s">
        <v>207</v>
      </c>
      <c r="E101" s="24" t="s">
        <v>77</v>
      </c>
      <c r="F101" s="25">
        <f>'[2]Htgan Volume'!CJ14</f>
        <v>1</v>
      </c>
      <c r="G101" s="114">
        <v>0</v>
      </c>
      <c r="H101" s="26">
        <f t="shared" si="16"/>
        <v>0</v>
      </c>
    </row>
    <row r="102" spans="2:8" x14ac:dyDescent="0.25">
      <c r="B102" s="23">
        <v>2</v>
      </c>
      <c r="C102" s="23" t="s">
        <v>104</v>
      </c>
      <c r="D102" s="23"/>
      <c r="E102" s="23"/>
      <c r="F102" s="25"/>
      <c r="G102" s="114">
        <v>0</v>
      </c>
      <c r="H102" s="26">
        <f t="shared" si="16"/>
        <v>0</v>
      </c>
    </row>
    <row r="103" spans="2:8" x14ac:dyDescent="0.25">
      <c r="B103" s="22" t="s">
        <v>75</v>
      </c>
      <c r="C103" s="23" t="s">
        <v>105</v>
      </c>
      <c r="D103" s="23" t="s">
        <v>199</v>
      </c>
      <c r="E103" s="24" t="s">
        <v>77</v>
      </c>
      <c r="F103" s="25">
        <f>'[2]Htgan Volume'!CI20</f>
        <v>1</v>
      </c>
      <c r="G103" s="114">
        <v>0</v>
      </c>
      <c r="H103" s="26">
        <f t="shared" si="16"/>
        <v>0</v>
      </c>
    </row>
    <row r="104" spans="2:8" x14ac:dyDescent="0.25">
      <c r="B104" s="22" t="s">
        <v>75</v>
      </c>
      <c r="C104" s="23" t="s">
        <v>168</v>
      </c>
      <c r="D104" s="23" t="s">
        <v>211</v>
      </c>
      <c r="E104" s="24" t="s">
        <v>77</v>
      </c>
      <c r="F104" s="25">
        <f>'[2]Htgan Volume'!CI21</f>
        <v>1</v>
      </c>
      <c r="G104" s="114">
        <v>0</v>
      </c>
      <c r="H104" s="26">
        <f t="shared" si="16"/>
        <v>0</v>
      </c>
    </row>
    <row r="105" spans="2:8" x14ac:dyDescent="0.25">
      <c r="B105" s="22">
        <v>3</v>
      </c>
      <c r="C105" s="23" t="s">
        <v>169</v>
      </c>
      <c r="D105" s="23" t="s">
        <v>210</v>
      </c>
      <c r="E105" s="24" t="s">
        <v>77</v>
      </c>
      <c r="F105" s="25">
        <f>'[2]Htgan Volume'!CH27</f>
        <v>1</v>
      </c>
      <c r="G105" s="114">
        <v>0</v>
      </c>
      <c r="H105" s="26">
        <f t="shared" si="16"/>
        <v>0</v>
      </c>
    </row>
    <row r="106" spans="2:8" x14ac:dyDescent="0.25">
      <c r="B106" s="22">
        <v>4</v>
      </c>
      <c r="C106" s="23" t="s">
        <v>106</v>
      </c>
      <c r="D106" s="23"/>
      <c r="E106" s="24" t="s">
        <v>77</v>
      </c>
      <c r="F106" s="25">
        <f>'[2]Htgan Volume'!CH33</f>
        <v>1</v>
      </c>
      <c r="G106" s="114">
        <v>0</v>
      </c>
      <c r="H106" s="26">
        <f t="shared" si="16"/>
        <v>0</v>
      </c>
    </row>
    <row r="107" spans="2:8" x14ac:dyDescent="0.25">
      <c r="B107" s="22">
        <v>5</v>
      </c>
      <c r="C107" s="23" t="s">
        <v>107</v>
      </c>
      <c r="D107" s="23"/>
      <c r="E107" s="24" t="s">
        <v>77</v>
      </c>
      <c r="F107" s="25">
        <f>'[2]Htgan Volume'!CH39</f>
        <v>2</v>
      </c>
      <c r="G107" s="114">
        <v>0</v>
      </c>
      <c r="H107" s="26">
        <f t="shared" si="16"/>
        <v>0</v>
      </c>
    </row>
    <row r="108" spans="2:8" x14ac:dyDescent="0.25">
      <c r="B108" s="22">
        <v>6</v>
      </c>
      <c r="C108" s="23" t="s">
        <v>108</v>
      </c>
      <c r="D108" s="23" t="s">
        <v>215</v>
      </c>
      <c r="E108" s="23"/>
      <c r="F108" s="27"/>
      <c r="G108" s="114">
        <v>0</v>
      </c>
      <c r="H108" s="26">
        <f t="shared" si="16"/>
        <v>0</v>
      </c>
    </row>
    <row r="109" spans="2:8" x14ac:dyDescent="0.25">
      <c r="B109" s="22" t="s">
        <v>75</v>
      </c>
      <c r="C109" s="23" t="s">
        <v>109</v>
      </c>
      <c r="D109" s="23"/>
      <c r="E109" s="24" t="s">
        <v>13</v>
      </c>
      <c r="F109" s="25">
        <f>'[2]Htgan Volume'!CH45</f>
        <v>10.9</v>
      </c>
      <c r="G109" s="114">
        <v>0</v>
      </c>
      <c r="H109" s="26">
        <f t="shared" si="16"/>
        <v>0</v>
      </c>
    </row>
    <row r="110" spans="2:8" x14ac:dyDescent="0.25">
      <c r="B110" s="22" t="s">
        <v>75</v>
      </c>
      <c r="C110" s="23" t="s">
        <v>110</v>
      </c>
      <c r="D110" s="23"/>
      <c r="E110" s="24" t="s">
        <v>13</v>
      </c>
      <c r="F110" s="25">
        <f>'[2]Htgan Volume'!CH46</f>
        <v>24</v>
      </c>
      <c r="G110" s="114">
        <v>0</v>
      </c>
      <c r="H110" s="26">
        <f t="shared" si="16"/>
        <v>0</v>
      </c>
    </row>
    <row r="111" spans="2:8" x14ac:dyDescent="0.25">
      <c r="B111" s="22">
        <v>7</v>
      </c>
      <c r="C111" s="23" t="s">
        <v>111</v>
      </c>
      <c r="D111" s="23" t="s">
        <v>212</v>
      </c>
      <c r="E111" s="24"/>
      <c r="F111" s="27"/>
      <c r="G111" s="114">
        <v>0</v>
      </c>
      <c r="H111" s="26">
        <f t="shared" si="16"/>
        <v>0</v>
      </c>
    </row>
    <row r="112" spans="2:8" x14ac:dyDescent="0.25">
      <c r="B112" s="22" t="s">
        <v>75</v>
      </c>
      <c r="C112" s="23" t="s">
        <v>112</v>
      </c>
      <c r="D112" s="23"/>
      <c r="E112" s="24" t="s">
        <v>13</v>
      </c>
      <c r="F112" s="25">
        <f>'[2]Htgan Volume'!CH52</f>
        <v>8</v>
      </c>
      <c r="G112" s="114">
        <v>0</v>
      </c>
      <c r="H112" s="26">
        <f t="shared" si="16"/>
        <v>0</v>
      </c>
    </row>
    <row r="113" spans="2:8" x14ac:dyDescent="0.25">
      <c r="B113" s="22" t="s">
        <v>75</v>
      </c>
      <c r="C113" s="23" t="s">
        <v>113</v>
      </c>
      <c r="D113" s="23"/>
      <c r="E113" s="24" t="s">
        <v>13</v>
      </c>
      <c r="F113" s="25">
        <f>'[2]Htgan Volume'!CH53</f>
        <v>30</v>
      </c>
      <c r="G113" s="114">
        <v>0</v>
      </c>
      <c r="H113" s="26">
        <f t="shared" si="16"/>
        <v>0</v>
      </c>
    </row>
    <row r="114" spans="2:8" x14ac:dyDescent="0.25">
      <c r="B114" s="22" t="s">
        <v>75</v>
      </c>
      <c r="C114" s="23" t="s">
        <v>114</v>
      </c>
      <c r="D114" s="23"/>
      <c r="E114" s="24" t="s">
        <v>77</v>
      </c>
      <c r="F114" s="25">
        <f>'[2]Htgan Volume'!CH54</f>
        <v>4</v>
      </c>
      <c r="G114" s="114">
        <v>0</v>
      </c>
      <c r="H114" s="26">
        <f t="shared" si="16"/>
        <v>0</v>
      </c>
    </row>
    <row r="115" spans="2:8" x14ac:dyDescent="0.25">
      <c r="B115" s="22" t="s">
        <v>75</v>
      </c>
      <c r="C115" s="23" t="s">
        <v>115</v>
      </c>
      <c r="D115" s="23"/>
      <c r="E115" s="24" t="s">
        <v>77</v>
      </c>
      <c r="F115" s="25">
        <f>'[2]Htgan Volume'!CH55</f>
        <v>1</v>
      </c>
      <c r="G115" s="114">
        <v>0</v>
      </c>
      <c r="H115" s="26">
        <f t="shared" si="16"/>
        <v>0</v>
      </c>
    </row>
    <row r="116" spans="2:8" x14ac:dyDescent="0.25">
      <c r="B116" s="22"/>
      <c r="C116" s="23"/>
      <c r="D116" s="23"/>
      <c r="E116" s="24"/>
      <c r="F116" s="27"/>
      <c r="G116" s="114">
        <v>0</v>
      </c>
      <c r="H116" s="26"/>
    </row>
    <row r="117" spans="2:8" x14ac:dyDescent="0.25">
      <c r="B117" s="22"/>
      <c r="C117" s="23"/>
      <c r="D117" s="23"/>
      <c r="E117" s="24"/>
      <c r="F117" s="27"/>
      <c r="G117" s="114">
        <v>0</v>
      </c>
      <c r="H117" s="28">
        <f t="shared" ref="H117" si="17">SUM(H96:H115)</f>
        <v>0</v>
      </c>
    </row>
    <row r="118" spans="2:8" x14ac:dyDescent="0.25">
      <c r="B118" s="29" t="s">
        <v>116</v>
      </c>
      <c r="C118" s="30" t="s">
        <v>117</v>
      </c>
      <c r="D118" s="30"/>
      <c r="E118" s="24"/>
      <c r="F118" s="27"/>
      <c r="G118" s="114">
        <v>0</v>
      </c>
      <c r="H118" s="26"/>
    </row>
    <row r="119" spans="2:8" x14ac:dyDescent="0.25">
      <c r="B119" s="29"/>
      <c r="C119" s="30" t="s">
        <v>177</v>
      </c>
      <c r="D119" s="30"/>
      <c r="E119" s="24"/>
      <c r="F119" s="27"/>
      <c r="G119" s="114">
        <v>0</v>
      </c>
      <c r="H119" s="26"/>
    </row>
    <row r="120" spans="2:8" x14ac:dyDescent="0.25">
      <c r="B120" s="23">
        <v>1</v>
      </c>
      <c r="C120" s="23" t="s">
        <v>118</v>
      </c>
      <c r="D120" s="23" t="s">
        <v>217</v>
      </c>
      <c r="E120" s="24" t="s">
        <v>119</v>
      </c>
      <c r="F120" s="25">
        <f>'[2]Htgan Volume'!CQ10</f>
        <v>7</v>
      </c>
      <c r="G120" s="114">
        <v>0</v>
      </c>
      <c r="H120" s="26">
        <f t="shared" ref="H120:H133" si="18">G120*F120</f>
        <v>0</v>
      </c>
    </row>
    <row r="121" spans="2:8" x14ac:dyDescent="0.25">
      <c r="B121" s="23">
        <v>2</v>
      </c>
      <c r="C121" s="23" t="s">
        <v>120</v>
      </c>
      <c r="D121" s="23" t="s">
        <v>218</v>
      </c>
      <c r="E121" s="24" t="s">
        <v>119</v>
      </c>
      <c r="F121" s="25">
        <f>'[2]Htgan Volume'!CQ16</f>
        <v>5</v>
      </c>
      <c r="G121" s="114">
        <v>0</v>
      </c>
      <c r="H121" s="26">
        <f t="shared" si="18"/>
        <v>0</v>
      </c>
    </row>
    <row r="122" spans="2:8" x14ac:dyDescent="0.25">
      <c r="B122" s="23">
        <v>3</v>
      </c>
      <c r="C122" s="23" t="s">
        <v>121</v>
      </c>
      <c r="D122" s="23" t="s">
        <v>218</v>
      </c>
      <c r="E122" s="24" t="s">
        <v>77</v>
      </c>
      <c r="F122" s="25">
        <f>'[2]Htgan Volume'!CQ22</f>
        <v>1</v>
      </c>
      <c r="G122" s="114">
        <v>0</v>
      </c>
      <c r="H122" s="26">
        <f t="shared" si="18"/>
        <v>0</v>
      </c>
    </row>
    <row r="123" spans="2:8" x14ac:dyDescent="0.25">
      <c r="B123" s="23">
        <v>4</v>
      </c>
      <c r="C123" s="23" t="s">
        <v>122</v>
      </c>
      <c r="D123" s="23" t="s">
        <v>218</v>
      </c>
      <c r="E123" s="24" t="s">
        <v>119</v>
      </c>
      <c r="F123" s="25">
        <f>'[2]Htgan Volume'!CQ29</f>
        <v>1</v>
      </c>
      <c r="G123" s="114">
        <v>0</v>
      </c>
      <c r="H123" s="26">
        <f t="shared" si="18"/>
        <v>0</v>
      </c>
    </row>
    <row r="124" spans="2:8" x14ac:dyDescent="0.25">
      <c r="B124" s="23">
        <v>5</v>
      </c>
      <c r="C124" s="23" t="s">
        <v>123</v>
      </c>
      <c r="D124" s="23" t="s">
        <v>218</v>
      </c>
      <c r="E124" s="24" t="s">
        <v>119</v>
      </c>
      <c r="F124" s="25">
        <f>'[2]Htgan Volume'!CQ36</f>
        <v>1</v>
      </c>
      <c r="G124" s="114">
        <v>0</v>
      </c>
      <c r="H124" s="26">
        <f t="shared" si="18"/>
        <v>0</v>
      </c>
    </row>
    <row r="125" spans="2:8" x14ac:dyDescent="0.25">
      <c r="B125" s="23">
        <v>6</v>
      </c>
      <c r="C125" s="23" t="s">
        <v>124</v>
      </c>
      <c r="D125" s="23" t="s">
        <v>218</v>
      </c>
      <c r="E125" s="24" t="s">
        <v>119</v>
      </c>
      <c r="F125" s="25">
        <f>'[2]Htgan Volume'!CQ43</f>
        <v>1</v>
      </c>
      <c r="G125" s="114">
        <v>0</v>
      </c>
      <c r="H125" s="26">
        <f t="shared" si="18"/>
        <v>0</v>
      </c>
    </row>
    <row r="126" spans="2:8" x14ac:dyDescent="0.25">
      <c r="B126" s="23">
        <v>7</v>
      </c>
      <c r="C126" s="23" t="s">
        <v>125</v>
      </c>
      <c r="D126" s="23" t="s">
        <v>218</v>
      </c>
      <c r="E126" s="24" t="s">
        <v>119</v>
      </c>
      <c r="F126" s="25">
        <f>'[2]Htgan Volume'!CQ49</f>
        <v>1</v>
      </c>
      <c r="G126" s="114">
        <v>0</v>
      </c>
      <c r="H126" s="26">
        <f t="shared" si="18"/>
        <v>0</v>
      </c>
    </row>
    <row r="127" spans="2:8" x14ac:dyDescent="0.25">
      <c r="B127" s="23">
        <v>8</v>
      </c>
      <c r="C127" s="23" t="s">
        <v>126</v>
      </c>
      <c r="D127" s="23" t="s">
        <v>216</v>
      </c>
      <c r="E127" s="24" t="s">
        <v>119</v>
      </c>
      <c r="F127" s="25">
        <f>'[2]Htgan Volume'!CQ56</f>
        <v>1</v>
      </c>
      <c r="G127" s="114">
        <v>0</v>
      </c>
      <c r="H127" s="26">
        <f t="shared" si="18"/>
        <v>0</v>
      </c>
    </row>
    <row r="128" spans="2:8" x14ac:dyDescent="0.25">
      <c r="B128" s="23">
        <v>9</v>
      </c>
      <c r="C128" s="23" t="s">
        <v>127</v>
      </c>
      <c r="D128" s="23" t="s">
        <v>218</v>
      </c>
      <c r="E128" s="24" t="s">
        <v>77</v>
      </c>
      <c r="F128" s="25">
        <f>'[2]Htgan Volume'!CQ62</f>
        <v>3</v>
      </c>
      <c r="G128" s="114">
        <v>0</v>
      </c>
      <c r="H128" s="26">
        <f t="shared" si="18"/>
        <v>0</v>
      </c>
    </row>
    <row r="129" spans="2:9" x14ac:dyDescent="0.25">
      <c r="B129" s="23">
        <v>10</v>
      </c>
      <c r="C129" s="23" t="s">
        <v>128</v>
      </c>
      <c r="D129" s="23" t="s">
        <v>218</v>
      </c>
      <c r="E129" s="24" t="s">
        <v>77</v>
      </c>
      <c r="F129" s="25">
        <f>'[2]Htgan Volume'!CQ68</f>
        <v>2</v>
      </c>
      <c r="G129" s="114">
        <v>0</v>
      </c>
      <c r="H129" s="26">
        <f t="shared" si="18"/>
        <v>0</v>
      </c>
    </row>
    <row r="130" spans="2:9" x14ac:dyDescent="0.25">
      <c r="B130" s="23">
        <v>11</v>
      </c>
      <c r="C130" s="23" t="s">
        <v>129</v>
      </c>
      <c r="D130" s="23" t="s">
        <v>218</v>
      </c>
      <c r="E130" s="24" t="s">
        <v>77</v>
      </c>
      <c r="F130" s="25">
        <f>'[2]Htgan Volume'!CQ74</f>
        <v>5</v>
      </c>
      <c r="G130" s="114">
        <v>0</v>
      </c>
      <c r="H130" s="26">
        <f t="shared" si="18"/>
        <v>0</v>
      </c>
    </row>
    <row r="131" spans="2:9" x14ac:dyDescent="0.25">
      <c r="B131" s="23">
        <v>12</v>
      </c>
      <c r="C131" s="23" t="s">
        <v>130</v>
      </c>
      <c r="D131" s="23" t="s">
        <v>218</v>
      </c>
      <c r="E131" s="24" t="s">
        <v>131</v>
      </c>
      <c r="F131" s="25">
        <f>'[2]Htgan Volume'!CQ81</f>
        <v>1</v>
      </c>
      <c r="G131" s="114">
        <v>0</v>
      </c>
      <c r="H131" s="26">
        <f t="shared" si="18"/>
        <v>0</v>
      </c>
    </row>
    <row r="132" spans="2:9" x14ac:dyDescent="0.25">
      <c r="B132" s="23">
        <v>13</v>
      </c>
      <c r="C132" s="23" t="s">
        <v>132</v>
      </c>
      <c r="D132" s="23" t="s">
        <v>218</v>
      </c>
      <c r="E132" s="24" t="s">
        <v>133</v>
      </c>
      <c r="F132" s="25">
        <f>'[2]Htgan Volume'!CQ88</f>
        <v>1</v>
      </c>
      <c r="G132" s="114">
        <v>0</v>
      </c>
      <c r="H132" s="26">
        <f t="shared" si="18"/>
        <v>0</v>
      </c>
    </row>
    <row r="133" spans="2:9" x14ac:dyDescent="0.25">
      <c r="B133" s="23">
        <v>14</v>
      </c>
      <c r="C133" s="23" t="s">
        <v>134</v>
      </c>
      <c r="D133" s="23" t="s">
        <v>218</v>
      </c>
      <c r="E133" s="24" t="s">
        <v>135</v>
      </c>
      <c r="F133" s="25">
        <f>'[2]Htgan Volume'!CQ95</f>
        <v>1</v>
      </c>
      <c r="G133" s="114">
        <v>0</v>
      </c>
      <c r="H133" s="26">
        <f t="shared" si="18"/>
        <v>0</v>
      </c>
    </row>
    <row r="134" spans="2:9" x14ac:dyDescent="0.25">
      <c r="B134" s="22"/>
      <c r="C134" s="23"/>
      <c r="D134" s="23"/>
      <c r="E134" s="24"/>
      <c r="F134" s="27"/>
      <c r="G134" s="114">
        <v>0</v>
      </c>
      <c r="H134" s="94">
        <f t="shared" ref="H134" si="19">SUM(H120:H133)</f>
        <v>0</v>
      </c>
    </row>
    <row r="135" spans="2:9" x14ac:dyDescent="0.25">
      <c r="B135" s="29" t="s">
        <v>136</v>
      </c>
      <c r="C135" s="30" t="s">
        <v>137</v>
      </c>
      <c r="D135" s="30"/>
      <c r="E135" s="24"/>
      <c r="F135" s="27"/>
      <c r="G135" s="114">
        <v>0</v>
      </c>
      <c r="H135" s="26"/>
    </row>
    <row r="136" spans="2:9" x14ac:dyDescent="0.25">
      <c r="B136" s="36">
        <v>1</v>
      </c>
      <c r="C136" s="37" t="s">
        <v>138</v>
      </c>
      <c r="D136" s="37" t="s">
        <v>220</v>
      </c>
      <c r="E136" s="36" t="s">
        <v>135</v>
      </c>
      <c r="F136" s="38">
        <f>'[2]Htgan Volume'!CH61</f>
        <v>1</v>
      </c>
      <c r="G136" s="114">
        <v>0</v>
      </c>
      <c r="H136" s="26">
        <f>G136*F136</f>
        <v>0</v>
      </c>
    </row>
    <row r="137" spans="2:9" x14ac:dyDescent="0.25">
      <c r="B137" s="36"/>
      <c r="C137" s="37"/>
      <c r="D137" s="37"/>
      <c r="E137" s="36"/>
      <c r="F137" s="38"/>
      <c r="G137" s="114">
        <v>0</v>
      </c>
      <c r="H137" s="94">
        <f t="shared" ref="H137" si="20">SUM(H136)</f>
        <v>0</v>
      </c>
    </row>
    <row r="138" spans="2:9" x14ac:dyDescent="0.25">
      <c r="B138" s="39"/>
      <c r="C138" s="40"/>
      <c r="D138" s="91"/>
      <c r="E138" s="36"/>
      <c r="F138" s="38"/>
      <c r="G138" s="114">
        <v>0</v>
      </c>
      <c r="H138" s="26"/>
    </row>
    <row r="139" spans="2:9" x14ac:dyDescent="0.25">
      <c r="B139" s="41" t="s">
        <v>136</v>
      </c>
      <c r="C139" s="42" t="s">
        <v>139</v>
      </c>
      <c r="D139" s="42"/>
      <c r="E139" s="36"/>
      <c r="F139" s="43"/>
      <c r="G139" s="96">
        <v>0</v>
      </c>
      <c r="H139" s="26"/>
    </row>
    <row r="140" spans="2:9" x14ac:dyDescent="0.25">
      <c r="B140" s="36">
        <v>1</v>
      </c>
      <c r="C140" s="44" t="s">
        <v>140</v>
      </c>
      <c r="D140" s="44" t="s">
        <v>219</v>
      </c>
      <c r="E140" s="36" t="s">
        <v>141</v>
      </c>
      <c r="F140" s="38">
        <f>'[2]Htgan Volume'!CX8</f>
        <v>7.25</v>
      </c>
      <c r="G140" s="96">
        <v>0</v>
      </c>
      <c r="H140" s="26">
        <f t="shared" ref="H140:H145" si="21">G140*F140</f>
        <v>0</v>
      </c>
    </row>
    <row r="141" spans="2:9" x14ac:dyDescent="0.25">
      <c r="B141" s="36"/>
      <c r="C141" s="45" t="s">
        <v>142</v>
      </c>
      <c r="D141" s="45"/>
      <c r="E141" s="46"/>
      <c r="F141" s="47"/>
      <c r="G141" s="95">
        <v>0</v>
      </c>
      <c r="H141" s="26">
        <f t="shared" si="21"/>
        <v>0</v>
      </c>
      <c r="I141">
        <f>G141*F140</f>
        <v>0</v>
      </c>
    </row>
    <row r="142" spans="2:9" x14ac:dyDescent="0.25">
      <c r="B142" s="36">
        <v>2</v>
      </c>
      <c r="C142" s="23" t="s">
        <v>143</v>
      </c>
      <c r="D142" s="37" t="s">
        <v>198</v>
      </c>
      <c r="E142" s="24" t="s">
        <v>19</v>
      </c>
      <c r="F142" s="25">
        <f>'[2]Htgan Volume'!CX15</f>
        <v>8.25</v>
      </c>
      <c r="G142" s="114">
        <v>0</v>
      </c>
      <c r="H142" s="26">
        <f t="shared" si="21"/>
        <v>0</v>
      </c>
      <c r="I142">
        <f>I141/39</f>
        <v>0</v>
      </c>
    </row>
    <row r="143" spans="2:9" x14ac:dyDescent="0.25">
      <c r="B143" s="36">
        <v>3</v>
      </c>
      <c r="C143" s="37" t="s">
        <v>144</v>
      </c>
      <c r="D143" s="37" t="s">
        <v>198</v>
      </c>
      <c r="E143" s="36" t="s">
        <v>135</v>
      </c>
      <c r="F143" s="38">
        <f>'[2]Htgan Volume'!CX36</f>
        <v>1</v>
      </c>
      <c r="G143" s="114">
        <v>0</v>
      </c>
      <c r="H143" s="26">
        <f t="shared" si="21"/>
        <v>0</v>
      </c>
      <c r="I143">
        <f>I142*1.04</f>
        <v>0</v>
      </c>
    </row>
    <row r="144" spans="2:9" x14ac:dyDescent="0.25">
      <c r="B144" s="36">
        <v>4</v>
      </c>
      <c r="C144" s="44" t="s">
        <v>145</v>
      </c>
      <c r="D144" s="37" t="s">
        <v>198</v>
      </c>
      <c r="E144" s="49" t="s">
        <v>141</v>
      </c>
      <c r="F144" s="38">
        <v>8.25</v>
      </c>
      <c r="G144" s="114">
        <v>0</v>
      </c>
      <c r="H144" s="26">
        <f t="shared" si="21"/>
        <v>0</v>
      </c>
    </row>
    <row r="145" spans="2:8" x14ac:dyDescent="0.25">
      <c r="B145" s="36">
        <v>5</v>
      </c>
      <c r="C145" s="44" t="s">
        <v>146</v>
      </c>
      <c r="D145" s="44"/>
      <c r="E145" s="49" t="s">
        <v>135</v>
      </c>
      <c r="F145" s="38">
        <v>8</v>
      </c>
      <c r="G145" s="114">
        <v>0</v>
      </c>
      <c r="H145" s="26">
        <f t="shared" si="21"/>
        <v>0</v>
      </c>
    </row>
    <row r="146" spans="2:8" x14ac:dyDescent="0.25">
      <c r="B146" s="50"/>
      <c r="C146" s="41" t="s">
        <v>147</v>
      </c>
      <c r="D146" s="41"/>
      <c r="E146" s="36"/>
      <c r="F146" s="38"/>
      <c r="G146" s="114">
        <v>0</v>
      </c>
      <c r="H146" s="34">
        <f>SUM(H140:H145)</f>
        <v>0</v>
      </c>
    </row>
    <row r="147" spans="2:8" x14ac:dyDescent="0.25">
      <c r="B147" s="39"/>
      <c r="C147" s="40"/>
      <c r="D147" s="40"/>
      <c r="E147" s="39"/>
      <c r="F147" s="47"/>
      <c r="G147" s="114">
        <v>0</v>
      </c>
      <c r="H147" s="26"/>
    </row>
    <row r="148" spans="2:8" x14ac:dyDescent="0.25">
      <c r="B148" s="41" t="s">
        <v>136</v>
      </c>
      <c r="C148" s="42" t="s">
        <v>148</v>
      </c>
      <c r="D148" s="42"/>
      <c r="E148" s="36"/>
      <c r="F148" s="38"/>
      <c r="G148" s="114">
        <v>0</v>
      </c>
      <c r="H148" s="26"/>
    </row>
    <row r="149" spans="2:8" x14ac:dyDescent="0.25">
      <c r="B149" s="36">
        <v>1</v>
      </c>
      <c r="C149" s="37" t="s">
        <v>149</v>
      </c>
      <c r="D149" s="37" t="s">
        <v>198</v>
      </c>
      <c r="E149" s="36" t="s">
        <v>141</v>
      </c>
      <c r="F149" s="38"/>
      <c r="G149" s="114">
        <v>0</v>
      </c>
      <c r="H149" s="26">
        <f>G149*F149</f>
        <v>0</v>
      </c>
    </row>
    <row r="150" spans="2:8" x14ac:dyDescent="0.25">
      <c r="B150" s="36">
        <v>2</v>
      </c>
      <c r="C150" s="37" t="s">
        <v>150</v>
      </c>
      <c r="D150" s="37" t="s">
        <v>198</v>
      </c>
      <c r="E150" s="36" t="s">
        <v>141</v>
      </c>
      <c r="F150" s="38"/>
      <c r="G150" s="114">
        <v>0</v>
      </c>
      <c r="H150" s="26">
        <f>G150*F150</f>
        <v>0</v>
      </c>
    </row>
    <row r="151" spans="2:8" x14ac:dyDescent="0.25">
      <c r="B151" s="36">
        <v>3</v>
      </c>
      <c r="C151" s="51" t="s">
        <v>151</v>
      </c>
      <c r="D151" s="37" t="s">
        <v>198</v>
      </c>
      <c r="E151" s="36" t="s">
        <v>141</v>
      </c>
      <c r="F151" s="43"/>
      <c r="G151" s="114">
        <v>0</v>
      </c>
      <c r="H151" s="26">
        <f>G151*F151</f>
        <v>0</v>
      </c>
    </row>
    <row r="152" spans="2:8" x14ac:dyDescent="0.25">
      <c r="B152" s="36"/>
      <c r="C152" s="51"/>
      <c r="D152" s="51"/>
      <c r="E152" s="36"/>
      <c r="F152" s="43"/>
      <c r="G152" s="115">
        <v>0</v>
      </c>
      <c r="H152" s="34">
        <f>SUM(H149:H151)</f>
        <v>0</v>
      </c>
    </row>
    <row r="153" spans="2:8" x14ac:dyDescent="0.25">
      <c r="B153" s="36"/>
      <c r="C153" s="51"/>
      <c r="D153" s="51"/>
      <c r="E153" s="50"/>
      <c r="F153" s="43"/>
      <c r="G153" s="115"/>
      <c r="H153" s="52"/>
    </row>
    <row r="154" spans="2:8" x14ac:dyDescent="0.25">
      <c r="B154" s="53"/>
      <c r="C154" s="54"/>
      <c r="D154" s="54"/>
      <c r="E154" s="55"/>
      <c r="F154" s="56"/>
      <c r="G154" s="116"/>
      <c r="H154" s="57"/>
    </row>
    <row r="155" spans="2:8" x14ac:dyDescent="0.25">
      <c r="B155" s="3"/>
      <c r="C155" s="54"/>
      <c r="D155" s="54"/>
      <c r="E155" s="54"/>
      <c r="F155" s="58"/>
      <c r="G155" s="116"/>
      <c r="H155" s="57"/>
    </row>
    <row r="156" spans="2:8" x14ac:dyDescent="0.25">
      <c r="B156" s="2" t="s">
        <v>152</v>
      </c>
      <c r="C156" s="3"/>
      <c r="D156" s="3"/>
      <c r="E156" s="3"/>
      <c r="F156" s="4"/>
      <c r="G156" s="109"/>
      <c r="H156" s="59"/>
    </row>
    <row r="157" spans="2:8" x14ac:dyDescent="0.25">
      <c r="B157" s="60"/>
      <c r="C157" s="61"/>
      <c r="D157" s="61"/>
      <c r="E157" s="61"/>
      <c r="F157" s="62"/>
      <c r="G157" s="117"/>
      <c r="H157" s="6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115"/>
      <c r="H158" s="34">
        <f t="shared" ref="H158" si="22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115"/>
      <c r="H159" s="66">
        <f t="shared" ref="H159" si="23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115"/>
      <c r="H160" s="34">
        <f t="shared" ref="H160" si="24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115"/>
      <c r="H161" s="34">
        <f t="shared" ref="H161" si="25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115"/>
      <c r="H162" s="34">
        <f t="shared" ref="H162" si="26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115"/>
      <c r="H163" s="66">
        <f t="shared" ref="H163" si="27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115"/>
      <c r="H164" s="66">
        <f t="shared" ref="H164" si="28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115"/>
      <c r="H165" s="66">
        <f t="shared" ref="H165" si="29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115"/>
      <c r="H166" s="66">
        <f t="shared" ref="H166" si="30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115"/>
      <c r="H167" s="66">
        <f t="shared" ref="H167" si="31">H86</f>
        <v>0</v>
      </c>
    </row>
    <row r="168" spans="2:8" x14ac:dyDescent="0.25">
      <c r="B168" s="29" t="s">
        <v>91</v>
      </c>
      <c r="C168" s="30" t="s">
        <v>92</v>
      </c>
      <c r="D168" s="30"/>
      <c r="E168" s="65"/>
      <c r="F168" s="38"/>
      <c r="G168" s="115"/>
      <c r="H168" s="66">
        <f t="shared" ref="H168" si="32">H93</f>
        <v>0</v>
      </c>
    </row>
    <row r="169" spans="2:8" x14ac:dyDescent="0.25">
      <c r="B169" s="29" t="s">
        <v>98</v>
      </c>
      <c r="C169" s="30" t="s">
        <v>99</v>
      </c>
      <c r="D169" s="30"/>
      <c r="E169" s="65"/>
      <c r="F169" s="38"/>
      <c r="G169" s="115"/>
      <c r="H169" s="66">
        <f t="shared" ref="H169" si="33">H117</f>
        <v>0</v>
      </c>
    </row>
    <row r="170" spans="2:8" x14ac:dyDescent="0.25">
      <c r="B170" s="29" t="s">
        <v>116</v>
      </c>
      <c r="C170" s="30" t="s">
        <v>117</v>
      </c>
      <c r="D170" s="30"/>
      <c r="E170" s="65"/>
      <c r="F170" s="38"/>
      <c r="G170" s="115"/>
      <c r="H170" s="66">
        <f t="shared" ref="H170" si="34">H134</f>
        <v>0</v>
      </c>
    </row>
    <row r="171" spans="2:8" x14ac:dyDescent="0.25">
      <c r="B171" s="29" t="s">
        <v>136</v>
      </c>
      <c r="C171" s="30" t="str">
        <f>C135</f>
        <v>PEK. LAIN - LAIN</v>
      </c>
      <c r="D171" s="30"/>
      <c r="E171" s="65"/>
      <c r="F171" s="38"/>
      <c r="G171" s="115"/>
      <c r="H171" s="66">
        <f t="shared" ref="H171" si="35">H137</f>
        <v>0</v>
      </c>
    </row>
    <row r="172" spans="2:8" x14ac:dyDescent="0.25">
      <c r="B172" s="29" t="s">
        <v>153</v>
      </c>
      <c r="C172" s="30" t="str">
        <f>C139</f>
        <v>PEK. PERUBAHAN BENTUK TAMPAK MUKA</v>
      </c>
      <c r="D172" s="30"/>
      <c r="E172" s="65"/>
      <c r="F172" s="38"/>
      <c r="G172" s="115"/>
      <c r="H172" s="66">
        <f t="shared" ref="H172" si="36">H146</f>
        <v>0</v>
      </c>
    </row>
    <row r="173" spans="2:8" x14ac:dyDescent="0.25">
      <c r="B173" s="29" t="s">
        <v>154</v>
      </c>
      <c r="C173" s="30" t="str">
        <f>C148</f>
        <v>PEKERJAAN PLESTER DINDING SAMPING</v>
      </c>
      <c r="D173" s="30"/>
      <c r="E173" s="65"/>
      <c r="F173" s="38"/>
      <c r="G173" s="115"/>
      <c r="H173" s="66">
        <f>H152</f>
        <v>0</v>
      </c>
    </row>
    <row r="174" spans="2:8" x14ac:dyDescent="0.25">
      <c r="B174" s="67"/>
      <c r="C174" s="68"/>
      <c r="D174" s="68"/>
      <c r="E174" s="69"/>
      <c r="F174" s="58"/>
      <c r="G174" s="110"/>
      <c r="H174" s="70"/>
    </row>
    <row r="175" spans="2:8" x14ac:dyDescent="0.25">
      <c r="B175" s="3"/>
      <c r="C175" s="3"/>
      <c r="D175" s="3"/>
      <c r="E175" s="3"/>
      <c r="F175" s="4"/>
      <c r="G175" s="109"/>
      <c r="H175" s="59"/>
    </row>
    <row r="176" spans="2:8" x14ac:dyDescent="0.25">
      <c r="B176" s="3"/>
      <c r="C176" s="3"/>
      <c r="D176" s="3"/>
      <c r="E176" s="3"/>
      <c r="F176" s="4"/>
      <c r="G176" s="118"/>
      <c r="H176" s="81">
        <f t="shared" ref="H176" si="37">SUM(H158:H175)</f>
        <v>0</v>
      </c>
    </row>
    <row r="177" spans="2:8" x14ac:dyDescent="0.25">
      <c r="B177" s="3"/>
      <c r="C177" s="3"/>
      <c r="D177" s="3"/>
      <c r="E177" s="3"/>
      <c r="F177" s="4"/>
      <c r="G177" s="119"/>
      <c r="H177" s="82">
        <f>0.04*H176</f>
        <v>0</v>
      </c>
    </row>
    <row r="178" spans="2:8" x14ac:dyDescent="0.25">
      <c r="B178" s="3"/>
      <c r="C178" s="3"/>
      <c r="D178" s="3"/>
      <c r="E178" s="3"/>
      <c r="F178" s="4"/>
      <c r="G178" s="120"/>
      <c r="H178" s="83">
        <f t="shared" ref="H178" si="38">H177+H176</f>
        <v>0</v>
      </c>
    </row>
    <row r="179" spans="2:8" x14ac:dyDescent="0.25">
      <c r="B179" s="3"/>
      <c r="C179" s="3"/>
      <c r="D179" s="3"/>
      <c r="E179" s="3"/>
      <c r="F179" s="74"/>
      <c r="G179" s="120"/>
      <c r="H179" s="82">
        <f t="shared" ref="H179" si="39">0.1*H178</f>
        <v>0</v>
      </c>
    </row>
    <row r="180" spans="2:8" x14ac:dyDescent="0.25">
      <c r="B180" s="3"/>
      <c r="C180" s="3"/>
      <c r="D180" s="3"/>
      <c r="E180" s="3"/>
      <c r="F180" s="74"/>
      <c r="G180" s="119"/>
      <c r="H180" s="81">
        <f t="shared" ref="H180" si="40">H179+H178</f>
        <v>0</v>
      </c>
    </row>
    <row r="181" spans="2:8" x14ac:dyDescent="0.25">
      <c r="B181" s="3"/>
      <c r="C181" s="3"/>
      <c r="D181" s="3"/>
      <c r="E181" s="3"/>
      <c r="F181" s="75"/>
      <c r="G181" s="119"/>
      <c r="H181" s="81"/>
    </row>
    <row r="182" spans="2:8" x14ac:dyDescent="0.25">
      <c r="B182" s="3"/>
      <c r="C182" s="3"/>
      <c r="D182" s="3"/>
      <c r="E182" s="3"/>
      <c r="F182" s="75"/>
      <c r="G182" s="121"/>
      <c r="H182" s="84">
        <f t="shared" ref="H182" si="41">ROUNDDOWN(H180,-4)</f>
        <v>0</v>
      </c>
    </row>
    <row r="183" spans="2:8" x14ac:dyDescent="0.25">
      <c r="B183" s="3"/>
      <c r="C183" s="3"/>
      <c r="D183" s="3"/>
      <c r="E183" s="3"/>
      <c r="F183" s="75"/>
      <c r="G183" s="121"/>
      <c r="H183" s="84"/>
    </row>
    <row r="184" spans="2:8" x14ac:dyDescent="0.25">
      <c r="B184" s="3"/>
      <c r="C184" s="3"/>
      <c r="D184" s="3"/>
      <c r="E184" s="3"/>
      <c r="F184" s="77" t="s">
        <v>155</v>
      </c>
      <c r="G184" s="109"/>
      <c r="H184" s="75">
        <v>39</v>
      </c>
    </row>
    <row r="185" spans="2:8" x14ac:dyDescent="0.25">
      <c r="B185" s="3"/>
      <c r="C185" s="3"/>
      <c r="D185" s="3"/>
      <c r="E185" s="3"/>
      <c r="F185" s="77"/>
      <c r="G185" s="109"/>
      <c r="H185" s="72"/>
    </row>
    <row r="186" spans="2:8" x14ac:dyDescent="0.25">
      <c r="B186" s="3"/>
      <c r="C186" s="3"/>
      <c r="D186" s="3"/>
      <c r="E186" s="78" t="s">
        <v>156</v>
      </c>
      <c r="F186" s="77" t="s">
        <v>157</v>
      </c>
      <c r="G186" s="109"/>
      <c r="H186" s="79">
        <f>ROUNDDOWN(H178/H184,-3)</f>
        <v>0</v>
      </c>
    </row>
    <row r="188" spans="2:8" x14ac:dyDescent="0.25">
      <c r="C188" s="85"/>
      <c r="D188" s="85"/>
      <c r="E188" s="106"/>
      <c r="F188" s="131"/>
      <c r="G188" s="122"/>
    </row>
    <row r="189" spans="2:8" x14ac:dyDescent="0.25">
      <c r="C189" s="87"/>
      <c r="D189" s="87"/>
      <c r="E189" s="88"/>
      <c r="F189" s="88"/>
      <c r="G189" s="123"/>
    </row>
    <row r="190" spans="2:8" x14ac:dyDescent="0.25">
      <c r="C190" s="87"/>
      <c r="D190" s="87"/>
      <c r="E190" s="88"/>
      <c r="F190" s="88"/>
      <c r="G190" s="123"/>
    </row>
    <row r="191" spans="2:8" x14ac:dyDescent="0.25">
      <c r="C191" s="87"/>
      <c r="D191" s="87"/>
      <c r="E191" s="88"/>
      <c r="F191" s="88"/>
      <c r="G191" s="123"/>
    </row>
    <row r="192" spans="2:8" x14ac:dyDescent="0.25">
      <c r="C192" s="87"/>
      <c r="D192" s="87"/>
      <c r="E192" s="88"/>
      <c r="F192" s="88"/>
      <c r="G192" s="123"/>
    </row>
    <row r="193" spans="3:8" x14ac:dyDescent="0.25">
      <c r="C193" s="89"/>
      <c r="D193" s="92"/>
      <c r="F193" s="132"/>
      <c r="G193" s="132"/>
      <c r="H193" s="129"/>
    </row>
    <row r="194" spans="3:8" x14ac:dyDescent="0.25">
      <c r="C194" s="90"/>
      <c r="D194" s="93"/>
      <c r="F194" s="130"/>
      <c r="G194" s="130"/>
      <c r="H194" s="128"/>
    </row>
  </sheetData>
  <mergeCells count="4"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 Livistona 1</vt:lpstr>
      <vt:lpstr>Rev N. Liv 2</vt:lpstr>
      <vt:lpstr>'New Livistona 1'!Print_Area</vt:lpstr>
      <vt:lpstr>'New Livistona 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HENDHY</cp:lastModifiedBy>
  <cp:lastPrinted>2019-05-28T06:47:20Z</cp:lastPrinted>
  <dcterms:created xsi:type="dcterms:W3CDTF">2019-05-17T01:26:42Z</dcterms:created>
  <dcterms:modified xsi:type="dcterms:W3CDTF">2020-02-04T03:40:38Z</dcterms:modified>
</cp:coreProperties>
</file>