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Pos Jaga Bukit Melia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" sheetId="50" r:id="rId2"/>
  </sheets>
  <definedNames>
    <definedName name="_xlnm.Print_Area" localSheetId="1">OE!$A$1:$F$115</definedName>
    <definedName name="_xlnm.Print_Titles" localSheetId="1">OE!$1:$13</definedName>
  </definedNames>
  <calcPr calcId="152511"/>
</workbook>
</file>

<file path=xl/calcChain.xml><?xml version="1.0" encoding="utf-8"?>
<calcChain xmlns="http://schemas.openxmlformats.org/spreadsheetml/2006/main">
  <c r="F110" i="50" l="1"/>
  <c r="D98" i="50" l="1"/>
  <c r="D80" i="50"/>
  <c r="D97" i="50" s="1"/>
  <c r="D76" i="50" l="1"/>
  <c r="D73" i="50"/>
  <c r="D74" i="50" s="1"/>
  <c r="D39" i="50"/>
  <c r="D58" i="50"/>
  <c r="D60" i="50"/>
  <c r="D61" i="50"/>
  <c r="D96" i="50" l="1"/>
  <c r="D54" i="50" l="1"/>
  <c r="D49" i="50" l="1"/>
  <c r="D50" i="50"/>
  <c r="D48" i="50"/>
  <c r="D47" i="50"/>
  <c r="D46" i="50"/>
  <c r="D45" i="50"/>
  <c r="D44" i="50"/>
  <c r="D40" i="50" l="1"/>
  <c r="D42" i="50"/>
  <c r="D41" i="50"/>
  <c r="D95" i="50" l="1"/>
  <c r="D43" i="50"/>
  <c r="A33" i="50"/>
  <c r="A34" i="50" s="1"/>
  <c r="A35" i="50" s="1"/>
  <c r="D35" i="50"/>
  <c r="D33" i="50"/>
  <c r="D32" i="50"/>
  <c r="D26" i="50"/>
  <c r="D24" i="50"/>
  <c r="D23" i="50"/>
  <c r="D34" i="50"/>
  <c r="A24" i="50"/>
  <c r="A25" i="50" s="1"/>
  <c r="A26" i="50" s="1"/>
  <c r="A27" i="50" s="1"/>
  <c r="A28" i="50" s="1"/>
  <c r="D27" i="50"/>
  <c r="D28" i="50" l="1"/>
  <c r="D25" i="50"/>
  <c r="G110" i="50" l="1"/>
  <c r="F111" i="50"/>
  <c r="F112" i="50" s="1"/>
  <c r="F113" i="50" s="1"/>
  <c r="F114" i="50" s="1"/>
  <c r="F115" i="50" s="1"/>
</calcChain>
</file>

<file path=xl/sharedStrings.xml><?xml version="1.0" encoding="utf-8"?>
<sst xmlns="http://schemas.openxmlformats.org/spreadsheetml/2006/main" count="176" uniqueCount="121">
  <si>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</si>
  <si>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</si>
  <si>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</si>
  <si>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</si>
  <si>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</si>
  <si>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</si>
  <si>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</si>
  <si>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</si>
  <si>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</si>
  <si>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</si>
  <si>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</si>
  <si>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</si>
  <si>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</si>
  <si>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</si>
  <si>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</si>
  <si>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</si>
  <si>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</si>
  <si>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</si>
  <si>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Ban - banan penutup atap </t>
  </si>
  <si>
    <t xml:space="preserve"> Lisplank GRC 2 x 3/15 cm</t>
  </si>
  <si>
    <t xml:space="preserve"> List Plafond Kayu</t>
  </si>
  <si>
    <t xml:space="preserve"> Instalasi Air Kotor PVC - AW dia - 3" ex LG</t>
  </si>
  <si>
    <t xml:space="preserve"> Air dan Listrik kerja</t>
  </si>
  <si>
    <t xml:space="preserve">PERUMAHAN CITRAINDAH CITY </t>
  </si>
  <si>
    <t>KOTA NUANSA ALAM - TIMUR CIBUBUR</t>
  </si>
  <si>
    <t>DIVISI CONTRACT AND PROCUREMENT</t>
  </si>
  <si>
    <t>BAG. QUANTITY SURVEYOR</t>
  </si>
  <si>
    <t xml:space="preserve"> </t>
  </si>
  <si>
    <t>VOL</t>
  </si>
  <si>
    <t>PEKERJAAN TANAH</t>
  </si>
  <si>
    <t>m'</t>
  </si>
  <si>
    <t>PEKERJAAN PERSIAPAN</t>
  </si>
  <si>
    <t xml:space="preserve"> Atap Asbes Gelombang Besar</t>
  </si>
  <si>
    <t>bh</t>
  </si>
  <si>
    <t xml:space="preserve"> Floor bawah keramik, tebal 4 cm</t>
  </si>
  <si>
    <t xml:space="preserve"> Rabat Beton, tebal 8 cm</t>
  </si>
  <si>
    <t xml:space="preserve"> Plester Aci 1 : 5</t>
  </si>
  <si>
    <t>PT. MITRA KUSUMA ERASEMESTA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</si>
  <si>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</si>
  <si>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</si>
  <si>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</si>
  <si>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</si>
  <si>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</si>
  <si>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</si>
  <si>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</si>
  <si>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</si>
  <si>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</si>
  <si>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</si>
  <si>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</si>
  <si>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</si>
  <si>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</si>
  <si>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</si>
  <si>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</si>
  <si>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</si>
  <si>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</si>
  <si>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</si>
  <si>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</si>
  <si>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 xml:space="preserve"> Sloof Beton Tipe SG (Uk. 13 x 18 cm) camp. 1:2:3</t>
  </si>
  <si>
    <t xml:space="preserve"> Ring Balok Tipe RB (Uk. 11 x 11 cm)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</si>
  <si>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</si>
  <si>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</si>
  <si>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</si>
  <si>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</si>
  <si>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</si>
  <si>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</si>
  <si>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</si>
  <si>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</si>
  <si>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</si>
  <si>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</si>
  <si>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</si>
  <si>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</si>
  <si>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Dinding Dalam Ex. Decolith</t>
  </si>
  <si>
    <t>Cat Plafond Ex. Decolith</t>
  </si>
  <si>
    <t xml:space="preserve"> Instalasi Pipa Hawa PVC - AW dia - 1/2" ex westpex</t>
  </si>
  <si>
    <t xml:space="preserve"> Instalasi Air Bersih PVC - AW dia - 3/4" ex westpex</t>
  </si>
  <si>
    <t>Jendela Tipe JA1 (Kusen dan Frame Alumunium + Kaca Polos tebal 5 mm) Ex. Alexindo Stiker</t>
  </si>
  <si>
    <t>Jendela Tipe JA2 (Kusen dan Frame Alumunium Kaca Polos tebal 5 mm) Ex. Alexindo Stiker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</si>
  <si>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</si>
  <si>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</si>
  <si>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</si>
  <si>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</si>
  <si>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</si>
  <si>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</si>
  <si>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</si>
  <si>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</si>
  <si>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</si>
  <si>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</si>
  <si>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</si>
  <si>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</si>
  <si>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>Jendela Bouven Tipe BV1 (Kusen Alumunium + Kaca Polos tebal 5 mm) ex. Alexindo stiker</t>
  </si>
  <si>
    <t xml:space="preserve"> Kebersihan dan keamanan</t>
  </si>
  <si>
    <t xml:space="preserve"> Pengukuran</t>
  </si>
  <si>
    <t xml:space="preserve"> Galian Pondasi P2 rollag batako</t>
  </si>
  <si>
    <t xml:space="preserve"> Galian Pondasi Setapak TP1</t>
  </si>
  <si>
    <t xml:space="preserve"> Galian Pondasi batu kali menerus P1</t>
  </si>
  <si>
    <t xml:space="preserve"> Pondasi Beton setapak TP1</t>
  </si>
  <si>
    <t xml:space="preserve"> Pondasi batu kali menerus P1</t>
  </si>
  <si>
    <t xml:space="preserve"> Pondasi P2 rollag batako</t>
  </si>
  <si>
    <t xml:space="preserve"> Pasangan Batako 1 : 5 pos jaga</t>
  </si>
  <si>
    <t xml:space="preserve"> Pasangan Batako 1 : 5 sopi - sopi pos jaga</t>
  </si>
  <si>
    <t xml:space="preserve"> Pasangan Batako 1 : 5 pagar gerbang</t>
  </si>
  <si>
    <t xml:space="preserve"> Kolom Uk. 15 x 15</t>
  </si>
  <si>
    <t xml:space="preserve"> Kolom Uk. 20 x 20</t>
  </si>
  <si>
    <t xml:space="preserve"> Ring Balok Tipe B1 (Uk. 20 x 70 cm)</t>
  </si>
  <si>
    <t xml:space="preserve"> Ring Balok Tipe B2 (Uk. 20 x 30 cm)</t>
  </si>
  <si>
    <t xml:space="preserve"> Dak beton t. 12 cm</t>
  </si>
  <si>
    <t xml:space="preserve"> Dak topi beton t. 12 cm</t>
  </si>
  <si>
    <t xml:space="preserve"> Keramik Dinding Toilet Uk. 20 x 20 Ex. Asia Tile</t>
  </si>
  <si>
    <t xml:space="preserve"> Paving abu 4.6 plus ex CI + abu batu t.4 cm</t>
  </si>
  <si>
    <t xml:space="preserve"> Rollag bata area paving</t>
  </si>
  <si>
    <t>Daun Pintu PVC (PA1)  kamar mandi ( komplit ) Ex. Platindo</t>
  </si>
  <si>
    <t>Kusen dan daun pintu PJ1 (Daun Pintu Alumunium + Kaca polos 5 mm + jendela + kunci + handle pintu) ex. Alexindo Stiker</t>
  </si>
  <si>
    <t xml:space="preserve"> Keramik Lantai R.Jaga Uk. 30 x 30 cm putih polos</t>
  </si>
  <si>
    <t xml:space="preserve"> Keramik Lantai Teras Uk. 30 x 30 cm putih polos</t>
  </si>
  <si>
    <t>Cat Dinding Luar Ex. Propan</t>
  </si>
  <si>
    <t>Stop Kontak inc. instalasi Ex. Broco</t>
  </si>
  <si>
    <t>Saklar ganda Ex. Broco</t>
  </si>
  <si>
    <t>Saklar tunggal Ex. Broco</t>
  </si>
  <si>
    <t>LOKASI              : BUKIT MELIA - CITRAINDAH CITY</t>
  </si>
  <si>
    <t>PEKERJAAN       : POS JAGA BUKIT MELIA</t>
  </si>
  <si>
    <t xml:space="preserve"> Pos kerja/ gudang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</si>
</sst>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6" formatCode="_([$Rp-421]* #,##0_);_([$Rp-421]* \(#,##0\);_([$Rp-421]* &quot;-&quot;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/>
    <xf numFmtId="0" fontId="7" fillId="0" borderId="0" xfId="0" applyFont="1" applyFill="1" applyAlignment="1"/>
    <xf numFmtId="0" fontId="7" fillId="0" borderId="0" xfId="0" applyFont="1" applyFill="1"/>
    <xf numFmtId="0" fontId="7" fillId="0" borderId="0" xfId="0" applyFont="1"/>
    <xf numFmtId="0" fontId="1" fillId="0" borderId="0" xfId="0" applyFont="1" applyFill="1"/>
    <xf numFmtId="171" fontId="1" fillId="0" borderId="0" xfId="0" applyNumberFormat="1" applyFont="1"/>
    <xf numFmtId="41" fontId="7" fillId="0" borderId="0" xfId="0" applyNumberFormat="1" applyFont="1" applyFill="1"/>
    <xf numFmtId="41" fontId="7" fillId="0" borderId="0" xfId="0" applyNumberFormat="1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0" fontId="1" fillId="0" borderId="11" xfId="0" applyNumberFormat="1" applyFont="1" applyFill="1" applyBorder="1"/>
    <xf numFmtId="43" fontId="1" fillId="0" borderId="2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43" fontId="1" fillId="0" borderId="0" xfId="0" applyNumberFormat="1" applyFont="1" applyFill="1" applyBorder="1"/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6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6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6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8" fillId="0" borderId="0" xfId="0" applyFont="1" applyAlignment="1">
      <alignment horizontal="left"/>
    </xf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view="pageBreakPreview" topLeftCell="A52" zoomScale="85" zoomScaleNormal="85" zoomScaleSheetLayoutView="85" workbookViewId="0">
      <selection activeCell="E81" sqref="E81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s="3" customFormat="1" x14ac:dyDescent="0.2">
      <c r="A1" s="5" t="s">
        <v>37</v>
      </c>
      <c r="B1" s="5"/>
      <c r="C1" s="6"/>
      <c r="D1" s="7"/>
      <c r="E1" s="7"/>
      <c r="F1" s="8"/>
    </row>
    <row r="2" spans="1:7" s="3" customFormat="1" x14ac:dyDescent="0.2">
      <c r="A2" s="5" t="s">
        <v>23</v>
      </c>
      <c r="B2" s="5"/>
      <c r="C2" s="6"/>
      <c r="D2" s="7"/>
      <c r="E2" s="11"/>
      <c r="F2" s="12"/>
    </row>
    <row r="3" spans="1:7" s="3" customFormat="1" x14ac:dyDescent="0.2">
      <c r="A3" s="5" t="s">
        <v>24</v>
      </c>
      <c r="B3" s="5"/>
      <c r="C3" s="6"/>
      <c r="D3" s="7"/>
      <c r="E3" s="11"/>
      <c r="F3" s="12"/>
    </row>
    <row r="4" spans="1:7" x14ac:dyDescent="0.2">
      <c r="A4" s="13"/>
      <c r="B4" s="13"/>
      <c r="C4" s="14"/>
      <c r="D4" s="15"/>
      <c r="E4" s="16"/>
      <c r="F4" s="17"/>
    </row>
    <row r="5" spans="1:7" s="4" customFormat="1" x14ac:dyDescent="0.2">
      <c r="A5" s="6" t="s">
        <v>25</v>
      </c>
      <c r="B5" s="6"/>
      <c r="C5" s="6"/>
      <c r="D5" s="7"/>
      <c r="E5" s="11"/>
      <c r="F5" s="11"/>
    </row>
    <row r="6" spans="1:7" s="4" customFormat="1" x14ac:dyDescent="0.2">
      <c r="A6" s="6" t="s">
        <v>26</v>
      </c>
      <c r="B6" s="6"/>
      <c r="C6" s="6"/>
      <c r="D6" s="7"/>
      <c r="E6" s="7"/>
      <c r="F6" s="7"/>
    </row>
    <row r="7" spans="1:7" x14ac:dyDescent="0.2">
      <c r="A7" s="18"/>
      <c r="B7" s="18" t="s">
        <v>27</v>
      </c>
      <c r="C7" s="19"/>
      <c r="D7" s="9"/>
      <c r="E7" s="9"/>
    </row>
    <row r="8" spans="1:7" ht="23.25" x14ac:dyDescent="0.35">
      <c r="A8" s="92" t="s">
        <v>16</v>
      </c>
      <c r="B8" s="1"/>
      <c r="C8" s="20"/>
      <c r="D8" s="19"/>
      <c r="E8" s="20"/>
      <c r="F8" s="1"/>
    </row>
    <row r="9" spans="1:7" x14ac:dyDescent="0.2">
      <c r="A9" s="18"/>
      <c r="B9" s="18"/>
      <c r="C9" s="19"/>
      <c r="D9" s="9"/>
      <c r="E9" s="9"/>
    </row>
    <row r="10" spans="1:7" x14ac:dyDescent="0.2">
      <c r="A10" s="13" t="s">
        <v>119</v>
      </c>
      <c r="B10" s="18"/>
      <c r="C10" s="19"/>
      <c r="D10" s="9"/>
      <c r="E10" s="9"/>
    </row>
    <row r="11" spans="1:7" x14ac:dyDescent="0.2">
      <c r="A11" s="13" t="s">
        <v>118</v>
      </c>
      <c r="B11" s="18"/>
      <c r="C11" s="19"/>
      <c r="D11" s="9"/>
      <c r="E11" s="9"/>
    </row>
    <row r="12" spans="1:7" ht="13.5" thickBot="1" x14ac:dyDescent="0.25">
      <c r="A12" s="18"/>
      <c r="B12" s="18"/>
      <c r="C12" s="19"/>
      <c r="D12" s="9"/>
      <c r="E12" s="9"/>
      <c r="F12" s="21"/>
    </row>
    <row r="13" spans="1:7" ht="14.25" thickTop="1" thickBot="1" x14ac:dyDescent="0.25">
      <c r="A13" s="22" t="s">
        <v>0</v>
      </c>
      <c r="B13" s="23" t="s">
        <v>1</v>
      </c>
      <c r="C13" s="24" t="s">
        <v>12</v>
      </c>
      <c r="D13" s="24" t="s">
        <v>28</v>
      </c>
      <c r="E13" s="24" t="s">
        <v>17</v>
      </c>
      <c r="F13" s="25" t="s">
        <v>13</v>
      </c>
    </row>
    <row r="14" spans="1:7" ht="13.5" thickTop="1" x14ac:dyDescent="0.2">
      <c r="A14" s="26"/>
      <c r="B14" s="27"/>
      <c r="C14" s="28"/>
      <c r="D14" s="29"/>
      <c r="E14" s="29"/>
      <c r="F14" s="30"/>
    </row>
    <row r="15" spans="1:7" x14ac:dyDescent="0.2">
      <c r="A15" s="31" t="s">
        <v>2</v>
      </c>
      <c r="B15" s="32" t="s">
        <v>31</v>
      </c>
      <c r="C15" s="33"/>
      <c r="D15" s="34"/>
      <c r="E15" s="34"/>
      <c r="F15" s="35"/>
    </row>
    <row r="16" spans="1:7" x14ac:dyDescent="0.2">
      <c r="A16" s="36">
        <v>1</v>
      </c>
      <c r="B16" s="34" t="s">
        <v>90</v>
      </c>
      <c r="C16" s="33" t="s">
        <v>4</v>
      </c>
      <c r="D16" s="37">
        <v>1</v>
      </c>
      <c r="E16" s="38"/>
      <c r="F16" s="39"/>
      <c r="G16" s="37"/>
    </row>
    <row r="17" spans="1:7" x14ac:dyDescent="0.2">
      <c r="A17" s="36">
        <v>2</v>
      </c>
      <c r="B17" s="34" t="s">
        <v>120</v>
      </c>
      <c r="C17" s="33" t="s">
        <v>4</v>
      </c>
      <c r="D17" s="37">
        <v>1</v>
      </c>
      <c r="E17" s="38"/>
      <c r="F17" s="39"/>
      <c r="G17" s="37"/>
    </row>
    <row r="18" spans="1:7" x14ac:dyDescent="0.2">
      <c r="A18" s="36">
        <v>2</v>
      </c>
      <c r="B18" s="34" t="s">
        <v>91</v>
      </c>
      <c r="C18" s="33" t="s">
        <v>4</v>
      </c>
      <c r="D18" s="37">
        <v>1</v>
      </c>
      <c r="E18" s="38"/>
      <c r="F18" s="39"/>
      <c r="G18" s="37"/>
    </row>
    <row r="19" spans="1:7" x14ac:dyDescent="0.2">
      <c r="A19" s="36">
        <v>3</v>
      </c>
      <c r="B19" s="34" t="s">
        <v>22</v>
      </c>
      <c r="C19" s="33" t="s">
        <v>4</v>
      </c>
      <c r="D19" s="37">
        <v>1</v>
      </c>
      <c r="E19" s="38"/>
      <c r="F19" s="39"/>
      <c r="G19" s="37"/>
    </row>
    <row r="20" spans="1:7" x14ac:dyDescent="0.2">
      <c r="A20" s="40"/>
      <c r="B20" s="41" t="s">
        <v>46</v>
      </c>
      <c r="C20" s="33"/>
      <c r="D20" s="37"/>
      <c r="E20" s="42"/>
      <c r="F20" s="43"/>
      <c r="G20" s="37"/>
    </row>
    <row r="21" spans="1:7" x14ac:dyDescent="0.2">
      <c r="A21" s="44"/>
      <c r="B21" s="34"/>
      <c r="C21" s="33"/>
      <c r="D21" s="34"/>
      <c r="E21" s="34"/>
      <c r="F21" s="35"/>
      <c r="G21" s="34"/>
    </row>
    <row r="22" spans="1:7" x14ac:dyDescent="0.2">
      <c r="A22" s="45" t="s">
        <v>5</v>
      </c>
      <c r="B22" s="46" t="s">
        <v>29</v>
      </c>
      <c r="C22" s="33"/>
      <c r="D22" s="34"/>
      <c r="E22" s="34"/>
      <c r="F22" s="35"/>
      <c r="G22" s="34"/>
    </row>
    <row r="23" spans="1:7" x14ac:dyDescent="0.2">
      <c r="A23" s="47">
        <v>1</v>
      </c>
      <c r="B23" s="48" t="s">
        <v>93</v>
      </c>
      <c r="C23" s="33" t="s">
        <v>6</v>
      </c>
      <c r="D23" s="49">
        <f>0.6*0.6*0.9*4</f>
        <v>1.296</v>
      </c>
      <c r="E23" s="50"/>
      <c r="F23" s="51"/>
      <c r="G23" s="49"/>
    </row>
    <row r="24" spans="1:7" x14ac:dyDescent="0.2">
      <c r="A24" s="47">
        <f>A23+1</f>
        <v>2</v>
      </c>
      <c r="B24" s="48" t="s">
        <v>94</v>
      </c>
      <c r="C24" s="33" t="s">
        <v>6</v>
      </c>
      <c r="D24" s="49">
        <f>26.19*0.7*0.5</f>
        <v>9.1664999999999992</v>
      </c>
      <c r="E24" s="50"/>
      <c r="F24" s="51"/>
      <c r="G24" s="49"/>
    </row>
    <row r="25" spans="1:7" x14ac:dyDescent="0.2">
      <c r="A25" s="47">
        <f t="shared" ref="A25:A28" si="0">A24+1</f>
        <v>3</v>
      </c>
      <c r="B25" s="48" t="s">
        <v>92</v>
      </c>
      <c r="C25" s="33" t="s">
        <v>6</v>
      </c>
      <c r="D25" s="49">
        <f>6.05*0.125*0.3</f>
        <v>0.22687499999999999</v>
      </c>
      <c r="E25" s="50"/>
      <c r="F25" s="51"/>
      <c r="G25" s="49"/>
    </row>
    <row r="26" spans="1:7" x14ac:dyDescent="0.2">
      <c r="A26" s="47">
        <f t="shared" si="0"/>
        <v>4</v>
      </c>
      <c r="B26" s="48" t="s">
        <v>82</v>
      </c>
      <c r="C26" s="33" t="s">
        <v>6</v>
      </c>
      <c r="D26" s="49">
        <f>26.19*0.05*0.5</f>
        <v>0.65475000000000005</v>
      </c>
      <c r="E26" s="50"/>
      <c r="F26" s="51"/>
      <c r="G26" s="49"/>
    </row>
    <row r="27" spans="1:7" x14ac:dyDescent="0.2">
      <c r="A27" s="47">
        <f t="shared" si="0"/>
        <v>5</v>
      </c>
      <c r="B27" s="48" t="s">
        <v>83</v>
      </c>
      <c r="C27" s="33" t="s">
        <v>6</v>
      </c>
      <c r="D27" s="49">
        <f>(5.3+4.2+1.8)*0.05</f>
        <v>0.56500000000000006</v>
      </c>
      <c r="E27" s="50"/>
      <c r="F27" s="51"/>
      <c r="G27" s="49"/>
    </row>
    <row r="28" spans="1:7" x14ac:dyDescent="0.2">
      <c r="A28" s="47">
        <f t="shared" si="0"/>
        <v>6</v>
      </c>
      <c r="B28" s="48" t="s">
        <v>69</v>
      </c>
      <c r="C28" s="33" t="s">
        <v>6</v>
      </c>
      <c r="D28" s="49">
        <f>SUM(D23:D24)-SUM(D32:D33)</f>
        <v>6.0350499999999982</v>
      </c>
      <c r="E28" s="50"/>
      <c r="F28" s="51"/>
      <c r="G28" s="49"/>
    </row>
    <row r="29" spans="1:7" x14ac:dyDescent="0.2">
      <c r="A29" s="52"/>
      <c r="B29" s="41" t="s">
        <v>59</v>
      </c>
      <c r="C29" s="53"/>
      <c r="D29" s="49"/>
      <c r="E29" s="54"/>
      <c r="F29" s="55"/>
      <c r="G29" s="49"/>
    </row>
    <row r="30" spans="1:7" x14ac:dyDescent="0.2">
      <c r="A30" s="52"/>
      <c r="B30" s="41"/>
      <c r="C30" s="53"/>
      <c r="D30" s="49"/>
      <c r="E30" s="54"/>
      <c r="F30" s="56"/>
      <c r="G30" s="49"/>
    </row>
    <row r="31" spans="1:7" x14ac:dyDescent="0.2">
      <c r="A31" s="45" t="s">
        <v>7</v>
      </c>
      <c r="B31" s="46" t="s">
        <v>47</v>
      </c>
      <c r="C31" s="33"/>
      <c r="D31" s="49"/>
      <c r="E31" s="50"/>
      <c r="F31" s="51"/>
      <c r="G31" s="49"/>
    </row>
    <row r="32" spans="1:7" x14ac:dyDescent="0.2">
      <c r="A32" s="47">
        <v>1</v>
      </c>
      <c r="B32" s="57" t="s">
        <v>95</v>
      </c>
      <c r="C32" s="33" t="s">
        <v>6</v>
      </c>
      <c r="D32" s="49">
        <f>(0.6*0.6*0.2*4)+(0.2*0.2*0.5*4)</f>
        <v>0.36799999999999999</v>
      </c>
      <c r="E32" s="50"/>
      <c r="F32" s="51"/>
      <c r="G32" s="49"/>
    </row>
    <row r="33" spans="1:7" x14ac:dyDescent="0.2">
      <c r="A33" s="47">
        <f>A32+1</f>
        <v>2</v>
      </c>
      <c r="B33" s="57" t="s">
        <v>96</v>
      </c>
      <c r="C33" s="33" t="s">
        <v>6</v>
      </c>
      <c r="D33" s="49">
        <f>((0.22+0.4)/2)*0.5*26.19</f>
        <v>4.05945</v>
      </c>
      <c r="E33" s="50"/>
      <c r="F33" s="51"/>
      <c r="G33" s="49"/>
    </row>
    <row r="34" spans="1:7" x14ac:dyDescent="0.2">
      <c r="A34" s="47">
        <f t="shared" ref="A34:A35" si="1">A33+1</f>
        <v>3</v>
      </c>
      <c r="B34" s="48" t="s">
        <v>97</v>
      </c>
      <c r="C34" s="33" t="s">
        <v>6</v>
      </c>
      <c r="D34" s="49">
        <f>6.05*0.125*0.3</f>
        <v>0.22687499999999999</v>
      </c>
      <c r="E34" s="50"/>
      <c r="F34" s="51"/>
      <c r="G34" s="49"/>
    </row>
    <row r="35" spans="1:7" x14ac:dyDescent="0.2">
      <c r="A35" s="47">
        <f t="shared" si="1"/>
        <v>4</v>
      </c>
      <c r="B35" s="57" t="s">
        <v>57</v>
      </c>
      <c r="C35" s="33" t="s">
        <v>6</v>
      </c>
      <c r="D35" s="58">
        <f>(27.1+2.96)*0.13*0.18</f>
        <v>0.70340400000000003</v>
      </c>
      <c r="E35" s="50"/>
      <c r="F35" s="51"/>
      <c r="G35" s="58"/>
    </row>
    <row r="36" spans="1:7" x14ac:dyDescent="0.2">
      <c r="A36" s="47"/>
      <c r="B36" s="41" t="s">
        <v>60</v>
      </c>
      <c r="C36" s="33"/>
      <c r="D36" s="49"/>
      <c r="E36" s="50"/>
      <c r="F36" s="59"/>
      <c r="G36" s="49"/>
    </row>
    <row r="37" spans="1:7" x14ac:dyDescent="0.2">
      <c r="A37" s="47"/>
      <c r="B37" s="48"/>
      <c r="C37" s="33"/>
      <c r="D37" s="49"/>
      <c r="E37" s="50"/>
      <c r="F37" s="51"/>
      <c r="G37" s="49"/>
    </row>
    <row r="38" spans="1:7" x14ac:dyDescent="0.2">
      <c r="A38" s="45" t="s">
        <v>8</v>
      </c>
      <c r="B38" s="46" t="s">
        <v>48</v>
      </c>
      <c r="C38" s="33"/>
      <c r="D38" s="49"/>
      <c r="E38" s="50"/>
      <c r="F38" s="51"/>
      <c r="G38" s="49"/>
    </row>
    <row r="39" spans="1:7" x14ac:dyDescent="0.2">
      <c r="A39" s="47">
        <v>1</v>
      </c>
      <c r="B39" s="48" t="s">
        <v>98</v>
      </c>
      <c r="C39" s="33" t="s">
        <v>3</v>
      </c>
      <c r="D39" s="49">
        <f>14.94*2.75-1.9*0.7-2.4*1-1.8*0.81-1.8*0.85*2</f>
        <v>32.837000000000003</v>
      </c>
      <c r="E39" s="50"/>
      <c r="F39" s="51"/>
      <c r="G39" s="49"/>
    </row>
    <row r="40" spans="1:7" x14ac:dyDescent="0.2">
      <c r="A40" s="47">
        <v>1</v>
      </c>
      <c r="B40" s="48" t="s">
        <v>99</v>
      </c>
      <c r="C40" s="33" t="s">
        <v>3</v>
      </c>
      <c r="D40" s="49">
        <f>(((0.62+1.7)/2)*4.53)+(2.17*1.7)+(2.65*1.35)</f>
        <v>12.5213</v>
      </c>
      <c r="E40" s="50"/>
      <c r="F40" s="51"/>
      <c r="G40" s="49"/>
    </row>
    <row r="41" spans="1:7" x14ac:dyDescent="0.2">
      <c r="A41" s="47">
        <v>1</v>
      </c>
      <c r="B41" s="48" t="s">
        <v>100</v>
      </c>
      <c r="C41" s="33" t="s">
        <v>3</v>
      </c>
      <c r="D41" s="49">
        <f>(6.35*2)+(2*2.1)</f>
        <v>16.899999999999999</v>
      </c>
      <c r="E41" s="50"/>
      <c r="F41" s="51"/>
      <c r="G41" s="49"/>
    </row>
    <row r="42" spans="1:7" x14ac:dyDescent="0.2">
      <c r="A42" s="47">
        <v>2</v>
      </c>
      <c r="B42" s="48" t="s">
        <v>44</v>
      </c>
      <c r="C42" s="33" t="s">
        <v>3</v>
      </c>
      <c r="D42" s="49">
        <f>(0.32*4.8)+(0.32*2.8)</f>
        <v>2.4319999999999999</v>
      </c>
      <c r="E42" s="50"/>
      <c r="F42" s="51"/>
      <c r="G42" s="49"/>
    </row>
    <row r="43" spans="1:7" x14ac:dyDescent="0.2">
      <c r="A43" s="47">
        <v>3</v>
      </c>
      <c r="B43" s="48" t="s">
        <v>36</v>
      </c>
      <c r="C43" s="33" t="s">
        <v>3</v>
      </c>
      <c r="D43" s="49">
        <f>D39*2+D40+D41*2+D42*2</f>
        <v>116.8593</v>
      </c>
      <c r="E43" s="50"/>
      <c r="F43" s="51"/>
      <c r="G43" s="49"/>
    </row>
    <row r="44" spans="1:7" x14ac:dyDescent="0.2">
      <c r="A44" s="47">
        <v>5</v>
      </c>
      <c r="B44" s="48" t="s">
        <v>101</v>
      </c>
      <c r="C44" s="33" t="s">
        <v>6</v>
      </c>
      <c r="D44" s="49">
        <f>(4.49*0.15*0.15*4)+(3.35*0.15*0.15*3)+(2.75*0.15*0.15*3)+(4.1*0.15*0.15*3)</f>
        <v>1.0926</v>
      </c>
      <c r="E44" s="50"/>
      <c r="F44" s="51"/>
      <c r="G44" s="49"/>
    </row>
    <row r="45" spans="1:7" x14ac:dyDescent="0.2">
      <c r="A45" s="47">
        <v>5</v>
      </c>
      <c r="B45" s="48" t="s">
        <v>102</v>
      </c>
      <c r="C45" s="33" t="s">
        <v>6</v>
      </c>
      <c r="D45" s="49">
        <f>(4.8*0.2*0.2*4)</f>
        <v>0.76800000000000002</v>
      </c>
      <c r="E45" s="50"/>
      <c r="F45" s="51"/>
      <c r="G45" s="49"/>
    </row>
    <row r="46" spans="1:7" x14ac:dyDescent="0.2">
      <c r="A46" s="47">
        <v>6</v>
      </c>
      <c r="B46" s="48" t="s">
        <v>58</v>
      </c>
      <c r="C46" s="33" t="s">
        <v>6</v>
      </c>
      <c r="D46" s="49">
        <f>20.4*0.11*0.11</f>
        <v>0.24683999999999998</v>
      </c>
      <c r="E46" s="50"/>
      <c r="F46" s="51"/>
      <c r="G46" s="49"/>
    </row>
    <row r="47" spans="1:7" x14ac:dyDescent="0.2">
      <c r="A47" s="47">
        <v>6</v>
      </c>
      <c r="B47" s="48" t="s">
        <v>103</v>
      </c>
      <c r="C47" s="33" t="s">
        <v>6</v>
      </c>
      <c r="D47" s="49">
        <f>0.2*0.58*18.6</f>
        <v>2.1576</v>
      </c>
      <c r="E47" s="50"/>
      <c r="F47" s="51"/>
      <c r="G47" s="49"/>
    </row>
    <row r="48" spans="1:7" x14ac:dyDescent="0.2">
      <c r="A48" s="47">
        <v>6</v>
      </c>
      <c r="B48" s="48" t="s">
        <v>104</v>
      </c>
      <c r="C48" s="33" t="s">
        <v>6</v>
      </c>
      <c r="D48" s="49">
        <f>0.2*0.18*5.2</f>
        <v>0.18720000000000001</v>
      </c>
      <c r="E48" s="50"/>
      <c r="F48" s="51"/>
      <c r="G48" s="49"/>
    </row>
    <row r="49" spans="1:7" x14ac:dyDescent="0.2">
      <c r="A49" s="47">
        <v>7</v>
      </c>
      <c r="B49" s="48" t="s">
        <v>106</v>
      </c>
      <c r="C49" s="33" t="s">
        <v>6</v>
      </c>
      <c r="D49" s="49">
        <f>0.11*1.02*5.05+0.13*0.2*5.05+0.62*0.11*1.7+0.13*0.2*1.7</f>
        <v>0.85804999999999998</v>
      </c>
      <c r="E49" s="50"/>
      <c r="F49" s="51"/>
      <c r="G49" s="49"/>
    </row>
    <row r="50" spans="1:7" x14ac:dyDescent="0.2">
      <c r="A50" s="47">
        <v>7</v>
      </c>
      <c r="B50" s="48" t="s">
        <v>105</v>
      </c>
      <c r="C50" s="33" t="s">
        <v>6</v>
      </c>
      <c r="D50" s="49">
        <f>(3*6.4+0.2*0.3*2)*0.12</f>
        <v>2.3184000000000005</v>
      </c>
      <c r="E50" s="50"/>
      <c r="F50" s="51"/>
      <c r="G50" s="49"/>
    </row>
    <row r="51" spans="1:7" x14ac:dyDescent="0.2">
      <c r="A51" s="52"/>
      <c r="B51" s="41" t="s">
        <v>61</v>
      </c>
      <c r="C51" s="33"/>
      <c r="D51" s="49"/>
      <c r="E51" s="50"/>
      <c r="F51" s="59"/>
      <c r="G51" s="49"/>
    </row>
    <row r="52" spans="1:7" x14ac:dyDescent="0.2">
      <c r="A52" s="52"/>
      <c r="B52" s="48"/>
      <c r="C52" s="33"/>
      <c r="D52" s="49"/>
      <c r="E52" s="50"/>
      <c r="F52" s="51"/>
      <c r="G52" s="49"/>
    </row>
    <row r="53" spans="1:7" x14ac:dyDescent="0.2">
      <c r="A53" s="45" t="s">
        <v>9</v>
      </c>
      <c r="B53" s="46" t="s">
        <v>49</v>
      </c>
      <c r="C53" s="33"/>
      <c r="D53" s="49"/>
      <c r="E53" s="50"/>
      <c r="F53" s="51"/>
      <c r="G53" s="49"/>
    </row>
    <row r="54" spans="1:7" x14ac:dyDescent="0.2">
      <c r="A54" s="47">
        <v>1</v>
      </c>
      <c r="B54" s="48" t="s">
        <v>34</v>
      </c>
      <c r="C54" s="33" t="s">
        <v>3</v>
      </c>
      <c r="D54" s="49">
        <f>(5.3+4.2+1.8)</f>
        <v>11.3</v>
      </c>
      <c r="E54" s="50"/>
      <c r="F54" s="51"/>
      <c r="G54" s="49"/>
    </row>
    <row r="55" spans="1:7" x14ac:dyDescent="0.2">
      <c r="A55" s="47">
        <v>2</v>
      </c>
      <c r="B55" s="48" t="s">
        <v>112</v>
      </c>
      <c r="C55" s="33" t="s">
        <v>3</v>
      </c>
      <c r="D55" s="49">
        <v>5.3</v>
      </c>
      <c r="E55" s="50"/>
      <c r="F55" s="51"/>
      <c r="G55" s="49"/>
    </row>
    <row r="56" spans="1:7" x14ac:dyDescent="0.2">
      <c r="A56" s="47">
        <v>3</v>
      </c>
      <c r="B56" s="48" t="s">
        <v>113</v>
      </c>
      <c r="C56" s="33" t="s">
        <v>3</v>
      </c>
      <c r="D56" s="49">
        <v>4.2</v>
      </c>
      <c r="E56" s="50"/>
      <c r="F56" s="51"/>
      <c r="G56" s="49"/>
    </row>
    <row r="57" spans="1:7" x14ac:dyDescent="0.2">
      <c r="A57" s="47">
        <v>4</v>
      </c>
      <c r="B57" s="48" t="s">
        <v>77</v>
      </c>
      <c r="C57" s="33" t="s">
        <v>3</v>
      </c>
      <c r="D57" s="49">
        <v>1.8</v>
      </c>
      <c r="E57" s="50"/>
      <c r="F57" s="51"/>
      <c r="G57" s="49"/>
    </row>
    <row r="58" spans="1:7" x14ac:dyDescent="0.2">
      <c r="A58" s="47">
        <v>5</v>
      </c>
      <c r="B58" s="48" t="s">
        <v>107</v>
      </c>
      <c r="C58" s="33" t="s">
        <v>3</v>
      </c>
      <c r="D58" s="49">
        <f>(1.65*2+1.05*2)*1.75-0.9*1.75</f>
        <v>7.8750000000000009</v>
      </c>
      <c r="E58" s="50"/>
      <c r="F58" s="51"/>
      <c r="G58" s="49"/>
    </row>
    <row r="59" spans="1:7" x14ac:dyDescent="0.2">
      <c r="A59" s="47">
        <v>6</v>
      </c>
      <c r="B59" s="48" t="s">
        <v>35</v>
      </c>
      <c r="C59" s="33" t="s">
        <v>3</v>
      </c>
      <c r="D59" s="49">
        <v>4.5</v>
      </c>
      <c r="E59" s="50"/>
      <c r="F59" s="51"/>
      <c r="G59" s="49"/>
    </row>
    <row r="60" spans="1:7" x14ac:dyDescent="0.2">
      <c r="A60" s="47">
        <v>7</v>
      </c>
      <c r="B60" s="48" t="s">
        <v>108</v>
      </c>
      <c r="C60" s="33" t="s">
        <v>3</v>
      </c>
      <c r="D60" s="49">
        <f>1.8*1.6</f>
        <v>2.8800000000000003</v>
      </c>
      <c r="E60" s="50"/>
      <c r="F60" s="51"/>
      <c r="G60" s="49"/>
    </row>
    <row r="61" spans="1:7" x14ac:dyDescent="0.2">
      <c r="A61" s="47">
        <v>8</v>
      </c>
      <c r="B61" s="48" t="s">
        <v>109</v>
      </c>
      <c r="C61" s="33" t="s">
        <v>6</v>
      </c>
      <c r="D61" s="49">
        <f>0.3*0.125*(1.7*2+1.8)</f>
        <v>0.19500000000000001</v>
      </c>
      <c r="E61" s="50"/>
      <c r="F61" s="51"/>
      <c r="G61" s="49"/>
    </row>
    <row r="62" spans="1:7" x14ac:dyDescent="0.2">
      <c r="A62" s="47"/>
      <c r="B62" s="41" t="s">
        <v>62</v>
      </c>
      <c r="C62" s="33"/>
      <c r="D62" s="49"/>
      <c r="E62" s="50"/>
      <c r="F62" s="59"/>
      <c r="G62" s="49"/>
    </row>
    <row r="63" spans="1:7" x14ac:dyDescent="0.2">
      <c r="A63" s="52"/>
      <c r="B63" s="48"/>
      <c r="C63" s="33"/>
      <c r="D63" s="49"/>
      <c r="E63" s="50"/>
      <c r="F63" s="51"/>
      <c r="G63" s="49"/>
    </row>
    <row r="64" spans="1:7" x14ac:dyDescent="0.2">
      <c r="A64" s="60" t="s">
        <v>10</v>
      </c>
      <c r="B64" s="61" t="s">
        <v>50</v>
      </c>
      <c r="C64" s="33"/>
      <c r="D64" s="49"/>
      <c r="E64" s="50"/>
      <c r="F64" s="51"/>
      <c r="G64" s="49"/>
    </row>
    <row r="65" spans="1:7" s="9" customFormat="1" ht="25.5" x14ac:dyDescent="0.2">
      <c r="A65" s="65">
        <v>1</v>
      </c>
      <c r="B65" s="90" t="s">
        <v>111</v>
      </c>
      <c r="C65" s="53" t="s">
        <v>14</v>
      </c>
      <c r="D65" s="49">
        <v>1</v>
      </c>
      <c r="E65" s="50"/>
      <c r="F65" s="51"/>
      <c r="G65" s="49"/>
    </row>
    <row r="66" spans="1:7" s="9" customFormat="1" ht="25.5" x14ac:dyDescent="0.2">
      <c r="A66" s="65">
        <v>2</v>
      </c>
      <c r="B66" s="90" t="s">
        <v>75</v>
      </c>
      <c r="C66" s="53" t="s">
        <v>14</v>
      </c>
      <c r="D66" s="49">
        <v>1</v>
      </c>
      <c r="E66" s="50"/>
      <c r="F66" s="51"/>
      <c r="G66" s="49"/>
    </row>
    <row r="67" spans="1:7" s="9" customFormat="1" ht="25.5" x14ac:dyDescent="0.2">
      <c r="A67" s="65">
        <v>3</v>
      </c>
      <c r="B67" s="90" t="s">
        <v>76</v>
      </c>
      <c r="C67" s="53" t="s">
        <v>14</v>
      </c>
      <c r="D67" s="49">
        <v>1</v>
      </c>
      <c r="E67" s="50"/>
      <c r="F67" s="51"/>
      <c r="G67" s="49"/>
    </row>
    <row r="68" spans="1:7" s="9" customFormat="1" ht="25.5" x14ac:dyDescent="0.2">
      <c r="A68" s="65">
        <v>4</v>
      </c>
      <c r="B68" s="90" t="s">
        <v>89</v>
      </c>
      <c r="C68" s="53" t="s">
        <v>14</v>
      </c>
      <c r="D68" s="49">
        <v>1</v>
      </c>
      <c r="E68" s="50"/>
      <c r="F68" s="51"/>
      <c r="G68" s="49"/>
    </row>
    <row r="69" spans="1:7" s="9" customFormat="1" x14ac:dyDescent="0.2">
      <c r="A69" s="65">
        <v>5</v>
      </c>
      <c r="B69" s="69" t="s">
        <v>110</v>
      </c>
      <c r="C69" s="53" t="s">
        <v>14</v>
      </c>
      <c r="D69" s="49">
        <v>1</v>
      </c>
      <c r="E69" s="50"/>
      <c r="F69" s="51"/>
      <c r="G69" s="49"/>
    </row>
    <row r="70" spans="1:7" x14ac:dyDescent="0.2">
      <c r="A70" s="47"/>
      <c r="B70" s="41" t="s">
        <v>63</v>
      </c>
      <c r="C70" s="33"/>
      <c r="D70" s="49"/>
      <c r="E70" s="50"/>
      <c r="F70" s="59"/>
      <c r="G70" s="49"/>
    </row>
    <row r="71" spans="1:7" x14ac:dyDescent="0.2">
      <c r="A71" s="52"/>
      <c r="B71" s="48"/>
      <c r="C71" s="33"/>
      <c r="D71" s="49"/>
      <c r="E71" s="50"/>
      <c r="F71" s="51"/>
      <c r="G71" s="49"/>
    </row>
    <row r="72" spans="1:7" x14ac:dyDescent="0.2">
      <c r="A72" s="45" t="s">
        <v>11</v>
      </c>
      <c r="B72" s="61" t="s">
        <v>51</v>
      </c>
      <c r="C72" s="33"/>
      <c r="D72" s="49"/>
      <c r="E72" s="50"/>
      <c r="F72" s="51"/>
      <c r="G72" s="49"/>
    </row>
    <row r="73" spans="1:7" x14ac:dyDescent="0.2">
      <c r="A73" s="47">
        <v>1</v>
      </c>
      <c r="B73" s="57" t="s">
        <v>70</v>
      </c>
      <c r="C73" s="33" t="s">
        <v>3</v>
      </c>
      <c r="D73" s="49">
        <f>5.13*2.15+1.05*2.4</f>
        <v>13.549499999999998</v>
      </c>
      <c r="E73" s="50"/>
      <c r="F73" s="51"/>
      <c r="G73" s="49"/>
    </row>
    <row r="74" spans="1:7" x14ac:dyDescent="0.2">
      <c r="A74" s="47">
        <v>2</v>
      </c>
      <c r="B74" s="57" t="s">
        <v>32</v>
      </c>
      <c r="C74" s="33" t="s">
        <v>3</v>
      </c>
      <c r="D74" s="49">
        <f>D73</f>
        <v>13.549499999999998</v>
      </c>
      <c r="E74" s="50"/>
      <c r="F74" s="51"/>
      <c r="G74" s="49"/>
    </row>
    <row r="75" spans="1:7" x14ac:dyDescent="0.2">
      <c r="A75" s="47">
        <v>3</v>
      </c>
      <c r="B75" s="57" t="s">
        <v>19</v>
      </c>
      <c r="C75" s="33" t="s">
        <v>30</v>
      </c>
      <c r="D75" s="49">
        <v>3.65</v>
      </c>
      <c r="E75" s="50"/>
      <c r="F75" s="51"/>
      <c r="G75" s="49"/>
    </row>
    <row r="76" spans="1:7" x14ac:dyDescent="0.2">
      <c r="A76" s="62">
        <v>4</v>
      </c>
      <c r="B76" s="34" t="s">
        <v>18</v>
      </c>
      <c r="C76" s="33" t="s">
        <v>30</v>
      </c>
      <c r="D76" s="49">
        <f>5.13*2+2.15+1.05+2.4*2</f>
        <v>18.260000000000002</v>
      </c>
      <c r="E76" s="50"/>
      <c r="F76" s="51"/>
      <c r="G76" s="49"/>
    </row>
    <row r="77" spans="1:7" s="82" customFormat="1" x14ac:dyDescent="0.2">
      <c r="A77" s="52"/>
      <c r="B77" s="41" t="s">
        <v>64</v>
      </c>
      <c r="C77" s="33"/>
      <c r="D77" s="49"/>
      <c r="E77" s="50"/>
      <c r="F77" s="59"/>
      <c r="G77" s="49"/>
    </row>
    <row r="78" spans="1:7" x14ac:dyDescent="0.2">
      <c r="A78" s="52"/>
      <c r="B78" s="48"/>
      <c r="C78" s="33"/>
      <c r="D78" s="49"/>
      <c r="E78" s="50"/>
      <c r="F78" s="51"/>
      <c r="G78" s="49"/>
    </row>
    <row r="79" spans="1:7" x14ac:dyDescent="0.2">
      <c r="A79" s="60" t="s">
        <v>52</v>
      </c>
      <c r="B79" s="61" t="s">
        <v>53</v>
      </c>
      <c r="C79" s="33"/>
      <c r="D79" s="49"/>
      <c r="E79" s="50"/>
      <c r="F79" s="51"/>
      <c r="G79" s="49"/>
    </row>
    <row r="80" spans="1:7" x14ac:dyDescent="0.2">
      <c r="A80" s="47">
        <v>1</v>
      </c>
      <c r="B80" s="48" t="s">
        <v>84</v>
      </c>
      <c r="C80" s="33" t="s">
        <v>3</v>
      </c>
      <c r="D80" s="49">
        <f>(5.3+4.2+1.8)</f>
        <v>11.3</v>
      </c>
      <c r="E80" s="50"/>
      <c r="F80" s="51"/>
      <c r="G80" s="49"/>
    </row>
    <row r="81" spans="1:7" x14ac:dyDescent="0.2">
      <c r="A81" s="47">
        <v>2</v>
      </c>
      <c r="B81" s="48" t="s">
        <v>20</v>
      </c>
      <c r="C81" s="33" t="s">
        <v>30</v>
      </c>
      <c r="D81" s="49">
        <v>19</v>
      </c>
      <c r="E81" s="50"/>
      <c r="F81" s="51"/>
      <c r="G81" s="49"/>
    </row>
    <row r="82" spans="1:7" x14ac:dyDescent="0.2">
      <c r="A82" s="47"/>
      <c r="B82" s="41" t="s">
        <v>65</v>
      </c>
      <c r="C82" s="33"/>
      <c r="D82" s="49"/>
      <c r="E82" s="50"/>
      <c r="F82" s="59"/>
      <c r="G82" s="49"/>
    </row>
    <row r="83" spans="1:7" x14ac:dyDescent="0.2">
      <c r="A83" s="47"/>
      <c r="B83" s="48"/>
      <c r="C83" s="33"/>
      <c r="D83" s="49"/>
      <c r="E83" s="50"/>
      <c r="F83" s="51"/>
      <c r="G83" s="49"/>
    </row>
    <row r="84" spans="1:7" x14ac:dyDescent="0.2">
      <c r="A84" s="60" t="s">
        <v>54</v>
      </c>
      <c r="B84" s="61" t="s">
        <v>43</v>
      </c>
      <c r="C84" s="33"/>
      <c r="D84" s="49"/>
      <c r="E84" s="50"/>
      <c r="F84" s="51"/>
      <c r="G84" s="49"/>
    </row>
    <row r="85" spans="1:7" x14ac:dyDescent="0.2">
      <c r="A85" s="47">
        <v>1</v>
      </c>
      <c r="B85" s="48" t="s">
        <v>85</v>
      </c>
      <c r="C85" s="33" t="s">
        <v>33</v>
      </c>
      <c r="D85" s="49">
        <v>1</v>
      </c>
      <c r="E85" s="50"/>
      <c r="F85" s="51"/>
      <c r="G85" s="49"/>
    </row>
    <row r="86" spans="1:7" x14ac:dyDescent="0.2">
      <c r="A86" s="47">
        <v>2</v>
      </c>
      <c r="B86" s="48" t="s">
        <v>86</v>
      </c>
      <c r="C86" s="33" t="s">
        <v>33</v>
      </c>
      <c r="D86" s="49">
        <v>1</v>
      </c>
      <c r="E86" s="50"/>
      <c r="F86" s="51"/>
      <c r="G86" s="49"/>
    </row>
    <row r="87" spans="1:7" x14ac:dyDescent="0.2">
      <c r="A87" s="47">
        <v>3</v>
      </c>
      <c r="B87" s="48" t="s">
        <v>87</v>
      </c>
      <c r="C87" s="33" t="s">
        <v>33</v>
      </c>
      <c r="D87" s="49">
        <v>1</v>
      </c>
      <c r="E87" s="50"/>
      <c r="F87" s="51"/>
      <c r="G87" s="49"/>
    </row>
    <row r="88" spans="1:7" x14ac:dyDescent="0.2">
      <c r="A88" s="47">
        <v>4</v>
      </c>
      <c r="B88" s="48" t="s">
        <v>88</v>
      </c>
      <c r="C88" s="33" t="s">
        <v>14</v>
      </c>
      <c r="D88" s="49">
        <v>1</v>
      </c>
      <c r="E88" s="50"/>
      <c r="F88" s="51"/>
      <c r="G88" s="49"/>
    </row>
    <row r="89" spans="1:7" x14ac:dyDescent="0.2">
      <c r="A89" s="47">
        <v>5</v>
      </c>
      <c r="B89" s="34" t="s">
        <v>73</v>
      </c>
      <c r="C89" s="33" t="s">
        <v>30</v>
      </c>
      <c r="D89" s="49">
        <v>2.5</v>
      </c>
      <c r="E89" s="50"/>
      <c r="F89" s="51"/>
      <c r="G89" s="49"/>
    </row>
    <row r="90" spans="1:7" x14ac:dyDescent="0.2">
      <c r="A90" s="47">
        <v>6</v>
      </c>
      <c r="B90" s="34" t="s">
        <v>74</v>
      </c>
      <c r="C90" s="33" t="s">
        <v>30</v>
      </c>
      <c r="D90" s="49">
        <v>6.2</v>
      </c>
      <c r="E90" s="50"/>
      <c r="F90" s="51"/>
      <c r="G90" s="49"/>
    </row>
    <row r="91" spans="1:7" x14ac:dyDescent="0.2">
      <c r="A91" s="47">
        <v>7</v>
      </c>
      <c r="B91" s="34" t="s">
        <v>21</v>
      </c>
      <c r="C91" s="33" t="s">
        <v>30</v>
      </c>
      <c r="D91" s="49">
        <v>12</v>
      </c>
      <c r="E91" s="50"/>
      <c r="F91" s="51"/>
      <c r="G91" s="49"/>
    </row>
    <row r="92" spans="1:7" x14ac:dyDescent="0.2">
      <c r="A92" s="47"/>
      <c r="B92" s="41" t="s">
        <v>66</v>
      </c>
      <c r="C92" s="33"/>
      <c r="D92" s="49"/>
      <c r="E92" s="50"/>
      <c r="F92" s="59"/>
      <c r="G92" s="49"/>
    </row>
    <row r="93" spans="1:7" x14ac:dyDescent="0.2">
      <c r="A93" s="47"/>
      <c r="B93" s="48"/>
      <c r="C93" s="33"/>
      <c r="D93" s="49"/>
      <c r="E93" s="50"/>
      <c r="F93" s="51"/>
      <c r="G93" s="49"/>
    </row>
    <row r="94" spans="1:7" x14ac:dyDescent="0.2">
      <c r="A94" s="60" t="s">
        <v>55</v>
      </c>
      <c r="B94" s="61" t="s">
        <v>38</v>
      </c>
      <c r="C94" s="33"/>
      <c r="D94" s="49"/>
      <c r="E94" s="50"/>
      <c r="F94" s="51"/>
      <c r="G94" s="49"/>
    </row>
    <row r="95" spans="1:7" x14ac:dyDescent="0.2">
      <c r="A95" s="47">
        <v>1</v>
      </c>
      <c r="B95" s="48" t="s">
        <v>114</v>
      </c>
      <c r="C95" s="33" t="s">
        <v>3</v>
      </c>
      <c r="D95" s="49">
        <f>D39+D40+D41*2+D42*2</f>
        <v>84.022300000000001</v>
      </c>
      <c r="E95" s="50"/>
      <c r="F95" s="51"/>
      <c r="G95" s="49"/>
    </row>
    <row r="96" spans="1:7" s="9" customFormat="1" x14ac:dyDescent="0.2">
      <c r="A96" s="47">
        <v>2</v>
      </c>
      <c r="B96" s="48" t="s">
        <v>71</v>
      </c>
      <c r="C96" s="33" t="s">
        <v>3</v>
      </c>
      <c r="D96" s="49">
        <f>D39</f>
        <v>32.837000000000003</v>
      </c>
      <c r="E96" s="50"/>
      <c r="F96" s="51"/>
      <c r="G96" s="49"/>
    </row>
    <row r="97" spans="1:7" s="9" customFormat="1" x14ac:dyDescent="0.2">
      <c r="A97" s="47">
        <v>3</v>
      </c>
      <c r="B97" s="48" t="s">
        <v>72</v>
      </c>
      <c r="C97" s="33" t="s">
        <v>3</v>
      </c>
      <c r="D97" s="49">
        <f>D80</f>
        <v>11.3</v>
      </c>
      <c r="E97" s="50"/>
      <c r="F97" s="51"/>
      <c r="G97" s="49"/>
    </row>
    <row r="98" spans="1:7" x14ac:dyDescent="0.2">
      <c r="A98" s="47">
        <v>4</v>
      </c>
      <c r="B98" s="48" t="s">
        <v>45</v>
      </c>
      <c r="C98" s="33" t="s">
        <v>30</v>
      </c>
      <c r="D98" s="49">
        <f>D75</f>
        <v>3.65</v>
      </c>
      <c r="E98" s="50"/>
      <c r="F98" s="51"/>
      <c r="G98" s="49"/>
    </row>
    <row r="99" spans="1:7" x14ac:dyDescent="0.2">
      <c r="A99" s="52"/>
      <c r="B99" s="63" t="s">
        <v>67</v>
      </c>
      <c r="C99" s="33"/>
      <c r="D99" s="49"/>
      <c r="E99" s="50"/>
      <c r="F99" s="59"/>
      <c r="G99" s="49"/>
    </row>
    <row r="100" spans="1:7" x14ac:dyDescent="0.2">
      <c r="A100" s="64"/>
      <c r="B100" s="46"/>
      <c r="C100" s="33"/>
      <c r="D100" s="49"/>
      <c r="E100" s="50"/>
      <c r="F100" s="51"/>
      <c r="G100" s="49"/>
    </row>
    <row r="101" spans="1:7" x14ac:dyDescent="0.2">
      <c r="A101" s="60" t="s">
        <v>56</v>
      </c>
      <c r="B101" s="61" t="s">
        <v>39</v>
      </c>
      <c r="C101" s="53"/>
      <c r="D101" s="49"/>
      <c r="E101" s="50"/>
      <c r="F101" s="51"/>
      <c r="G101" s="49"/>
    </row>
    <row r="102" spans="1:7" x14ac:dyDescent="0.2">
      <c r="A102" s="65">
        <v>1</v>
      </c>
      <c r="B102" s="66" t="s">
        <v>40</v>
      </c>
      <c r="C102" s="33" t="s">
        <v>42</v>
      </c>
      <c r="D102" s="49">
        <v>6</v>
      </c>
      <c r="E102" s="50"/>
      <c r="F102" s="51"/>
      <c r="G102" s="49"/>
    </row>
    <row r="103" spans="1:7" x14ac:dyDescent="0.2">
      <c r="A103" s="47">
        <v>2</v>
      </c>
      <c r="B103" s="48" t="s">
        <v>115</v>
      </c>
      <c r="C103" s="33" t="s">
        <v>42</v>
      </c>
      <c r="D103" s="49">
        <v>2</v>
      </c>
      <c r="E103" s="50"/>
      <c r="F103" s="51"/>
      <c r="G103" s="49"/>
    </row>
    <row r="104" spans="1:7" x14ac:dyDescent="0.2">
      <c r="A104" s="65">
        <v>3</v>
      </c>
      <c r="B104" s="66" t="s">
        <v>116</v>
      </c>
      <c r="C104" s="33" t="s">
        <v>42</v>
      </c>
      <c r="D104" s="49">
        <v>1</v>
      </c>
      <c r="E104" s="50"/>
      <c r="F104" s="51"/>
      <c r="G104" s="49"/>
    </row>
    <row r="105" spans="1:7" x14ac:dyDescent="0.2">
      <c r="A105" s="47">
        <v>4</v>
      </c>
      <c r="B105" s="48" t="s">
        <v>117</v>
      </c>
      <c r="C105" s="33" t="s">
        <v>42</v>
      </c>
      <c r="D105" s="49">
        <v>2</v>
      </c>
      <c r="E105" s="50"/>
      <c r="F105" s="51"/>
      <c r="G105" s="49"/>
    </row>
    <row r="106" spans="1:7" x14ac:dyDescent="0.2">
      <c r="A106" s="47">
        <v>5</v>
      </c>
      <c r="B106" s="34" t="s">
        <v>41</v>
      </c>
      <c r="C106" s="33" t="s">
        <v>15</v>
      </c>
      <c r="D106" s="49">
        <v>1</v>
      </c>
      <c r="E106" s="50"/>
      <c r="F106" s="51"/>
      <c r="G106" s="49"/>
    </row>
    <row r="107" spans="1:7" x14ac:dyDescent="0.2">
      <c r="A107" s="52"/>
      <c r="B107" s="63" t="s">
        <v>68</v>
      </c>
      <c r="C107" s="33"/>
      <c r="D107" s="49"/>
      <c r="E107" s="50"/>
      <c r="F107" s="59"/>
    </row>
    <row r="108" spans="1:7" x14ac:dyDescent="0.2">
      <c r="A108" s="52"/>
      <c r="B108" s="63"/>
      <c r="C108" s="33"/>
      <c r="D108" s="49"/>
      <c r="E108" s="67"/>
      <c r="F108" s="68"/>
    </row>
    <row r="109" spans="1:7" x14ac:dyDescent="0.2">
      <c r="A109" s="52"/>
      <c r="B109" s="48"/>
      <c r="C109" s="33"/>
      <c r="D109" s="49"/>
      <c r="E109" s="67"/>
      <c r="F109" s="51"/>
    </row>
    <row r="110" spans="1:7" x14ac:dyDescent="0.2">
      <c r="A110" s="70"/>
      <c r="B110" s="71"/>
      <c r="C110" s="72"/>
      <c r="D110" s="73"/>
      <c r="E110" s="74" t="s">
        <v>46</v>
      </c>
      <c r="F110" s="75">
        <f>SUM(F20,F29,F36,F51,F62,F70,F77,F82,F92,F99,F107)</f>
        <v>0</v>
      </c>
      <c r="G110" s="91">
        <f>SUM(F14:F109)/2</f>
        <v>0</v>
      </c>
    </row>
    <row r="111" spans="1:7" x14ac:dyDescent="0.2">
      <c r="A111" s="76"/>
      <c r="B111" s="77"/>
      <c r="C111" s="78"/>
      <c r="D111" s="79"/>
      <c r="E111" s="80" t="s">
        <v>78</v>
      </c>
      <c r="F111" s="81">
        <f>F110*0.1</f>
        <v>0</v>
      </c>
    </row>
    <row r="112" spans="1:7" x14ac:dyDescent="0.2">
      <c r="A112" s="76"/>
      <c r="B112" s="77"/>
      <c r="C112" s="82"/>
      <c r="D112" s="83"/>
      <c r="E112" s="80" t="s">
        <v>59</v>
      </c>
      <c r="F112" s="81">
        <f>F110+F111</f>
        <v>0</v>
      </c>
    </row>
    <row r="113" spans="1:6" x14ac:dyDescent="0.2">
      <c r="A113" s="76"/>
      <c r="B113" s="77"/>
      <c r="C113" s="82"/>
      <c r="D113" s="83"/>
      <c r="E113" s="80" t="s">
        <v>80</v>
      </c>
      <c r="F113" s="81">
        <f>FLOOR(F112,1000)</f>
        <v>0</v>
      </c>
    </row>
    <row r="114" spans="1:6" x14ac:dyDescent="0.2">
      <c r="A114" s="76"/>
      <c r="B114" s="77"/>
      <c r="C114" s="82"/>
      <c r="D114" s="83"/>
      <c r="E114" s="80" t="s">
        <v>81</v>
      </c>
      <c r="F114" s="81">
        <f>F113*0.1</f>
        <v>0</v>
      </c>
    </row>
    <row r="115" spans="1:6" s="9" customFormat="1" ht="13.5" thickBot="1" x14ac:dyDescent="0.25">
      <c r="A115" s="84"/>
      <c r="B115" s="85"/>
      <c r="C115" s="86"/>
      <c r="D115" s="87"/>
      <c r="E115" s="88" t="s">
        <v>79</v>
      </c>
      <c r="F115" s="89">
        <f>F113+F114</f>
        <v>0</v>
      </c>
    </row>
    <row r="116" spans="1:6" ht="13.5" thickTop="1" x14ac:dyDescent="0.2"/>
    <row r="122" spans="1:6" x14ac:dyDescent="0.2">
      <c r="F122" s="10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7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</vt:lpstr>
      <vt:lpstr>OE!Print_Area</vt:lpstr>
      <vt:lpstr>OE!Print_Titles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2020-02-28T08:36:08Z</cp:lastPrinted>
  <dcterms:created xsi:type="dcterms:W3CDTF">2000-08-15T20:54:07Z</dcterms:created>
  <dcterms:modified xsi:type="dcterms:W3CDTF">2020-03-02T02:34:41Z</dcterms:modified>
</cp:coreProperties>
</file>