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NIK - BizPark3 Bekasi\RAB - GUDANG\Lebar - 6 M\BQ L 6 BLOK E\"/>
    </mc:Choice>
  </mc:AlternateContent>
  <bookViews>
    <workbookView xWindow="0" yWindow="0" windowWidth="20490" windowHeight="7905"/>
  </bookViews>
  <sheets>
    <sheet name="BQ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" i="1" l="1"/>
  <c r="E78" i="1"/>
  <c r="F162" i="1" l="1"/>
  <c r="F165" i="1" l="1"/>
  <c r="F142" i="1" l="1"/>
  <c r="H174" i="1"/>
  <c r="H175" i="1"/>
  <c r="H173" i="1"/>
  <c r="H189" i="1" l="1"/>
  <c r="F53" i="1"/>
  <c r="F36" i="1"/>
  <c r="C215" i="1" l="1"/>
  <c r="H187" i="1"/>
  <c r="F186" i="1"/>
  <c r="H186" i="1" s="1"/>
  <c r="F185" i="1"/>
  <c r="H185" i="1" s="1"/>
  <c r="H184" i="1"/>
  <c r="H183" i="1"/>
  <c r="H182" i="1"/>
  <c r="F181" i="1"/>
  <c r="H181" i="1" s="1"/>
  <c r="H180" i="1"/>
  <c r="H179" i="1"/>
  <c r="H178" i="1"/>
  <c r="H172" i="1"/>
  <c r="H171" i="1"/>
  <c r="H170" i="1"/>
  <c r="H169" i="1"/>
  <c r="F168" i="1"/>
  <c r="H168" i="1" s="1"/>
  <c r="F167" i="1"/>
  <c r="H167" i="1" s="1"/>
  <c r="F166" i="1"/>
  <c r="H166" i="1" s="1"/>
  <c r="H165" i="1"/>
  <c r="H164" i="1"/>
  <c r="F163" i="1"/>
  <c r="H163" i="1" s="1"/>
  <c r="H162" i="1"/>
  <c r="H161" i="1"/>
  <c r="H156" i="1"/>
  <c r="H155" i="1"/>
  <c r="H154" i="1"/>
  <c r="H153" i="1"/>
  <c r="H151" i="1"/>
  <c r="F150" i="1"/>
  <c r="H150" i="1" s="1"/>
  <c r="H149" i="1"/>
  <c r="H148" i="1"/>
  <c r="H147" i="1"/>
  <c r="H146" i="1"/>
  <c r="H145" i="1"/>
  <c r="H144" i="1"/>
  <c r="H143" i="1"/>
  <c r="H142" i="1"/>
  <c r="H141" i="1"/>
  <c r="H137" i="1"/>
  <c r="H136" i="1"/>
  <c r="H135" i="1"/>
  <c r="H134" i="1"/>
  <c r="H133" i="1"/>
  <c r="H132" i="1"/>
  <c r="F128" i="1"/>
  <c r="H128" i="1" s="1"/>
  <c r="E127" i="1"/>
  <c r="F122" i="1"/>
  <c r="H122" i="1" s="1"/>
  <c r="H115" i="1"/>
  <c r="F114" i="1"/>
  <c r="H114" i="1" s="1"/>
  <c r="F113" i="1"/>
  <c r="H113" i="1" s="1"/>
  <c r="H112" i="1"/>
  <c r="F111" i="1"/>
  <c r="H111" i="1" s="1"/>
  <c r="F107" i="1"/>
  <c r="F127" i="1" s="1"/>
  <c r="H127" i="1" s="1"/>
  <c r="F106" i="1"/>
  <c r="H106" i="1" s="1"/>
  <c r="F105" i="1"/>
  <c r="F126" i="1" s="1"/>
  <c r="H126" i="1" s="1"/>
  <c r="F104" i="1"/>
  <c r="H104" i="1" s="1"/>
  <c r="F103" i="1"/>
  <c r="H103" i="1" s="1"/>
  <c r="H99" i="1"/>
  <c r="H98" i="1"/>
  <c r="H97" i="1"/>
  <c r="H96" i="1"/>
  <c r="H95" i="1"/>
  <c r="H93" i="1"/>
  <c r="H92" i="1"/>
  <c r="F89" i="1"/>
  <c r="H89" i="1" s="1"/>
  <c r="F87" i="1"/>
  <c r="F88" i="1" s="1"/>
  <c r="H88" i="1" s="1"/>
  <c r="F86" i="1"/>
  <c r="H86" i="1" s="1"/>
  <c r="F85" i="1"/>
  <c r="H85" i="1" s="1"/>
  <c r="F84" i="1"/>
  <c r="H84" i="1" s="1"/>
  <c r="F83" i="1"/>
  <c r="H83" i="1" s="1"/>
  <c r="F82" i="1"/>
  <c r="H82" i="1" s="1"/>
  <c r="F76" i="1"/>
  <c r="H76" i="1" s="1"/>
  <c r="H69" i="1"/>
  <c r="F68" i="1"/>
  <c r="H68" i="1" s="1"/>
  <c r="F67" i="1"/>
  <c r="H67" i="1" s="1"/>
  <c r="F66" i="1"/>
  <c r="F65" i="1"/>
  <c r="F74" i="1" s="1"/>
  <c r="F123" i="1" s="1"/>
  <c r="H123" i="1" s="1"/>
  <c r="F64" i="1"/>
  <c r="F72" i="1" s="1"/>
  <c r="H72" i="1" s="1"/>
  <c r="F63" i="1"/>
  <c r="H63" i="1" s="1"/>
  <c r="F62" i="1"/>
  <c r="H59" i="1"/>
  <c r="F57" i="1"/>
  <c r="H57" i="1" s="1"/>
  <c r="F56" i="1"/>
  <c r="H56" i="1" s="1"/>
  <c r="F52" i="1"/>
  <c r="H52" i="1" s="1"/>
  <c r="F51" i="1"/>
  <c r="H51" i="1" s="1"/>
  <c r="F50" i="1"/>
  <c r="F49" i="1"/>
  <c r="H49" i="1" s="1"/>
  <c r="H48" i="1"/>
  <c r="F47" i="1"/>
  <c r="F46" i="1"/>
  <c r="F45" i="1"/>
  <c r="F44" i="1"/>
  <c r="H44" i="1" s="1"/>
  <c r="F43" i="1"/>
  <c r="F42" i="1"/>
  <c r="H42" i="1" s="1"/>
  <c r="F41" i="1"/>
  <c r="H41" i="1" s="1"/>
  <c r="F40" i="1"/>
  <c r="H40" i="1" s="1"/>
  <c r="F39" i="1"/>
  <c r="H39" i="1" s="1"/>
  <c r="F38" i="1"/>
  <c r="H38" i="1" s="1"/>
  <c r="H36" i="1"/>
  <c r="F35" i="1"/>
  <c r="H35" i="1" s="1"/>
  <c r="H32" i="1"/>
  <c r="F31" i="1"/>
  <c r="H31" i="1" s="1"/>
  <c r="F30" i="1"/>
  <c r="H30" i="1" s="1"/>
  <c r="F29" i="1"/>
  <c r="H29" i="1" s="1"/>
  <c r="F24" i="1"/>
  <c r="H24" i="1" s="1"/>
  <c r="F22" i="1"/>
  <c r="H22" i="1" s="1"/>
  <c r="F21" i="1"/>
  <c r="F18" i="1"/>
  <c r="H18" i="1" s="1"/>
  <c r="H14" i="1"/>
  <c r="H13" i="1"/>
  <c r="H12" i="1"/>
  <c r="H11" i="1"/>
  <c r="F10" i="1"/>
  <c r="H10" i="1" s="1"/>
  <c r="F25" i="1" l="1"/>
  <c r="H25" i="1" s="1"/>
  <c r="H107" i="1"/>
  <c r="H87" i="1"/>
  <c r="H90" i="1" s="1"/>
  <c r="H207" i="1" s="1"/>
  <c r="H105" i="1"/>
  <c r="F71" i="1"/>
  <c r="F121" i="1" s="1"/>
  <c r="H121" i="1" s="1"/>
  <c r="F19" i="1"/>
  <c r="F20" i="1" s="1"/>
  <c r="H20" i="1" s="1"/>
  <c r="F124" i="1"/>
  <c r="H124" i="1" s="1"/>
  <c r="H33" i="1"/>
  <c r="H199" i="1" s="1"/>
  <c r="F77" i="1"/>
  <c r="F125" i="1" s="1"/>
  <c r="H125" i="1" s="1"/>
  <c r="H65" i="1"/>
  <c r="F23" i="1"/>
  <c r="H23" i="1" s="1"/>
  <c r="H21" i="1"/>
  <c r="H46" i="1"/>
  <c r="H101" i="1"/>
  <c r="H209" i="1" s="1"/>
  <c r="H117" i="1"/>
  <c r="H213" i="1" s="1"/>
  <c r="H16" i="1"/>
  <c r="H195" i="1" s="1"/>
  <c r="H45" i="1"/>
  <c r="F119" i="1"/>
  <c r="H62" i="1"/>
  <c r="F70" i="1"/>
  <c r="H70" i="1" s="1"/>
  <c r="H74" i="1"/>
  <c r="H190" i="1"/>
  <c r="H223" i="1" s="1"/>
  <c r="H43" i="1"/>
  <c r="H64" i="1"/>
  <c r="F152" i="1"/>
  <c r="H152" i="1" s="1"/>
  <c r="H158" i="1" s="1"/>
  <c r="H219" i="1" s="1"/>
  <c r="F73" i="1"/>
  <c r="H73" i="1" s="1"/>
  <c r="H138" i="1"/>
  <c r="H217" i="1" s="1"/>
  <c r="F58" i="1"/>
  <c r="H58" i="1" s="1"/>
  <c r="F75" i="1"/>
  <c r="H75" i="1" s="1"/>
  <c r="H66" i="1"/>
  <c r="H109" i="1" l="1"/>
  <c r="H211" i="1" s="1"/>
  <c r="H19" i="1"/>
  <c r="H27" i="1" s="1"/>
  <c r="H197" i="1" s="1"/>
  <c r="H71" i="1"/>
  <c r="H77" i="1"/>
  <c r="H50" i="1"/>
  <c r="H47" i="1"/>
  <c r="H60" i="1"/>
  <c r="H203" i="1" s="1"/>
  <c r="H119" i="1"/>
  <c r="F120" i="1"/>
  <c r="H120" i="1" s="1"/>
  <c r="H80" i="1" l="1"/>
  <c r="H205" i="1" s="1"/>
  <c r="H54" i="1"/>
  <c r="H201" i="1" s="1"/>
  <c r="H130" i="1"/>
  <c r="H215" i="1" s="1"/>
  <c r="H176" i="1"/>
  <c r="H221" i="1" s="1"/>
  <c r="H227" i="1" l="1"/>
  <c r="H228" i="1" s="1"/>
  <c r="H229" i="1" s="1"/>
  <c r="H230" i="1" s="1"/>
  <c r="H234" i="1" l="1"/>
  <c r="H231" i="1"/>
  <c r="H232" i="1" s="1"/>
  <c r="I232" i="1" s="1"/>
</calcChain>
</file>

<file path=xl/comments1.xml><?xml version="1.0" encoding="utf-8"?>
<comments xmlns="http://schemas.openxmlformats.org/spreadsheetml/2006/main">
  <authors>
    <author>Michell Siregar</author>
  </authors>
  <commentList>
    <comment ref="F162" authorId="0" shapeId="0">
      <text>
        <r>
          <rPr>
            <sz val="9"/>
            <color indexed="81"/>
            <rFont val="Tahoma"/>
            <family val="2"/>
          </rPr>
          <t xml:space="preserve">sudah termasuk utk kran carport
</t>
        </r>
      </text>
    </comment>
  </commentList>
</comments>
</file>

<file path=xl/sharedStrings.xml><?xml version="1.0" encoding="utf-8"?>
<sst xmlns="http://schemas.openxmlformats.org/spreadsheetml/2006/main" count="467" uniqueCount="285">
  <si>
    <t>NO</t>
  </si>
  <si>
    <t>URAIAN PEKERJAAN</t>
  </si>
  <si>
    <t>SPESIFIKASI</t>
  </si>
  <si>
    <t>SAT</t>
  </si>
  <si>
    <t>VOL</t>
  </si>
  <si>
    <t>HAR - SAT</t>
  </si>
  <si>
    <t>TOTAL</t>
  </si>
  <si>
    <t>I</t>
  </si>
  <si>
    <t>PEKERJAAN PERSIAPAN</t>
  </si>
  <si>
    <t>Pas.Bouwplank</t>
  </si>
  <si>
    <t>m¹</t>
  </si>
  <si>
    <t>Pengadaan Air dan Listrik Kerja</t>
  </si>
  <si>
    <t xml:space="preserve"> selama proyek berlangsung</t>
  </si>
  <si>
    <t>ls</t>
  </si>
  <si>
    <t>Gudang/Direksi Keet</t>
  </si>
  <si>
    <t>Kebersihan lapangan</t>
  </si>
  <si>
    <t xml:space="preserve">Keamanan site </t>
  </si>
  <si>
    <t>II</t>
  </si>
  <si>
    <t>GALIAN dan URUGAN</t>
  </si>
  <si>
    <t>Galian Tanah Pondasi strauss, poer, dan Sloof</t>
  </si>
  <si>
    <t>PileCap,Pondasi batu kali dan sloof</t>
  </si>
  <si>
    <t>m³</t>
  </si>
  <si>
    <t>Urugan Tanah Kembali</t>
  </si>
  <si>
    <t>Buangan tanah sisa galian</t>
  </si>
  <si>
    <t>Pasir urug bawah PILE CAP</t>
  </si>
  <si>
    <t>Tebal : 5 Cm</t>
  </si>
  <si>
    <t xml:space="preserve">Pasir Urug bawah sloof </t>
  </si>
  <si>
    <t xml:space="preserve">Lantai Kerja di bwah poor dan sloof </t>
  </si>
  <si>
    <t>Pemadatan lantai bawah</t>
  </si>
  <si>
    <t>Stemper</t>
  </si>
  <si>
    <t>m²</t>
  </si>
  <si>
    <t xml:space="preserve">Pasir Urug lantai bawah </t>
  </si>
  <si>
    <t>III</t>
  </si>
  <si>
    <t>PEK. PONDASI</t>
  </si>
  <si>
    <r>
      <t xml:space="preserve">Pek. Pondasi strauss Pile ( kedalaman : </t>
    </r>
    <r>
      <rPr>
        <b/>
        <sz val="10"/>
        <rFont val="Arial"/>
        <family val="2"/>
      </rPr>
      <t>6m</t>
    </r>
    <r>
      <rPr>
        <sz val="10"/>
        <rFont val="Arial"/>
        <family val="2"/>
      </rPr>
      <t xml:space="preserve"> )</t>
    </r>
  </si>
  <si>
    <r>
      <t xml:space="preserve"> - </t>
    </r>
    <r>
      <rPr>
        <sz val="10"/>
        <rFont val="Calibri"/>
        <family val="2"/>
      </rPr>
      <t>Ø30 K 225 ready mix, sudah termasuk galian</t>
    </r>
  </si>
  <si>
    <t>ttk</t>
  </si>
  <si>
    <t>Pile Cap ( PC1,PC2,PC3,PC4 )</t>
  </si>
  <si>
    <t>K.225</t>
  </si>
  <si>
    <t>Pondasi Batu Kali KM/WC</t>
  </si>
  <si>
    <t>IV</t>
  </si>
  <si>
    <t>PEK. STRUKTUR BETON</t>
  </si>
  <si>
    <t>Beton Kolom ( K1,K2,K3)</t>
  </si>
  <si>
    <t>Beton K225</t>
  </si>
  <si>
    <t>Beton Kolom Praktis</t>
  </si>
  <si>
    <t xml:space="preserve">Beton sloof  </t>
  </si>
  <si>
    <t>-</t>
  </si>
  <si>
    <t>Beton sloof  ( TB 1 )</t>
  </si>
  <si>
    <t>Beton sloof  ( TB 2 )</t>
  </si>
  <si>
    <t>Balok Beton ( B1,B2,B3,B4,B5,B1A )</t>
  </si>
  <si>
    <t>Beton Rink balk ( RB1, RB2 )</t>
  </si>
  <si>
    <t>Overstek ( Pet Beton )  Pintu Belakang</t>
  </si>
  <si>
    <r>
      <t xml:space="preserve">Besi </t>
    </r>
    <r>
      <rPr>
        <sz val="10"/>
        <rFont val="Calibri"/>
        <family val="2"/>
      </rPr>
      <t>Ø</t>
    </r>
    <r>
      <rPr>
        <sz val="10"/>
        <rFont val="Arial"/>
        <family val="2"/>
      </rPr>
      <t>8 -150 2 lapis + Beton k-225</t>
    </r>
  </si>
  <si>
    <t>Balkon depan untuk Outdoor AC</t>
  </si>
  <si>
    <t>Canopy - Fasade Atas</t>
  </si>
  <si>
    <t>Plat beton</t>
  </si>
  <si>
    <t>Talang beton</t>
  </si>
  <si>
    <t>Tangga beton</t>
  </si>
  <si>
    <t>Plat lantai atas</t>
  </si>
  <si>
    <r>
      <t xml:space="preserve">K225 </t>
    </r>
    <r>
      <rPr>
        <sz val="10"/>
        <rFont val="Arial"/>
        <family val="2"/>
      </rPr>
      <t>Ø</t>
    </r>
    <r>
      <rPr>
        <sz val="10"/>
        <rFont val="Arial"/>
        <family val="2"/>
      </rPr>
      <t xml:space="preserve"> 8 - 15 ( t. 12 cm )</t>
    </r>
  </si>
  <si>
    <t>Cor beton Lantai I</t>
  </si>
  <si>
    <t>- Loading Dok ( 6 x 6 ) m2</t>
  </si>
  <si>
    <r>
      <t xml:space="preserve">K.300 </t>
    </r>
    <r>
      <rPr>
        <b/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( t : 25 cm ) - </t>
    </r>
    <r>
      <rPr>
        <sz val="10"/>
        <rFont val="Calibri"/>
        <family val="2"/>
      </rPr>
      <t>Ø</t>
    </r>
    <r>
      <rPr>
        <sz val="10"/>
        <rFont val="Arial"/>
        <family val="2"/>
      </rPr>
      <t>10 - 15 ( 2 lapis )</t>
    </r>
  </si>
  <si>
    <t>- R. Produksi</t>
  </si>
  <si>
    <r>
      <t>K.300  wiremesh</t>
    </r>
    <r>
      <rPr>
        <b/>
        <sz val="10"/>
        <rFont val="Arial"/>
        <family val="2"/>
      </rPr>
      <t xml:space="preserve"> M8 - 1 lapis </t>
    </r>
    <r>
      <rPr>
        <sz val="10"/>
        <rFont val="Arial"/>
        <family val="2"/>
      </rPr>
      <t>( t. 12 cm )</t>
    </r>
  </si>
  <si>
    <t>Cor beton Carport</t>
  </si>
  <si>
    <t>Ring balk - diatas Fasade ( ELV . 9.52 )</t>
  </si>
  <si>
    <t>K.225 ( 15 x 15 )</t>
  </si>
  <si>
    <t>V</t>
  </si>
  <si>
    <t>PEK.STRUKTUR BAJA</t>
  </si>
  <si>
    <t>Gording Canal C 125.50.20.2,3</t>
  </si>
  <si>
    <t>kg</t>
  </si>
  <si>
    <t>Trekstang besi dia 12mm</t>
  </si>
  <si>
    <t>Cat Zinchromate</t>
  </si>
  <si>
    <t>Manhole Baja</t>
  </si>
  <si>
    <t>Untuk Atap</t>
  </si>
  <si>
    <t>Unit</t>
  </si>
  <si>
    <t>VI</t>
  </si>
  <si>
    <t>PEKERJAAN DINDING</t>
  </si>
  <si>
    <t xml:space="preserve">Pas dinding bata ringan </t>
  </si>
  <si>
    <t>Tampak Depan</t>
  </si>
  <si>
    <t xml:space="preserve">badan bangunan samping kiri + kanan </t>
  </si>
  <si>
    <t>sopi sopi samping kiri dan kanan</t>
  </si>
  <si>
    <t xml:space="preserve">badan bangunan belakang </t>
  </si>
  <si>
    <t>diatas talang</t>
  </si>
  <si>
    <t>Pas bata pada KM/ WC</t>
  </si>
  <si>
    <t>LT I + II</t>
  </si>
  <si>
    <t>Keliling Void</t>
  </si>
  <si>
    <t xml:space="preserve">Plester Aci dinding </t>
  </si>
  <si>
    <t xml:space="preserve">tampak depan </t>
  </si>
  <si>
    <t>badan bangunan samping kiri + kanan ( dalam)</t>
  </si>
  <si>
    <t>sopi sopi  ( dalam )</t>
  </si>
  <si>
    <t>sopi sopi  ( luar )</t>
  </si>
  <si>
    <t>badan bangunan belakang ( dalam)</t>
  </si>
  <si>
    <t xml:space="preserve">Plester aci dinding </t>
  </si>
  <si>
    <t>KM / WC</t>
  </si>
  <si>
    <t>VII</t>
  </si>
  <si>
    <t>PEK. KERAMIK LANTAI &amp; DINDING</t>
  </si>
  <si>
    <t xml:space="preserve">Pas. Keramik lantai atas </t>
  </si>
  <si>
    <t>Pas. Keramik tangga</t>
  </si>
  <si>
    <t xml:space="preserve">Pas. Keramik lantai KM/WC </t>
  </si>
  <si>
    <t>Pas. Keramik Dinding KM/WC</t>
  </si>
  <si>
    <t xml:space="preserve">Finish Acian Permukaan + Floor Hardener </t>
  </si>
  <si>
    <t xml:space="preserve">5kg/m2 natural lantai R. Produksi </t>
  </si>
  <si>
    <t xml:space="preserve">Pengupasan tanah </t>
  </si>
  <si>
    <t>Ruang Produksi, Carport</t>
  </si>
  <si>
    <t xml:space="preserve">Buangan tanah sisa galian </t>
  </si>
  <si>
    <t>Stepnosing tangga</t>
  </si>
  <si>
    <t>m</t>
  </si>
  <si>
    <t>VIII</t>
  </si>
  <si>
    <t>KUSEN PINTU DAN JENDELA</t>
  </si>
  <si>
    <t>unit</t>
  </si>
  <si>
    <t xml:space="preserve">Pintu Depan Samping </t>
  </si>
  <si>
    <t xml:space="preserve">PU ( 0,9 X 2,57 ) Almn Alexsindo 3" Powder Coating+ kaca Asahi  5mm </t>
  </si>
  <si>
    <t>Jendela Lantai II ( buka ke dalam )</t>
  </si>
  <si>
    <t xml:space="preserve">J1 ( 0.8 x 1,92) Almn Alexsindo 3" Powder Coating+ kaca Asahi  5mm </t>
  </si>
  <si>
    <t>Kaca Mati Lantai II</t>
  </si>
  <si>
    <t xml:space="preserve">Kaca Mati </t>
  </si>
  <si>
    <t xml:space="preserve"> ( 1,2 x 1,92 ) Almn Alexsindo 3" Powder Coating+ kaca Asahi  5mm </t>
  </si>
  <si>
    <t xml:space="preserve"> ( 1,16 x 1,2 ) Almn Alexsindo 3" Powder Coating+ kaca Asahi  5mm </t>
  </si>
  <si>
    <t xml:space="preserve"> ( 1,16 x 0,8 ) Almn Alexsindo 3" Powder Coating+ kaca Asahi  5mm </t>
  </si>
  <si>
    <t>Pintu Sectional Door ( 4,5 x 4,5 )</t>
  </si>
  <si>
    <t>Ex. Multiguna</t>
  </si>
  <si>
    <t>Pintu KM/WC + Handle + Kunci Slot dalem</t>
  </si>
  <si>
    <t>Alumunium Alexindo 3" Powber Coating Sunblast + kaca Asahimas 5mm</t>
  </si>
  <si>
    <t>IX</t>
  </si>
  <si>
    <t>PEK.PLAFOND</t>
  </si>
  <si>
    <t>Plafond  KM / WC  ( LT i dan II )</t>
  </si>
  <si>
    <t>List Plafond (Shadow Line )</t>
  </si>
  <si>
    <t>Plafond  Lantai 2</t>
  </si>
  <si>
    <t xml:space="preserve">Gypsum 9 mm + rangka hollow </t>
  </si>
  <si>
    <t xml:space="preserve">Finishing Plafon lantai I </t>
  </si>
  <si>
    <t>Beton Expose</t>
  </si>
  <si>
    <t>X</t>
  </si>
  <si>
    <t>PEKERJAAN ATAP</t>
  </si>
  <si>
    <t>Penutup Atap ( Ex Kencana Dex )</t>
  </si>
  <si>
    <t>m2</t>
  </si>
  <si>
    <t>Nok Atap</t>
  </si>
  <si>
    <t>Zincalum 0,4 mm</t>
  </si>
  <si>
    <t>Flashing Listplank atap depan &amp; belakang</t>
  </si>
  <si>
    <t>Roof Drain</t>
  </si>
  <si>
    <t>XI</t>
  </si>
  <si>
    <t>PEKERJAAN PENGECATAN</t>
  </si>
  <si>
    <t xml:space="preserve">Cat dinding bagian depan( luar ) </t>
  </si>
  <si>
    <t>Propan fasade</t>
  </si>
  <si>
    <t>Cat dinding bagian depan (dalam)</t>
  </si>
  <si>
    <t xml:space="preserve">Propan </t>
  </si>
  <si>
    <t>Dinding kiri + kanan dalam</t>
  </si>
  <si>
    <t>Propan</t>
  </si>
  <si>
    <t>Sopi sopi  ( luar )</t>
  </si>
  <si>
    <t>Cat Water Profing - Lihat posisi bangunan</t>
  </si>
  <si>
    <t>dinding belakang dalam</t>
  </si>
  <si>
    <t>Dinding KM / WC</t>
  </si>
  <si>
    <t>Plafond dan list plafond</t>
  </si>
  <si>
    <t>Cat plafond beton expose</t>
  </si>
  <si>
    <t>Tangga</t>
  </si>
  <si>
    <t>XII</t>
  </si>
  <si>
    <t>PEKERJAAN SANITAIR</t>
  </si>
  <si>
    <t>kloset duduk</t>
  </si>
  <si>
    <t>Toto CW 421 J / SW 420 JP</t>
  </si>
  <si>
    <t>Shower</t>
  </si>
  <si>
    <t>Jet Spray</t>
  </si>
  <si>
    <t>bh</t>
  </si>
  <si>
    <t>Kran dinding depan</t>
  </si>
  <si>
    <t xml:space="preserve">Floor drain </t>
  </si>
  <si>
    <t>Fls 07 Stainles - Merk Onda</t>
  </si>
  <si>
    <t>Washtafel gantung</t>
  </si>
  <si>
    <t>XIII</t>
  </si>
  <si>
    <t>PEK.INSTALASI LISTRIK:</t>
  </si>
  <si>
    <t>Instalasi Titik Lampu</t>
  </si>
  <si>
    <t>Eterna NYM 2x2.5mm</t>
  </si>
  <si>
    <t>Instalasi Stop Kontak</t>
  </si>
  <si>
    <t>Stop Kontak AC</t>
  </si>
  <si>
    <t>Instalasi Telepon incld outlet telp.</t>
  </si>
  <si>
    <t xml:space="preserve">Lampu Armathur Lantai I </t>
  </si>
  <si>
    <t xml:space="preserve">Fitting lampu outbow </t>
  </si>
  <si>
    <t xml:space="preserve">Fiting lampu OutBow </t>
  </si>
  <si>
    <t>Fiting lampu inbow</t>
  </si>
  <si>
    <t>Saklar Ganda</t>
  </si>
  <si>
    <t>Ex. Broco ( Galileo G 162 - 55S Seri White )</t>
  </si>
  <si>
    <t>Saklar Tunggal</t>
  </si>
  <si>
    <t>Ex. Broco</t>
  </si>
  <si>
    <t>Stop Kontak Biasa</t>
  </si>
  <si>
    <t>Duradus telpon</t>
  </si>
  <si>
    <t>Box Heiger (incld MCB )</t>
  </si>
  <si>
    <t>Merlin Gerlin ( Included Grounding Sistem )</t>
  </si>
  <si>
    <t>Kabel Toufur</t>
  </si>
  <si>
    <t>Dranase buangan AC</t>
  </si>
  <si>
    <t>XIV</t>
  </si>
  <si>
    <t>AIR BERSIH DAN AIR KOTOR</t>
  </si>
  <si>
    <t>Instalasi Pipa air bersih</t>
  </si>
  <si>
    <t xml:space="preserve"> - Pipa PVC dia 1/2 - Pembagi</t>
  </si>
  <si>
    <t>D Wavin</t>
  </si>
  <si>
    <t xml:space="preserve"> - Pipa PVC dia 3/4  - Utama</t>
  </si>
  <si>
    <t>- Sparing Pipa dia 1,5"</t>
  </si>
  <si>
    <t>D Wavin - dari depan sampai kamar mandi</t>
  </si>
  <si>
    <t xml:space="preserve"> - Pipa Dia 4"  </t>
  </si>
  <si>
    <t>D Wavin dari Closet ke septictank - Posisi di depan</t>
  </si>
  <si>
    <t xml:space="preserve"> - Pipa Dia 4" </t>
  </si>
  <si>
    <t xml:space="preserve"> - Pipa Dia 6" </t>
  </si>
  <si>
    <t>Biotank 750 Ltr</t>
  </si>
  <si>
    <t>Ex. Pancawira Dharma</t>
  </si>
  <si>
    <t>Resapan air hujan</t>
  </si>
  <si>
    <r>
      <rPr>
        <sz val="10"/>
        <rFont val="Calibri"/>
        <family val="2"/>
      </rPr>
      <t>Ø</t>
    </r>
    <r>
      <rPr>
        <sz val="10"/>
        <rFont val="Arial"/>
        <family val="2"/>
      </rPr>
      <t xml:space="preserve"> 80 cm, kedalaman 80 cm ( lapisan ijuk, pasir &amp; koral ) </t>
    </r>
  </si>
  <si>
    <t>Bak kontrol + tutup</t>
  </si>
  <si>
    <t>Floor drain</t>
  </si>
  <si>
    <t>area balkon</t>
  </si>
  <si>
    <t>XV</t>
  </si>
  <si>
    <t>PEKERJAAN LAIN - LAIN</t>
  </si>
  <si>
    <t>Sparing  Pipa unt PDAM 1 1/2"</t>
  </si>
  <si>
    <t>D Wavin - dipasang oleh PDAM</t>
  </si>
  <si>
    <t>Sparing  Pipa unt PLN 1 1/4"</t>
  </si>
  <si>
    <t xml:space="preserve">D Wavin </t>
  </si>
  <si>
    <t>Sparing  Pipa unt Telpon 1/2"</t>
  </si>
  <si>
    <t>Tali air dinding KM/WC 5x5 mm</t>
  </si>
  <si>
    <t>diatas pasangan keramik dinding</t>
  </si>
  <si>
    <t>Railing tangga</t>
  </si>
  <si>
    <t>railing besi + handrail kayu profil</t>
  </si>
  <si>
    <t>set</t>
  </si>
  <si>
    <t>Railing Void ( 4,5 m ) - diatas pasangan bata</t>
  </si>
  <si>
    <r>
      <t xml:space="preserve">Besi </t>
    </r>
    <r>
      <rPr>
        <sz val="10"/>
        <rFont val="Calibri"/>
        <family val="2"/>
      </rPr>
      <t>Ø</t>
    </r>
    <r>
      <rPr>
        <sz val="9.6"/>
        <rFont val="Arial"/>
        <family val="2"/>
      </rPr>
      <t xml:space="preserve"> 2"</t>
    </r>
  </si>
  <si>
    <t>Railing Balkon - depan ( Lantai II )</t>
  </si>
  <si>
    <t xml:space="preserve">Besi Hollow </t>
  </si>
  <si>
    <t>Plester Aci + waterproofing talang atas</t>
  </si>
  <si>
    <t>ex. Lemkra / setara</t>
  </si>
  <si>
    <t>Plester Aci + waterproofing KM/WC  Lantai atas</t>
  </si>
  <si>
    <t>Bak Meteran Air + Tutup plat besi</t>
  </si>
  <si>
    <t>LS</t>
  </si>
  <si>
    <t>REKAPITULASI</t>
  </si>
  <si>
    <t>PEK. PERSIAPAN</t>
  </si>
  <si>
    <t>PEK. GALIAN dan URUGAN</t>
  </si>
  <si>
    <t>PEK.STRUKTUR BETON</t>
  </si>
  <si>
    <t>PEK. FINISHING DINDING</t>
  </si>
  <si>
    <t>PEK. LANTAI</t>
  </si>
  <si>
    <t>PEK. KUSEN PINTU dan JENDELA</t>
  </si>
  <si>
    <t>PEK.PLAFOND:</t>
  </si>
  <si>
    <t>PEK. PENUTUP ATAP</t>
  </si>
  <si>
    <t>PEK.SANITAIR</t>
  </si>
  <si>
    <t>PEK.INSTALASI LISTRIK</t>
  </si>
  <si>
    <t>PEK.AIR BERSIH dan AIR KOTOR</t>
  </si>
  <si>
    <t>PEK. LAIN - LAIN</t>
  </si>
  <si>
    <t>Total 1</t>
  </si>
  <si>
    <t xml:space="preserve">Jasa </t>
  </si>
  <si>
    <t>Total 2</t>
  </si>
  <si>
    <t>Pembulatan</t>
  </si>
  <si>
    <t>PPN 10 %</t>
  </si>
  <si>
    <t>GrandTotal</t>
  </si>
  <si>
    <t>Luas ( m2)</t>
  </si>
  <si>
    <t>Harga /m2 ( Excl PPN)</t>
  </si>
  <si>
    <t>Plastik cor</t>
  </si>
  <si>
    <t>lt1</t>
  </si>
  <si>
    <t>Tali air</t>
  </si>
  <si>
    <t>di daerah belakang pemisah antara 2 dinding</t>
  </si>
  <si>
    <t>Site mix, utk wc &amp; opening pintu sectional door</t>
  </si>
  <si>
    <t>Groundtank</t>
  </si>
  <si>
    <t>Eterna NYM 3x2.5mm (sudah termasuk utk automatic door &amp; utk pompa)</t>
  </si>
  <si>
    <t>Ex. Broco ( Galeo G 154 - 55 S ) (sdh termasuk utk automatic door &amp; pompa)</t>
  </si>
  <si>
    <t>Garnite Tile Sandi Mas (60 x 60)-Lotus White,</t>
  </si>
  <si>
    <t xml:space="preserve">Habitat : Claire White 25/50 </t>
  </si>
  <si>
    <t>LOKASI : BIZPARK3 BEKASI</t>
  </si>
  <si>
    <t xml:space="preserve">Pompa hisap + pelampung </t>
  </si>
  <si>
    <t xml:space="preserve">D Wavin - dari meter air ke groundtank &amp; dari groundtank ke KM/WC </t>
  </si>
  <si>
    <t>Pipa Dia 3" untuk talang tegak</t>
  </si>
  <si>
    <t>merk maspion / setara + sudah termasuk automatic pompanya</t>
  </si>
  <si>
    <t>Di Carport Onda A.807S</t>
  </si>
  <si>
    <t>KM / WC (dalam &amp; luar) incl bola lampu phillips LED 20 watt</t>
  </si>
  <si>
    <t>Balkon incl bola lampu phillips LED 20 watt</t>
  </si>
  <si>
    <t>Teras Depan incl bola lampu phillips LED 20 watt</t>
  </si>
  <si>
    <t>Plafond lt 2 incl bola lampu phillips LED 20 watt</t>
  </si>
  <si>
    <t xml:space="preserve">TL 2 x 36 incl bola lampu phillips </t>
  </si>
  <si>
    <t>Instalasi Air Kotor &amp; Air Sisa</t>
  </si>
  <si>
    <t>D Wavin dari Floor Drain ke Pipa dia 6"</t>
  </si>
  <si>
    <t>D Wavin dari belakang drain ke saluran depan</t>
  </si>
  <si>
    <t>carport</t>
  </si>
  <si>
    <t>Tambahan besi siku untuk delatasi CarPort - biar rapi</t>
  </si>
  <si>
    <t>PEKERJAAN GUDANG LEBAR 6 (6 x 24) ( Luas Bangunan : 218 M2 ) LT : 144 M2 Blok E</t>
  </si>
  <si>
    <t>toto THX 20 NBW, stop kran jadi satu dengan kloset</t>
  </si>
  <si>
    <t>Toto TX 423 SN incl kran cabang</t>
  </si>
  <si>
    <t>TOTO - LW 230 J incl asesories</t>
  </si>
  <si>
    <t>40 x 40 x 60 incl besi siku agar rapi</t>
  </si>
  <si>
    <t>Zincalum 0,4 mm  Ex. Kepuh + Isotap TFPE - A2/ 8mm / setara</t>
  </si>
  <si>
    <t xml:space="preserve">Habitat : Aspen Bianco 25/25 Kasar </t>
  </si>
  <si>
    <t>samping kiri luar</t>
  </si>
  <si>
    <t>merk pinguin isi 1 m3 + ruangan groundtank uk 1,86 x 1,86 x 1,6 + galian + tutup plat, letak belakang</t>
  </si>
  <si>
    <t xml:space="preserve">Flashing Listplank atap samping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</si>
</sst>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</numFmts>
  <fonts count="2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FF0000"/>
      <name val="Calibri"/>
      <family val="2"/>
      <scheme val="minor"/>
    </font>
    <font>
      <sz val="14"/>
      <color indexed="10"/>
      <name val="Calibri"/>
      <family val="2"/>
      <charset val="1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name val="Calibri"/>
      <family val="2"/>
      <charset val="1"/>
    </font>
    <font>
      <sz val="10"/>
      <color rgb="FFFF0000"/>
      <name val="Arial"/>
      <family val="2"/>
    </font>
    <font>
      <sz val="9.6"/>
      <name val="Arial"/>
      <family val="2"/>
    </font>
    <font>
      <b/>
      <sz val="10"/>
      <color indexed="8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14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0" fillId="0" borderId="3" xfId="0" applyBorder="1"/>
    <xf numFmtId="0" fontId="9" fillId="2" borderId="4" xfId="4" applyFont="1" applyFill="1" applyBorder="1" applyAlignment="1">
      <alignment horizontal="center" vertical="center"/>
    </xf>
    <xf numFmtId="0" fontId="9" fillId="2" borderId="4" xfId="4" applyFont="1" applyFill="1" applyBorder="1" applyAlignment="1">
      <alignment horizontal="left" vertical="center"/>
    </xf>
    <xf numFmtId="0" fontId="8" fillId="2" borderId="4" xfId="4" applyFont="1" applyFill="1" applyBorder="1" applyAlignment="1">
      <alignment horizontal="center" vertical="center"/>
    </xf>
    <xf numFmtId="0" fontId="0" fillId="0" borderId="5" xfId="0" applyBorder="1"/>
    <xf numFmtId="0" fontId="8" fillId="0" borderId="4" xfId="4" applyFont="1" applyBorder="1" applyAlignment="1">
      <alignment horizontal="right"/>
    </xf>
    <xf numFmtId="0" fontId="8" fillId="0" borderId="4" xfId="4" applyFont="1" applyBorder="1"/>
    <xf numFmtId="0" fontId="8" fillId="0" borderId="4" xfId="4" applyFont="1" applyBorder="1" applyAlignment="1">
      <alignment horizontal="center"/>
    </xf>
    <xf numFmtId="164" fontId="0" fillId="0" borderId="4" xfId="2" applyNumberFormat="1" applyFont="1" applyBorder="1"/>
    <xf numFmtId="41" fontId="0" fillId="0" borderId="4" xfId="2" applyFont="1" applyBorder="1"/>
    <xf numFmtId="0" fontId="10" fillId="0" borderId="4" xfId="0" applyFont="1" applyBorder="1"/>
    <xf numFmtId="41" fontId="0" fillId="0" borderId="7" xfId="2" applyFont="1" applyBorder="1"/>
    <xf numFmtId="41" fontId="11" fillId="0" borderId="5" xfId="2" applyFont="1" applyBorder="1"/>
    <xf numFmtId="0" fontId="0" fillId="0" borderId="4" xfId="0" applyBorder="1"/>
    <xf numFmtId="0" fontId="9" fillId="0" borderId="4" xfId="4" applyFont="1" applyBorder="1" applyAlignment="1">
      <alignment horizontal="center"/>
    </xf>
    <xf numFmtId="0" fontId="9" fillId="0" borderId="4" xfId="4" applyFont="1" applyBorder="1"/>
    <xf numFmtId="0" fontId="8" fillId="0" borderId="4" xfId="4" applyFont="1" applyFill="1" applyBorder="1" applyAlignment="1">
      <alignment horizontal="right"/>
    </xf>
    <xf numFmtId="0" fontId="8" fillId="0" borderId="4" xfId="4" applyFont="1" applyFill="1" applyBorder="1"/>
    <xf numFmtId="0" fontId="8" fillId="0" borderId="4" xfId="4" applyFont="1" applyFill="1" applyBorder="1" applyAlignment="1">
      <alignment horizontal="center"/>
    </xf>
    <xf numFmtId="0" fontId="9" fillId="0" borderId="4" xfId="4" applyFont="1" applyFill="1" applyBorder="1" applyAlignment="1">
      <alignment horizontal="center"/>
    </xf>
    <xf numFmtId="0" fontId="9" fillId="0" borderId="4" xfId="4" applyFont="1" applyFill="1" applyBorder="1"/>
    <xf numFmtId="0" fontId="13" fillId="0" borderId="4" xfId="0" applyFont="1" applyBorder="1"/>
    <xf numFmtId="0" fontId="8" fillId="0" borderId="4" xfId="4" quotePrefix="1" applyFont="1" applyFill="1" applyBorder="1" applyAlignment="1">
      <alignment horizontal="right"/>
    </xf>
    <xf numFmtId="0" fontId="8" fillId="0" borderId="7" xfId="4" applyFont="1" applyFill="1" applyBorder="1" applyAlignment="1">
      <alignment horizontal="right"/>
    </xf>
    <xf numFmtId="0" fontId="8" fillId="0" borderId="4" xfId="5" applyFont="1" applyFill="1" applyBorder="1"/>
    <xf numFmtId="0" fontId="8" fillId="0" borderId="7" xfId="4" applyFont="1" applyFill="1" applyBorder="1"/>
    <xf numFmtId="0" fontId="8" fillId="0" borderId="7" xfId="5" applyFont="1" applyFill="1" applyBorder="1"/>
    <xf numFmtId="164" fontId="14" fillId="0" borderId="4" xfId="2" applyNumberFormat="1" applyFont="1" applyFill="1" applyBorder="1"/>
    <xf numFmtId="41" fontId="13" fillId="0" borderId="4" xfId="2" quotePrefix="1" applyFont="1" applyBorder="1"/>
    <xf numFmtId="0" fontId="9" fillId="0" borderId="7" xfId="4" applyFont="1" applyFill="1" applyBorder="1"/>
    <xf numFmtId="0" fontId="8" fillId="0" borderId="7" xfId="4" quotePrefix="1" applyFont="1" applyFill="1" applyBorder="1"/>
    <xf numFmtId="0" fontId="16" fillId="0" borderId="4" xfId="4" applyFont="1" applyFill="1" applyBorder="1"/>
    <xf numFmtId="164" fontId="0" fillId="0" borderId="4" xfId="2" applyNumberFormat="1" applyFont="1" applyFill="1" applyBorder="1"/>
    <xf numFmtId="41" fontId="17" fillId="0" borderId="4" xfId="1" applyNumberFormat="1" applyFont="1" applyFill="1" applyBorder="1" applyAlignment="1">
      <alignment horizontal="right"/>
    </xf>
    <xf numFmtId="43" fontId="0" fillId="0" borderId="0" xfId="0" applyNumberFormat="1"/>
    <xf numFmtId="0" fontId="8" fillId="0" borderId="4" xfId="4" applyFont="1" applyFill="1" applyBorder="1" applyAlignment="1"/>
    <xf numFmtId="0" fontId="18" fillId="0" borderId="4" xfId="4" applyFont="1" applyFill="1" applyBorder="1"/>
    <xf numFmtId="0" fontId="19" fillId="0" borderId="4" xfId="0" applyFont="1" applyFill="1" applyBorder="1"/>
    <xf numFmtId="0" fontId="8" fillId="0" borderId="4" xfId="6" applyFont="1" applyFill="1" applyBorder="1"/>
    <xf numFmtId="0" fontId="8" fillId="2" borderId="4" xfId="6" applyFont="1" applyFill="1" applyBorder="1"/>
    <xf numFmtId="0" fontId="10" fillId="0" borderId="8" xfId="0" applyFont="1" applyBorder="1"/>
    <xf numFmtId="0" fontId="20" fillId="0" borderId="4" xfId="0" applyFont="1" applyFill="1" applyBorder="1"/>
    <xf numFmtId="0" fontId="20" fillId="0" borderId="4" xfId="0" applyFont="1" applyBorder="1"/>
    <xf numFmtId="0" fontId="8" fillId="0" borderId="4" xfId="5" applyFont="1" applyFill="1" applyBorder="1" applyAlignment="1">
      <alignment horizontal="right"/>
    </xf>
    <xf numFmtId="0" fontId="21" fillId="0" borderId="4" xfId="5" applyFont="1" applyFill="1" applyBorder="1"/>
    <xf numFmtId="0" fontId="0" fillId="0" borderId="4" xfId="0" applyBorder="1" applyAlignment="1">
      <alignment horizontal="center"/>
    </xf>
    <xf numFmtId="0" fontId="10" fillId="0" borderId="4" xfId="0" applyFont="1" applyBorder="1" applyAlignment="1">
      <alignment horizontal="center"/>
    </xf>
    <xf numFmtId="41" fontId="0" fillId="0" borderId="2" xfId="2" applyFont="1" applyBorder="1"/>
    <xf numFmtId="0" fontId="9" fillId="0" borderId="4" xfId="5" applyFont="1" applyFill="1" applyBorder="1" applyAlignment="1">
      <alignment horizontal="center"/>
    </xf>
    <xf numFmtId="0" fontId="9" fillId="0" borderId="4" xfId="5" applyFont="1" applyFill="1" applyBorder="1"/>
    <xf numFmtId="0" fontId="8" fillId="0" borderId="4" xfId="6" applyFont="1" applyFill="1" applyBorder="1" applyAlignment="1">
      <alignment horizontal="right"/>
    </xf>
    <xf numFmtId="0" fontId="8" fillId="0" borderId="7" xfId="4" applyFont="1" applyFill="1" applyBorder="1" applyAlignment="1">
      <alignment horizontal="center"/>
    </xf>
    <xf numFmtId="164" fontId="13" fillId="0" borderId="4" xfId="2" applyNumberFormat="1" applyFont="1" applyBorder="1"/>
    <xf numFmtId="0" fontId="8" fillId="0" borderId="4" xfId="4" quotePrefix="1" applyFont="1" applyFill="1" applyBorder="1"/>
    <xf numFmtId="0" fontId="8" fillId="0" borderId="4" xfId="0" applyFont="1" applyBorder="1"/>
    <xf numFmtId="0" fontId="22" fillId="0" borderId="4" xfId="0" applyFont="1" applyBorder="1"/>
    <xf numFmtId="0" fontId="23" fillId="0" borderId="4" xfId="5" applyFont="1" applyFill="1" applyBorder="1" applyAlignment="1">
      <alignment horizontal="right"/>
    </xf>
    <xf numFmtId="0" fontId="23" fillId="0" borderId="4" xfId="5" applyFont="1" applyFill="1" applyBorder="1"/>
    <xf numFmtId="0" fontId="23" fillId="0" borderId="4" xfId="4" applyFont="1" applyFill="1" applyBorder="1" applyAlignment="1">
      <alignment horizontal="center"/>
    </xf>
    <xf numFmtId="164" fontId="2" fillId="0" borderId="4" xfId="2" applyNumberFormat="1" applyFont="1" applyBorder="1"/>
    <xf numFmtId="41" fontId="2" fillId="0" borderId="4" xfId="2" applyFont="1" applyBorder="1"/>
    <xf numFmtId="41" fontId="2" fillId="0" borderId="7" xfId="2" applyFont="1" applyBorder="1"/>
    <xf numFmtId="0" fontId="8" fillId="0" borderId="4" xfId="0" applyFont="1" applyFill="1" applyBorder="1" applyAlignment="1">
      <alignment horizontal="center"/>
    </xf>
    <xf numFmtId="41" fontId="10" fillId="0" borderId="8" xfId="2" applyFont="1" applyBorder="1"/>
    <xf numFmtId="41" fontId="25" fillId="0" borderId="5" xfId="2" applyFont="1" applyBorder="1"/>
    <xf numFmtId="41" fontId="0" fillId="0" borderId="8" xfId="2" applyFont="1" applyBorder="1"/>
    <xf numFmtId="0" fontId="10" fillId="0" borderId="6" xfId="0" applyFont="1" applyBorder="1"/>
    <xf numFmtId="41" fontId="0" fillId="0" borderId="6" xfId="2" applyFont="1" applyBorder="1"/>
    <xf numFmtId="0" fontId="8" fillId="2" borderId="8" xfId="7" applyFont="1" applyFill="1" applyBorder="1" applyAlignment="1">
      <alignment horizontal="right" vertical="center"/>
    </xf>
    <xf numFmtId="0" fontId="8" fillId="0" borderId="17" xfId="7" applyFont="1" applyBorder="1"/>
    <xf numFmtId="0" fontId="8" fillId="0" borderId="18" xfId="7" applyFont="1" applyBorder="1"/>
    <xf numFmtId="0" fontId="8" fillId="0" borderId="18" xfId="7" applyFont="1" applyBorder="1" applyAlignment="1"/>
    <xf numFmtId="0" fontId="8" fillId="0" borderId="8" xfId="7" applyFont="1" applyBorder="1" applyAlignment="1"/>
    <xf numFmtId="0" fontId="9" fillId="2" borderId="4" xfId="7" applyFont="1" applyFill="1" applyBorder="1" applyAlignment="1">
      <alignment horizontal="center" vertical="center"/>
    </xf>
    <xf numFmtId="0" fontId="9" fillId="2" borderId="9" xfId="7" applyFont="1" applyFill="1" applyBorder="1" applyAlignment="1">
      <alignment horizontal="left" vertical="center"/>
    </xf>
    <xf numFmtId="0" fontId="9" fillId="2" borderId="10" xfId="7" applyFont="1" applyFill="1" applyBorder="1" applyAlignment="1">
      <alignment horizontal="left" vertical="center"/>
    </xf>
    <xf numFmtId="41" fontId="9" fillId="0" borderId="10" xfId="1" applyNumberFormat="1" applyFont="1" applyBorder="1" applyAlignment="1"/>
    <xf numFmtId="41" fontId="9" fillId="0" borderId="11" xfId="1" applyNumberFormat="1" applyFont="1" applyBorder="1" applyAlignment="1"/>
    <xf numFmtId="41" fontId="9" fillId="0" borderId="4" xfId="1" applyNumberFormat="1" applyFont="1" applyBorder="1" applyAlignment="1"/>
    <xf numFmtId="0" fontId="9" fillId="0" borderId="4" xfId="7" applyFont="1" applyBorder="1" applyAlignment="1">
      <alignment horizontal="center"/>
    </xf>
    <xf numFmtId="0" fontId="9" fillId="0" borderId="9" xfId="7" applyFont="1" applyBorder="1"/>
    <xf numFmtId="0" fontId="9" fillId="0" borderId="10" xfId="7" applyFont="1" applyBorder="1"/>
    <xf numFmtId="0" fontId="8" fillId="0" borderId="10" xfId="7" applyFont="1" applyBorder="1" applyAlignment="1"/>
    <xf numFmtId="0" fontId="8" fillId="0" borderId="11" xfId="7" applyFont="1" applyBorder="1" applyAlignment="1"/>
    <xf numFmtId="0" fontId="8" fillId="0" borderId="4" xfId="7" applyFont="1" applyBorder="1" applyAlignment="1"/>
    <xf numFmtId="0" fontId="8" fillId="0" borderId="10" xfId="7" applyFont="1" applyBorder="1"/>
    <xf numFmtId="43" fontId="8" fillId="0" borderId="10" xfId="1" applyFont="1" applyBorder="1"/>
    <xf numFmtId="10" fontId="8" fillId="0" borderId="11" xfId="3" applyNumberFormat="1" applyFont="1" applyBorder="1"/>
    <xf numFmtId="41" fontId="9" fillId="0" borderId="4" xfId="1" applyNumberFormat="1" applyFont="1" applyBorder="1"/>
    <xf numFmtId="0" fontId="9" fillId="0" borderId="7" xfId="7" applyFont="1" applyBorder="1" applyAlignment="1">
      <alignment horizontal="center"/>
    </xf>
    <xf numFmtId="0" fontId="9" fillId="0" borderId="19" xfId="7" applyFont="1" applyBorder="1"/>
    <xf numFmtId="0" fontId="8" fillId="0" borderId="19" xfId="7" applyFont="1" applyBorder="1"/>
    <xf numFmtId="43" fontId="8" fillId="0" borderId="19" xfId="1" applyFont="1" applyBorder="1"/>
    <xf numFmtId="10" fontId="8" fillId="0" borderId="20" xfId="3" applyNumberFormat="1" applyFont="1" applyBorder="1"/>
    <xf numFmtId="41" fontId="9" fillId="0" borderId="7" xfId="1" applyNumberFormat="1" applyFont="1" applyBorder="1"/>
    <xf numFmtId="0" fontId="9" fillId="0" borderId="6" xfId="7" applyFont="1" applyBorder="1" applyAlignment="1">
      <alignment horizontal="right"/>
    </xf>
    <xf numFmtId="0" fontId="9" fillId="0" borderId="12" xfId="7" applyFont="1" applyBorder="1"/>
    <xf numFmtId="0" fontId="9" fillId="0" borderId="21" xfId="7" applyFont="1" applyBorder="1"/>
    <xf numFmtId="0" fontId="8" fillId="0" borderId="21" xfId="7" applyFont="1" applyBorder="1"/>
    <xf numFmtId="43" fontId="8" fillId="0" borderId="21" xfId="1" applyFont="1" applyBorder="1"/>
    <xf numFmtId="41" fontId="8" fillId="0" borderId="13" xfId="1" applyNumberFormat="1" applyFont="1" applyBorder="1"/>
    <xf numFmtId="41" fontId="9" fillId="0" borderId="6" xfId="1" applyNumberFormat="1" applyFont="1" applyBorder="1"/>
    <xf numFmtId="0" fontId="9" fillId="0" borderId="0" xfId="7" applyFont="1" applyBorder="1" applyAlignment="1">
      <alignment horizontal="right"/>
    </xf>
    <xf numFmtId="0" fontId="9" fillId="0" borderId="0" xfId="7" applyFont="1" applyBorder="1"/>
    <xf numFmtId="0" fontId="8" fillId="0" borderId="0" xfId="7" applyFont="1" applyBorder="1"/>
    <xf numFmtId="43" fontId="8" fillId="0" borderId="0" xfId="1" applyFont="1" applyBorder="1"/>
    <xf numFmtId="41" fontId="8" fillId="0" borderId="0" xfId="1" applyNumberFormat="1" applyFont="1" applyBorder="1"/>
    <xf numFmtId="41" fontId="9" fillId="0" borderId="0" xfId="1" applyNumberFormat="1" applyFont="1" applyBorder="1"/>
    <xf numFmtId="41" fontId="0" fillId="0" borderId="0" xfId="0" applyNumberFormat="1"/>
    <xf numFmtId="165" fontId="9" fillId="0" borderId="0" xfId="1" applyNumberFormat="1" applyFont="1" applyBorder="1"/>
    <xf numFmtId="165" fontId="0" fillId="0" borderId="0" xfId="0" applyNumberFormat="1"/>
    <xf numFmtId="165" fontId="0" fillId="0" borderId="0" xfId="1" applyNumberFormat="1" applyFont="1"/>
    <xf numFmtId="43" fontId="0" fillId="0" borderId="0" xfId="1" applyFont="1"/>
    <xf numFmtId="0" fontId="10" fillId="0" borderId="4" xfId="0" applyFont="1" applyFill="1" applyBorder="1"/>
    <xf numFmtId="0" fontId="22" fillId="0" borderId="4" xfId="0" applyFont="1" applyBorder="1" applyAlignment="1">
      <alignment wrapText="1"/>
    </xf>
    <xf numFmtId="0" fontId="10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7" xfId="4" applyFont="1" applyFill="1" applyBorder="1" applyAlignment="1">
      <alignment horizontal="center" vertical="center"/>
    </xf>
    <xf numFmtId="164" fontId="13" fillId="0" borderId="4" xfId="2" applyNumberFormat="1" applyFont="1" applyBorder="1" applyAlignment="1">
      <alignment vertical="center"/>
    </xf>
    <xf numFmtId="0" fontId="8" fillId="0" borderId="4" xfId="0" applyFont="1" applyBorder="1" applyAlignment="1">
      <alignment wrapText="1"/>
    </xf>
    <xf numFmtId="0" fontId="10" fillId="0" borderId="8" xfId="0" applyFont="1" applyFill="1" applyBorder="1"/>
    <xf numFmtId="0" fontId="10" fillId="0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164" fontId="10" fillId="0" borderId="8" xfId="2" applyNumberFormat="1" applyFont="1" applyBorder="1"/>
    <xf numFmtId="0" fontId="8" fillId="0" borderId="4" xfId="0" applyFont="1" applyFill="1" applyBorder="1" applyAlignment="1">
      <alignment wrapText="1"/>
    </xf>
    <xf numFmtId="164" fontId="13" fillId="0" borderId="4" xfId="2" applyNumberFormat="1" applyFont="1" applyFill="1" applyBorder="1"/>
    <xf numFmtId="0" fontId="18" fillId="0" borderId="4" xfId="7" applyFont="1" applyFill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9" fillId="0" borderId="16" xfId="7" applyFont="1" applyBorder="1" applyAlignment="1">
      <alignment horizontal="center"/>
    </xf>
    <xf numFmtId="43" fontId="8" fillId="0" borderId="0" xfId="1" applyFont="1" applyBorder="1" applyAlignment="1">
      <alignment horizontal="right"/>
    </xf>
    <xf numFmtId="0" fontId="9" fillId="0" borderId="0" xfId="7" applyFont="1" applyBorder="1" applyAlignment="1">
      <alignment horizontal="right"/>
    </xf>
  </cellXfs>
  <cellStyles count="8">
    <cellStyle name="Comma" xfId="1" builtinId="3"/>
    <cellStyle name="Comma [0]" xfId="2" builtinId="6"/>
    <cellStyle name="Normal" xfId="0" builtinId="0"/>
    <cellStyle name="Normal_3 modul TAPAK" xfId="4"/>
    <cellStyle name="Normal_A5-18 ( 4 modul )" xfId="7"/>
    <cellStyle name="Normal_Bq_ubud_tndr2" xfId="5"/>
    <cellStyle name="Normal_Vignola_100_120" xfId="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NIK%20-%20BizPark3%20Bekasi/RAB%20-%20GUDANG/Lebar%20-%206%20M/GUDANG%20LEBAR%206/BQ%20lbr%206%20pinggir%20D56A%20&amp;%2056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as Bangunan"/>
      <sheetName val="BQ"/>
      <sheetName val="Pondasi"/>
      <sheetName val="Titiklampu"/>
      <sheetName val="Rangka Atap"/>
      <sheetName val="Pond,Sloop,Balok,Kolom"/>
      <sheetName val="BetonCarportdll"/>
      <sheetName val="Dinding"/>
      <sheetName val="Keramik"/>
      <sheetName val="Pagar Blk"/>
    </sheetNames>
    <sheetDataSet>
      <sheetData sheetId="0"/>
      <sheetData sheetId="1"/>
      <sheetData sheetId="2">
        <row r="14">
          <cell r="S14">
            <v>0.32606249999999998</v>
          </cell>
        </row>
        <row r="26">
          <cell r="H26">
            <v>17.146500000000003</v>
          </cell>
        </row>
        <row r="29">
          <cell r="E29">
            <v>15</v>
          </cell>
        </row>
        <row r="39">
          <cell r="H39">
            <v>2.7937499999999997</v>
          </cell>
        </row>
        <row r="42">
          <cell r="G42">
            <v>0.9375</v>
          </cell>
        </row>
      </sheetData>
      <sheetData sheetId="3">
        <row r="12">
          <cell r="C12">
            <v>16</v>
          </cell>
        </row>
      </sheetData>
      <sheetData sheetId="4">
        <row r="4">
          <cell r="E4">
            <v>379.40000000000003</v>
          </cell>
        </row>
        <row r="8">
          <cell r="E8">
            <v>33.756666666666668</v>
          </cell>
        </row>
      </sheetData>
      <sheetData sheetId="5">
        <row r="11">
          <cell r="N11">
            <v>1.08</v>
          </cell>
        </row>
        <row r="16">
          <cell r="G16">
            <v>5.7600000000000016</v>
          </cell>
        </row>
        <row r="17">
          <cell r="G17">
            <v>0.46499999999999997</v>
          </cell>
        </row>
        <row r="28">
          <cell r="G28">
            <v>7.7731250000000003</v>
          </cell>
        </row>
        <row r="33">
          <cell r="G33">
            <v>4.2839999999999998</v>
          </cell>
        </row>
        <row r="41">
          <cell r="H41">
            <v>5.9104500000000009</v>
          </cell>
        </row>
        <row r="46">
          <cell r="H46">
            <v>0.49815000000000004</v>
          </cell>
        </row>
      </sheetData>
      <sheetData sheetId="6">
        <row r="5">
          <cell r="F5">
            <v>9</v>
          </cell>
        </row>
        <row r="8">
          <cell r="F8">
            <v>9</v>
          </cell>
        </row>
        <row r="14">
          <cell r="F14">
            <v>8.2200000000000006</v>
          </cell>
        </row>
        <row r="21">
          <cell r="F21">
            <v>11.88945</v>
          </cell>
        </row>
        <row r="27">
          <cell r="G27">
            <v>2.8033000000000001</v>
          </cell>
        </row>
        <row r="33">
          <cell r="G33">
            <v>1.9476</v>
          </cell>
        </row>
        <row r="39">
          <cell r="G39">
            <v>0.79500000000000004</v>
          </cell>
        </row>
        <row r="42">
          <cell r="G42">
            <v>0.13500000000000001</v>
          </cell>
        </row>
      </sheetData>
      <sheetData sheetId="7">
        <row r="12">
          <cell r="N12">
            <v>13.290749999999999</v>
          </cell>
        </row>
        <row r="17">
          <cell r="N17">
            <v>298.08000000000004</v>
          </cell>
        </row>
        <row r="24">
          <cell r="N24">
            <v>47.96</v>
          </cell>
        </row>
        <row r="27">
          <cell r="N27">
            <v>4.75</v>
          </cell>
        </row>
        <row r="30">
          <cell r="N30">
            <v>10.44</v>
          </cell>
        </row>
        <row r="37">
          <cell r="N37">
            <v>44.410000000000004</v>
          </cell>
        </row>
        <row r="43">
          <cell r="N43">
            <v>7.2</v>
          </cell>
        </row>
        <row r="45">
          <cell r="N45">
            <v>14.4</v>
          </cell>
        </row>
        <row r="63">
          <cell r="N63">
            <v>32.15</v>
          </cell>
        </row>
      </sheetData>
      <sheetData sheetId="8">
        <row r="9">
          <cell r="E9">
            <v>95.578749999999999</v>
          </cell>
        </row>
        <row r="12">
          <cell r="E12">
            <v>3.5</v>
          </cell>
        </row>
        <row r="19">
          <cell r="E19">
            <v>13.4</v>
          </cell>
        </row>
        <row r="25">
          <cell r="F25">
            <v>12.477499999999999</v>
          </cell>
        </row>
        <row r="30">
          <cell r="F30">
            <v>104.63124999999999</v>
          </cell>
        </row>
      </sheetData>
      <sheetData sheetId="9">
        <row r="4">
          <cell r="G4">
            <v>6.4799999999999995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41"/>
  <sheetViews>
    <sheetView tabSelected="1" topLeftCell="A165" workbookViewId="0">
      <selection activeCell="C98" sqref="C98"/>
    </sheetView>
  </sheetViews>
  <sheetFormatPr defaultRowHeight="15" x14ac:dyDescent="0.25"/>
  <cols>
    <col min="1" max="1" width="7.140625" customWidth="1"/>
    <col min="2" max="2" width="6.140625" customWidth="1"/>
    <col min="3" max="3" width="40.140625" customWidth="1"/>
    <col min="4" max="4" width="64.42578125" customWidth="1"/>
    <col min="5" max="5" width="6.85546875" customWidth="1"/>
    <col min="7" max="7" width="12.5703125" customWidth="1"/>
    <col min="8" max="8" width="14" customWidth="1"/>
    <col min="9" max="9" width="14.28515625" bestFit="1" customWidth="1"/>
  </cols>
  <sheetData>
    <row r="2" spans="2:8" x14ac:dyDescent="0.25">
      <c r="B2" s="1"/>
    </row>
    <row r="3" spans="2:8" x14ac:dyDescent="0.25">
      <c r="B3" s="2" t="s">
        <v>275</v>
      </c>
      <c r="E3" s="3"/>
    </row>
    <row r="4" spans="2:8" ht="18.75" x14ac:dyDescent="0.3">
      <c r="B4" s="1" t="s">
        <v>259</v>
      </c>
      <c r="E4" s="4"/>
    </row>
    <row r="6" spans="2:8" x14ac:dyDescent="0.25">
      <c r="B6" s="5"/>
      <c r="C6" s="5"/>
      <c r="D6" s="5"/>
      <c r="E6" s="5"/>
      <c r="F6" s="5"/>
      <c r="G6" s="5"/>
      <c r="H6" s="5"/>
    </row>
    <row r="7" spans="2:8" x14ac:dyDescent="0.25"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</row>
    <row r="8" spans="2:8" x14ac:dyDescent="0.25">
      <c r="B8" s="7"/>
      <c r="C8" s="7"/>
      <c r="D8" s="7"/>
      <c r="E8" s="7"/>
      <c r="F8" s="7"/>
      <c r="G8" s="7"/>
      <c r="H8" s="7"/>
    </row>
    <row r="9" spans="2:8" x14ac:dyDescent="0.25">
      <c r="B9" s="8" t="s">
        <v>7</v>
      </c>
      <c r="C9" s="9" t="s">
        <v>8</v>
      </c>
      <c r="D9" s="9"/>
      <c r="E9" s="10"/>
      <c r="F9" s="11"/>
      <c r="G9" s="11"/>
      <c r="H9" s="11"/>
    </row>
    <row r="10" spans="2:8" x14ac:dyDescent="0.25">
      <c r="B10" s="12">
        <v>1</v>
      </c>
      <c r="C10" s="13" t="s">
        <v>9</v>
      </c>
      <c r="D10" s="13"/>
      <c r="E10" s="14" t="s">
        <v>10</v>
      </c>
      <c r="F10" s="15">
        <f>((6+1)*2)+((24+1)*2)</f>
        <v>64</v>
      </c>
      <c r="G10" s="16"/>
      <c r="H10" s="16">
        <f>F10*G10</f>
        <v>0</v>
      </c>
    </row>
    <row r="11" spans="2:8" x14ac:dyDescent="0.25">
      <c r="B11" s="13">
        <v>2</v>
      </c>
      <c r="C11" s="13" t="s">
        <v>11</v>
      </c>
      <c r="D11" s="13" t="s">
        <v>12</v>
      </c>
      <c r="E11" s="14" t="s">
        <v>13</v>
      </c>
      <c r="F11" s="15">
        <v>1</v>
      </c>
      <c r="G11" s="16"/>
      <c r="H11" s="16">
        <f t="shared" ref="H11:H14" si="0">F11*G11</f>
        <v>0</v>
      </c>
    </row>
    <row r="12" spans="2:8" x14ac:dyDescent="0.25">
      <c r="B12" s="13">
        <v>3</v>
      </c>
      <c r="C12" s="13" t="s">
        <v>14</v>
      </c>
      <c r="D12" s="13"/>
      <c r="E12" s="14" t="s">
        <v>13</v>
      </c>
      <c r="F12" s="15">
        <v>1</v>
      </c>
      <c r="G12" s="16"/>
      <c r="H12" s="16">
        <f t="shared" si="0"/>
        <v>0</v>
      </c>
    </row>
    <row r="13" spans="2:8" x14ac:dyDescent="0.25">
      <c r="B13" s="13">
        <v>4</v>
      </c>
      <c r="C13" s="13" t="s">
        <v>15</v>
      </c>
      <c r="D13" s="13" t="s">
        <v>12</v>
      </c>
      <c r="E13" s="14" t="s">
        <v>13</v>
      </c>
      <c r="F13" s="15">
        <v>1</v>
      </c>
      <c r="G13" s="16"/>
      <c r="H13" s="16">
        <f t="shared" si="0"/>
        <v>0</v>
      </c>
    </row>
    <row r="14" spans="2:8" x14ac:dyDescent="0.25">
      <c r="B14" s="13">
        <v>5</v>
      </c>
      <c r="C14" s="13" t="s">
        <v>16</v>
      </c>
      <c r="D14" s="13" t="s">
        <v>12</v>
      </c>
      <c r="E14" s="14" t="s">
        <v>13</v>
      </c>
      <c r="F14" s="15">
        <v>1</v>
      </c>
      <c r="G14" s="16"/>
      <c r="H14" s="16">
        <f t="shared" si="0"/>
        <v>0</v>
      </c>
    </row>
    <row r="15" spans="2:8" x14ac:dyDescent="0.25">
      <c r="B15" s="17"/>
      <c r="C15" s="17"/>
      <c r="D15" s="17"/>
      <c r="E15" s="17"/>
      <c r="F15" s="16"/>
      <c r="G15" s="16"/>
      <c r="H15" s="18"/>
    </row>
    <row r="16" spans="2:8" x14ac:dyDescent="0.25">
      <c r="B16" s="17"/>
      <c r="C16" s="17"/>
      <c r="D16" s="17"/>
      <c r="E16" s="17"/>
      <c r="F16" s="16"/>
      <c r="G16" s="16"/>
      <c r="H16" s="19">
        <f>SUM(H10:H15)</f>
        <v>0</v>
      </c>
    </row>
    <row r="17" spans="2:8" x14ac:dyDescent="0.25">
      <c r="B17" s="21" t="s">
        <v>17</v>
      </c>
      <c r="C17" s="22" t="s">
        <v>18</v>
      </c>
      <c r="D17" s="22"/>
      <c r="E17" s="14"/>
      <c r="F17" s="16"/>
      <c r="G17" s="16"/>
      <c r="H17" s="16"/>
    </row>
    <row r="18" spans="2:8" x14ac:dyDescent="0.25">
      <c r="B18" s="23">
        <v>1</v>
      </c>
      <c r="C18" s="24" t="s">
        <v>19</v>
      </c>
      <c r="D18" s="24" t="s">
        <v>20</v>
      </c>
      <c r="E18" s="25" t="s">
        <v>21</v>
      </c>
      <c r="F18" s="15">
        <f>[1]Pondasi!H26</f>
        <v>17.146500000000003</v>
      </c>
      <c r="G18" s="16"/>
      <c r="H18" s="16">
        <f t="shared" ref="H18:H25" si="1">F18*G18</f>
        <v>0</v>
      </c>
    </row>
    <row r="19" spans="2:8" x14ac:dyDescent="0.25">
      <c r="B19" s="23">
        <v>2</v>
      </c>
      <c r="C19" s="24" t="s">
        <v>22</v>
      </c>
      <c r="D19" s="24"/>
      <c r="E19" s="25" t="s">
        <v>21</v>
      </c>
      <c r="F19" s="15">
        <f>0.25*(F18)</f>
        <v>4.2866250000000008</v>
      </c>
      <c r="G19" s="16"/>
      <c r="H19" s="16">
        <f t="shared" si="1"/>
        <v>0</v>
      </c>
    </row>
    <row r="20" spans="2:8" x14ac:dyDescent="0.25">
      <c r="B20" s="23">
        <v>3</v>
      </c>
      <c r="C20" s="24" t="s">
        <v>23</v>
      </c>
      <c r="D20" s="24"/>
      <c r="E20" s="25" t="s">
        <v>21</v>
      </c>
      <c r="F20" s="15">
        <f>F18-F19</f>
        <v>12.859875000000002</v>
      </c>
      <c r="G20" s="16"/>
      <c r="H20" s="16">
        <f t="shared" si="1"/>
        <v>0</v>
      </c>
    </row>
    <row r="21" spans="2:8" x14ac:dyDescent="0.25">
      <c r="B21" s="23">
        <v>4</v>
      </c>
      <c r="C21" s="24" t="s">
        <v>24</v>
      </c>
      <c r="D21" s="24" t="s">
        <v>25</v>
      </c>
      <c r="E21" s="25" t="s">
        <v>21</v>
      </c>
      <c r="F21" s="15">
        <f>[1]Pondasi!S14</f>
        <v>0.32606249999999998</v>
      </c>
      <c r="G21" s="16"/>
      <c r="H21" s="16">
        <f t="shared" si="1"/>
        <v>0</v>
      </c>
    </row>
    <row r="22" spans="2:8" x14ac:dyDescent="0.25">
      <c r="B22" s="23">
        <v>5</v>
      </c>
      <c r="C22" s="24" t="s">
        <v>26</v>
      </c>
      <c r="D22" s="24" t="s">
        <v>25</v>
      </c>
      <c r="E22" s="25" t="s">
        <v>21</v>
      </c>
      <c r="F22" s="15">
        <f>'[1]Pond,Sloop,Balok,Kolom'!N11</f>
        <v>1.08</v>
      </c>
      <c r="G22" s="16"/>
      <c r="H22" s="16">
        <f t="shared" si="1"/>
        <v>0</v>
      </c>
    </row>
    <row r="23" spans="2:8" x14ac:dyDescent="0.25">
      <c r="B23" s="23">
        <v>6</v>
      </c>
      <c r="C23" s="24" t="s">
        <v>27</v>
      </c>
      <c r="D23" s="24" t="s">
        <v>25</v>
      </c>
      <c r="E23" s="25" t="s">
        <v>21</v>
      </c>
      <c r="F23" s="15">
        <f>F21+F22</f>
        <v>1.4060625</v>
      </c>
      <c r="G23" s="16"/>
      <c r="H23" s="16">
        <f t="shared" si="1"/>
        <v>0</v>
      </c>
    </row>
    <row r="24" spans="2:8" x14ac:dyDescent="0.25">
      <c r="B24" s="23">
        <v>7</v>
      </c>
      <c r="C24" s="24" t="s">
        <v>28</v>
      </c>
      <c r="D24" s="24" t="s">
        <v>29</v>
      </c>
      <c r="E24" s="25" t="s">
        <v>30</v>
      </c>
      <c r="F24" s="16">
        <f>6*24</f>
        <v>144</v>
      </c>
      <c r="G24" s="16"/>
      <c r="H24" s="16">
        <f t="shared" si="1"/>
        <v>0</v>
      </c>
    </row>
    <row r="25" spans="2:8" x14ac:dyDescent="0.25">
      <c r="B25" s="24">
        <v>8</v>
      </c>
      <c r="C25" s="24" t="s">
        <v>31</v>
      </c>
      <c r="D25" s="24" t="s">
        <v>25</v>
      </c>
      <c r="E25" s="25" t="s">
        <v>21</v>
      </c>
      <c r="F25" s="15">
        <f>F24*0.05</f>
        <v>7.2</v>
      </c>
      <c r="G25" s="16"/>
      <c r="H25" s="16">
        <f t="shared" si="1"/>
        <v>0</v>
      </c>
    </row>
    <row r="26" spans="2:8" x14ac:dyDescent="0.25">
      <c r="B26" s="17"/>
      <c r="C26" s="17"/>
      <c r="D26" s="17"/>
      <c r="E26" s="17"/>
      <c r="F26" s="16"/>
      <c r="G26" s="16"/>
      <c r="H26" s="18"/>
    </row>
    <row r="27" spans="2:8" x14ac:dyDescent="0.25">
      <c r="B27" s="17"/>
      <c r="C27" s="17"/>
      <c r="D27" s="17"/>
      <c r="E27" s="17"/>
      <c r="F27" s="16"/>
      <c r="G27" s="16"/>
      <c r="H27" s="19">
        <f>SUM(H18:H26)</f>
        <v>0</v>
      </c>
    </row>
    <row r="28" spans="2:8" x14ac:dyDescent="0.25">
      <c r="B28" s="26" t="s">
        <v>32</v>
      </c>
      <c r="C28" s="27" t="s">
        <v>33</v>
      </c>
      <c r="D28" s="27"/>
      <c r="E28" s="25"/>
      <c r="F28" s="16"/>
      <c r="G28" s="16"/>
      <c r="H28" s="16"/>
    </row>
    <row r="29" spans="2:8" x14ac:dyDescent="0.25">
      <c r="B29" s="23">
        <v>1</v>
      </c>
      <c r="C29" s="24" t="s">
        <v>34</v>
      </c>
      <c r="D29" s="24" t="s">
        <v>35</v>
      </c>
      <c r="E29" s="25" t="s">
        <v>36</v>
      </c>
      <c r="F29" s="15">
        <f>[1]Pondasi!E29</f>
        <v>15</v>
      </c>
      <c r="G29" s="16"/>
      <c r="H29" s="16">
        <f t="shared" ref="H29:H32" si="2">F29*G29</f>
        <v>0</v>
      </c>
    </row>
    <row r="30" spans="2:8" x14ac:dyDescent="0.25">
      <c r="B30" s="23">
        <v>2</v>
      </c>
      <c r="C30" s="24" t="s">
        <v>37</v>
      </c>
      <c r="D30" s="24" t="s">
        <v>38</v>
      </c>
      <c r="E30" s="25" t="s">
        <v>21</v>
      </c>
      <c r="F30" s="15">
        <f>[1]Pondasi!H39</f>
        <v>2.7937499999999997</v>
      </c>
      <c r="G30" s="16"/>
      <c r="H30" s="16">
        <f t="shared" si="2"/>
        <v>0</v>
      </c>
    </row>
    <row r="31" spans="2:8" x14ac:dyDescent="0.25">
      <c r="B31" s="23">
        <v>3</v>
      </c>
      <c r="C31" s="24" t="s">
        <v>39</v>
      </c>
      <c r="D31" s="24"/>
      <c r="E31" s="25" t="s">
        <v>21</v>
      </c>
      <c r="F31" s="15">
        <f>[1]Pondasi!G42</f>
        <v>0.9375</v>
      </c>
      <c r="G31" s="16"/>
      <c r="H31" s="16">
        <f t="shared" si="2"/>
        <v>0</v>
      </c>
    </row>
    <row r="32" spans="2:8" x14ac:dyDescent="0.25">
      <c r="B32" s="23"/>
      <c r="C32" s="24"/>
      <c r="D32" s="24"/>
      <c r="E32" s="25"/>
      <c r="F32" s="16"/>
      <c r="G32" s="16"/>
      <c r="H32" s="16">
        <f t="shared" si="2"/>
        <v>0</v>
      </c>
    </row>
    <row r="33" spans="2:8" x14ac:dyDescent="0.25">
      <c r="B33" s="17"/>
      <c r="C33" s="17"/>
      <c r="D33" s="17"/>
      <c r="E33" s="17"/>
      <c r="F33" s="16"/>
      <c r="G33" s="16"/>
      <c r="H33" s="19">
        <f>SUM(H29:H32)</f>
        <v>0</v>
      </c>
    </row>
    <row r="34" spans="2:8" x14ac:dyDescent="0.25">
      <c r="B34" s="26" t="s">
        <v>40</v>
      </c>
      <c r="C34" s="27" t="s">
        <v>41</v>
      </c>
      <c r="D34" s="27"/>
      <c r="E34" s="24"/>
      <c r="F34" s="16"/>
      <c r="G34" s="16"/>
      <c r="H34" s="16"/>
    </row>
    <row r="35" spans="2:8" x14ac:dyDescent="0.25">
      <c r="B35" s="23">
        <v>1</v>
      </c>
      <c r="C35" s="28" t="s">
        <v>42</v>
      </c>
      <c r="D35" s="24" t="s">
        <v>43</v>
      </c>
      <c r="E35" s="25" t="s">
        <v>21</v>
      </c>
      <c r="F35" s="15">
        <f>'[1]Pond,Sloop,Balok,Kolom'!H41</f>
        <v>5.9104500000000009</v>
      </c>
      <c r="G35" s="16"/>
      <c r="H35" s="16">
        <f t="shared" ref="H35:H52" si="3">F35*G35</f>
        <v>0</v>
      </c>
    </row>
    <row r="36" spans="2:8" x14ac:dyDescent="0.25">
      <c r="B36" s="23">
        <v>2</v>
      </c>
      <c r="C36" s="24" t="s">
        <v>44</v>
      </c>
      <c r="D36" s="24" t="s">
        <v>253</v>
      </c>
      <c r="E36" s="25" t="s">
        <v>21</v>
      </c>
      <c r="F36" s="39">
        <f>'[1]Pond,Sloop,Balok,Kolom'!H46+(0.15*0.15*4.5*2)</f>
        <v>0.70065</v>
      </c>
      <c r="G36" s="16"/>
      <c r="H36" s="16">
        <f t="shared" si="3"/>
        <v>0</v>
      </c>
    </row>
    <row r="37" spans="2:8" x14ac:dyDescent="0.25">
      <c r="B37" s="23">
        <v>3</v>
      </c>
      <c r="C37" s="27" t="s">
        <v>45</v>
      </c>
      <c r="D37" s="24"/>
      <c r="E37" s="25"/>
      <c r="F37" s="16"/>
      <c r="G37" s="16"/>
      <c r="H37" s="16"/>
    </row>
    <row r="38" spans="2:8" x14ac:dyDescent="0.25">
      <c r="B38" s="29" t="s">
        <v>46</v>
      </c>
      <c r="C38" s="24" t="s">
        <v>47</v>
      </c>
      <c r="D38" s="24" t="s">
        <v>43</v>
      </c>
      <c r="E38" s="25" t="s">
        <v>21</v>
      </c>
      <c r="F38" s="15">
        <f>'[1]Pond,Sloop,Balok,Kolom'!G16</f>
        <v>5.7600000000000016</v>
      </c>
      <c r="G38" s="16"/>
      <c r="H38" s="16">
        <f t="shared" si="3"/>
        <v>0</v>
      </c>
    </row>
    <row r="39" spans="2:8" x14ac:dyDescent="0.25">
      <c r="B39" s="29" t="s">
        <v>46</v>
      </c>
      <c r="C39" s="24" t="s">
        <v>48</v>
      </c>
      <c r="D39" s="24" t="s">
        <v>43</v>
      </c>
      <c r="E39" s="25" t="s">
        <v>21</v>
      </c>
      <c r="F39" s="15">
        <f>'[1]Pond,Sloop,Balok,Kolom'!G17</f>
        <v>0.46499999999999997</v>
      </c>
      <c r="G39" s="16"/>
      <c r="H39" s="16">
        <f t="shared" si="3"/>
        <v>0</v>
      </c>
    </row>
    <row r="40" spans="2:8" x14ac:dyDescent="0.25">
      <c r="B40" s="23">
        <v>4</v>
      </c>
      <c r="C40" s="24" t="s">
        <v>49</v>
      </c>
      <c r="D40" s="24" t="s">
        <v>43</v>
      </c>
      <c r="E40" s="25" t="s">
        <v>21</v>
      </c>
      <c r="F40" s="15">
        <f>'[1]Pond,Sloop,Balok,Kolom'!G28</f>
        <v>7.7731250000000003</v>
      </c>
      <c r="G40" s="16"/>
      <c r="H40" s="16">
        <f t="shared" si="3"/>
        <v>0</v>
      </c>
    </row>
    <row r="41" spans="2:8" x14ac:dyDescent="0.25">
      <c r="B41" s="23">
        <v>5</v>
      </c>
      <c r="C41" s="24" t="s">
        <v>50</v>
      </c>
      <c r="D41" s="24" t="s">
        <v>43</v>
      </c>
      <c r="E41" s="25" t="s">
        <v>21</v>
      </c>
      <c r="F41" s="15">
        <f>'[1]Pond,Sloop,Balok,Kolom'!G33</f>
        <v>4.2839999999999998</v>
      </c>
      <c r="G41" s="16"/>
      <c r="H41" s="16">
        <f t="shared" si="3"/>
        <v>0</v>
      </c>
    </row>
    <row r="42" spans="2:8" x14ac:dyDescent="0.25">
      <c r="B42" s="30">
        <v>6</v>
      </c>
      <c r="C42" s="24" t="s">
        <v>51</v>
      </c>
      <c r="D42" s="31" t="s">
        <v>52</v>
      </c>
      <c r="E42" s="25" t="s">
        <v>21</v>
      </c>
      <c r="F42" s="15">
        <f>1*1*0.12</f>
        <v>0.12</v>
      </c>
      <c r="G42" s="16"/>
      <c r="H42" s="16">
        <f t="shared" si="3"/>
        <v>0</v>
      </c>
    </row>
    <row r="43" spans="2:8" x14ac:dyDescent="0.25">
      <c r="B43" s="30">
        <v>7</v>
      </c>
      <c r="C43" s="32" t="s">
        <v>53</v>
      </c>
      <c r="D43" s="31" t="s">
        <v>52</v>
      </c>
      <c r="E43" s="25" t="s">
        <v>21</v>
      </c>
      <c r="F43" s="15">
        <f>0.425*0.85*0.12</f>
        <v>4.3349999999999993E-2</v>
      </c>
      <c r="G43" s="16"/>
      <c r="H43" s="16">
        <f t="shared" si="3"/>
        <v>0</v>
      </c>
    </row>
    <row r="44" spans="2:8" x14ac:dyDescent="0.25">
      <c r="B44" s="30">
        <v>8</v>
      </c>
      <c r="C44" s="32" t="s">
        <v>54</v>
      </c>
      <c r="D44" s="33" t="s">
        <v>55</v>
      </c>
      <c r="E44" s="25" t="s">
        <v>21</v>
      </c>
      <c r="F44" s="15">
        <f>[1]BetonCarportdll!G39</f>
        <v>0.79500000000000004</v>
      </c>
      <c r="G44" s="16"/>
      <c r="H44" s="16">
        <f t="shared" si="3"/>
        <v>0</v>
      </c>
    </row>
    <row r="45" spans="2:8" x14ac:dyDescent="0.25">
      <c r="B45" s="30">
        <v>9</v>
      </c>
      <c r="C45" s="32" t="s">
        <v>56</v>
      </c>
      <c r="D45" s="24" t="s">
        <v>43</v>
      </c>
      <c r="E45" s="25" t="s">
        <v>21</v>
      </c>
      <c r="F45" s="34">
        <f>[1]BetonCarportdll!G33</f>
        <v>1.9476</v>
      </c>
      <c r="G45" s="35"/>
      <c r="H45" s="16">
        <f t="shared" si="3"/>
        <v>0</v>
      </c>
    </row>
    <row r="46" spans="2:8" x14ac:dyDescent="0.25">
      <c r="B46" s="30">
        <v>10</v>
      </c>
      <c r="C46" s="32" t="s">
        <v>57</v>
      </c>
      <c r="D46" s="24" t="s">
        <v>43</v>
      </c>
      <c r="E46" s="25" t="s">
        <v>21</v>
      </c>
      <c r="F46" s="15">
        <f>[1]BetonCarportdll!G27</f>
        <v>2.8033000000000001</v>
      </c>
      <c r="G46" s="16"/>
      <c r="H46" s="16">
        <f t="shared" si="3"/>
        <v>0</v>
      </c>
    </row>
    <row r="47" spans="2:8" x14ac:dyDescent="0.25">
      <c r="B47" s="30">
        <v>11</v>
      </c>
      <c r="C47" s="32" t="s">
        <v>58</v>
      </c>
      <c r="D47" s="32" t="s">
        <v>59</v>
      </c>
      <c r="E47" s="25" t="s">
        <v>21</v>
      </c>
      <c r="F47" s="15">
        <f>[1]BetonCarportdll!F21</f>
        <v>11.88945</v>
      </c>
      <c r="G47" s="16"/>
      <c r="H47" s="16">
        <f t="shared" si="3"/>
        <v>0</v>
      </c>
    </row>
    <row r="48" spans="2:8" x14ac:dyDescent="0.25">
      <c r="B48" s="30">
        <v>12</v>
      </c>
      <c r="C48" s="36" t="s">
        <v>60</v>
      </c>
      <c r="D48" s="32"/>
      <c r="E48" s="25"/>
      <c r="F48" s="16"/>
      <c r="G48" s="16"/>
      <c r="H48" s="16">
        <f t="shared" si="3"/>
        <v>0</v>
      </c>
    </row>
    <row r="49" spans="2:8" x14ac:dyDescent="0.25">
      <c r="B49" s="30"/>
      <c r="C49" s="37" t="s">
        <v>61</v>
      </c>
      <c r="D49" s="32" t="s">
        <v>62</v>
      </c>
      <c r="E49" s="25" t="s">
        <v>21</v>
      </c>
      <c r="F49" s="15">
        <f>[1]BetonCarportdll!F5</f>
        <v>9</v>
      </c>
      <c r="G49" s="16"/>
      <c r="H49" s="16">
        <f t="shared" si="3"/>
        <v>0</v>
      </c>
    </row>
    <row r="50" spans="2:8" x14ac:dyDescent="0.25">
      <c r="B50" s="30"/>
      <c r="C50" s="37" t="s">
        <v>63</v>
      </c>
      <c r="D50" s="32" t="s">
        <v>64</v>
      </c>
      <c r="E50" s="25" t="s">
        <v>21</v>
      </c>
      <c r="F50" s="15">
        <f>[1]BetonCarportdll!F14</f>
        <v>8.2200000000000006</v>
      </c>
      <c r="G50" s="16"/>
      <c r="H50" s="16">
        <f t="shared" si="3"/>
        <v>0</v>
      </c>
    </row>
    <row r="51" spans="2:8" x14ac:dyDescent="0.25">
      <c r="B51" s="30">
        <v>13</v>
      </c>
      <c r="C51" s="32" t="s">
        <v>65</v>
      </c>
      <c r="D51" s="32" t="s">
        <v>62</v>
      </c>
      <c r="E51" s="25" t="s">
        <v>21</v>
      </c>
      <c r="F51" s="15">
        <f>[1]BetonCarportdll!F8</f>
        <v>9</v>
      </c>
      <c r="G51" s="16"/>
      <c r="H51" s="16">
        <f t="shared" si="3"/>
        <v>0</v>
      </c>
    </row>
    <row r="52" spans="2:8" x14ac:dyDescent="0.25">
      <c r="B52" s="17">
        <v>14</v>
      </c>
      <c r="C52" s="17" t="s">
        <v>66</v>
      </c>
      <c r="D52" s="17" t="s">
        <v>67</v>
      </c>
      <c r="E52" s="25" t="s">
        <v>21</v>
      </c>
      <c r="F52" s="15">
        <f>[1]BetonCarportdll!G42</f>
        <v>0.13500000000000001</v>
      </c>
      <c r="G52" s="16"/>
      <c r="H52" s="16">
        <f t="shared" si="3"/>
        <v>0</v>
      </c>
    </row>
    <row r="53" spans="2:8" x14ac:dyDescent="0.25">
      <c r="B53" s="17">
        <v>15</v>
      </c>
      <c r="C53" s="120" t="s">
        <v>249</v>
      </c>
      <c r="D53" s="120" t="s">
        <v>250</v>
      </c>
      <c r="E53" s="25" t="s">
        <v>136</v>
      </c>
      <c r="F53" s="39">
        <f>(6*18)</f>
        <v>108</v>
      </c>
      <c r="G53" s="16"/>
      <c r="H53" s="72"/>
    </row>
    <row r="54" spans="2:8" x14ac:dyDescent="0.25">
      <c r="B54" s="17"/>
      <c r="C54" s="17"/>
      <c r="D54" s="17"/>
      <c r="E54" s="17"/>
      <c r="F54" s="16"/>
      <c r="G54" s="16"/>
      <c r="H54" s="19">
        <f>SUM(H35:H52)</f>
        <v>0</v>
      </c>
    </row>
    <row r="55" spans="2:8" x14ac:dyDescent="0.25">
      <c r="B55" s="26" t="s">
        <v>68</v>
      </c>
      <c r="C55" s="27" t="s">
        <v>69</v>
      </c>
      <c r="D55" s="27"/>
      <c r="E55" s="24"/>
      <c r="F55" s="16"/>
      <c r="G55" s="16"/>
      <c r="H55" s="16"/>
    </row>
    <row r="56" spans="2:8" x14ac:dyDescent="0.25">
      <c r="B56" s="23">
        <v>1</v>
      </c>
      <c r="C56" s="24" t="s">
        <v>70</v>
      </c>
      <c r="D56" s="38"/>
      <c r="E56" s="25" t="s">
        <v>71</v>
      </c>
      <c r="F56" s="15">
        <f>'[1]Rangka Atap'!E4</f>
        <v>379.40000000000003</v>
      </c>
      <c r="G56" s="16"/>
      <c r="H56" s="18">
        <f t="shared" ref="H56:H59" si="4">F56*G56</f>
        <v>0</v>
      </c>
    </row>
    <row r="57" spans="2:8" x14ac:dyDescent="0.25">
      <c r="B57" s="23">
        <v>2</v>
      </c>
      <c r="C57" s="24" t="s">
        <v>72</v>
      </c>
      <c r="D57" s="24"/>
      <c r="E57" s="25" t="s">
        <v>71</v>
      </c>
      <c r="F57" s="15">
        <f>'[1]Rangka Atap'!E8</f>
        <v>33.756666666666668</v>
      </c>
      <c r="G57" s="16"/>
      <c r="H57" s="18">
        <f t="shared" si="4"/>
        <v>0</v>
      </c>
    </row>
    <row r="58" spans="2:8" x14ac:dyDescent="0.25">
      <c r="B58" s="23">
        <v>3</v>
      </c>
      <c r="C58" s="24" t="s">
        <v>73</v>
      </c>
      <c r="D58" s="24"/>
      <c r="E58" s="25" t="s">
        <v>71</v>
      </c>
      <c r="F58" s="16">
        <f>F56+F57</f>
        <v>413.15666666666669</v>
      </c>
      <c r="G58" s="16"/>
      <c r="H58" s="18">
        <f t="shared" si="4"/>
        <v>0</v>
      </c>
    </row>
    <row r="59" spans="2:8" x14ac:dyDescent="0.25">
      <c r="B59" s="23">
        <v>4</v>
      </c>
      <c r="C59" s="24" t="s">
        <v>74</v>
      </c>
      <c r="D59" s="24" t="s">
        <v>75</v>
      </c>
      <c r="E59" s="25" t="s">
        <v>76</v>
      </c>
      <c r="F59" s="15">
        <v>1</v>
      </c>
      <c r="G59" s="16"/>
      <c r="H59" s="18">
        <f t="shared" si="4"/>
        <v>0</v>
      </c>
    </row>
    <row r="60" spans="2:8" x14ac:dyDescent="0.25">
      <c r="B60" s="17"/>
      <c r="C60" s="17"/>
      <c r="D60" s="17"/>
      <c r="E60" s="17"/>
      <c r="F60" s="16"/>
      <c r="G60" s="16"/>
      <c r="H60" s="19">
        <f>SUM(H56:H59)</f>
        <v>0</v>
      </c>
    </row>
    <row r="61" spans="2:8" x14ac:dyDescent="0.25">
      <c r="B61" s="26" t="s">
        <v>77</v>
      </c>
      <c r="C61" s="27" t="s">
        <v>78</v>
      </c>
      <c r="D61" s="27"/>
      <c r="E61" s="25"/>
      <c r="F61" s="16"/>
      <c r="G61" s="16"/>
      <c r="H61" s="16"/>
    </row>
    <row r="62" spans="2:8" x14ac:dyDescent="0.25">
      <c r="B62" s="23">
        <v>1</v>
      </c>
      <c r="C62" s="24" t="s">
        <v>79</v>
      </c>
      <c r="D62" s="24" t="s">
        <v>80</v>
      </c>
      <c r="E62" s="25" t="s">
        <v>30</v>
      </c>
      <c r="F62" s="15">
        <f>[1]Dinding!N12</f>
        <v>13.290749999999999</v>
      </c>
      <c r="G62" s="16"/>
      <c r="H62" s="18">
        <f t="shared" ref="H62:H77" si="5">F62*G62</f>
        <v>0</v>
      </c>
    </row>
    <row r="63" spans="2:8" x14ac:dyDescent="0.25">
      <c r="B63" s="23">
        <v>2</v>
      </c>
      <c r="C63" s="24" t="s">
        <v>79</v>
      </c>
      <c r="D63" s="24" t="s">
        <v>81</v>
      </c>
      <c r="E63" s="25" t="s">
        <v>30</v>
      </c>
      <c r="F63" s="15">
        <f>[1]Dinding!N17</f>
        <v>298.08000000000004</v>
      </c>
      <c r="G63" s="16"/>
      <c r="H63" s="18">
        <f t="shared" si="5"/>
        <v>0</v>
      </c>
    </row>
    <row r="64" spans="2:8" x14ac:dyDescent="0.25">
      <c r="B64" s="23">
        <v>3</v>
      </c>
      <c r="C64" s="24" t="s">
        <v>79</v>
      </c>
      <c r="D64" s="24" t="s">
        <v>82</v>
      </c>
      <c r="E64" s="25" t="s">
        <v>30</v>
      </c>
      <c r="F64" s="15">
        <f>[1]Dinding!N45</f>
        <v>14.4</v>
      </c>
      <c r="G64" s="16"/>
      <c r="H64" s="18">
        <f t="shared" si="5"/>
        <v>0</v>
      </c>
    </row>
    <row r="65" spans="2:9" x14ac:dyDescent="0.25">
      <c r="B65" s="23">
        <v>4</v>
      </c>
      <c r="C65" s="24" t="s">
        <v>79</v>
      </c>
      <c r="D65" s="24" t="s">
        <v>83</v>
      </c>
      <c r="E65" s="25" t="s">
        <v>30</v>
      </c>
      <c r="F65" s="15">
        <f>[1]Dinding!N24</f>
        <v>47.96</v>
      </c>
      <c r="G65" s="16"/>
      <c r="H65" s="18">
        <f t="shared" si="5"/>
        <v>0</v>
      </c>
    </row>
    <row r="66" spans="2:9" x14ac:dyDescent="0.25">
      <c r="B66" s="23">
        <v>5</v>
      </c>
      <c r="C66" s="24" t="s">
        <v>79</v>
      </c>
      <c r="D66" s="24" t="s">
        <v>84</v>
      </c>
      <c r="E66" s="25" t="s">
        <v>30</v>
      </c>
      <c r="F66" s="15">
        <f>[1]Dinding!N30</f>
        <v>10.44</v>
      </c>
      <c r="G66" s="16"/>
      <c r="H66" s="18">
        <f t="shared" si="5"/>
        <v>0</v>
      </c>
    </row>
    <row r="67" spans="2:9" x14ac:dyDescent="0.25">
      <c r="B67" s="23">
        <v>6</v>
      </c>
      <c r="C67" s="24" t="s">
        <v>85</v>
      </c>
      <c r="D67" s="24" t="s">
        <v>86</v>
      </c>
      <c r="E67" s="25" t="s">
        <v>30</v>
      </c>
      <c r="F67" s="39">
        <f>[1]Dinding!N37</f>
        <v>44.410000000000004</v>
      </c>
      <c r="G67" s="16"/>
      <c r="H67" s="18">
        <f t="shared" si="5"/>
        <v>0</v>
      </c>
    </row>
    <row r="68" spans="2:9" x14ac:dyDescent="0.25">
      <c r="B68" s="23">
        <v>7</v>
      </c>
      <c r="C68" s="24" t="s">
        <v>79</v>
      </c>
      <c r="D68" s="24" t="s">
        <v>87</v>
      </c>
      <c r="E68" s="25" t="s">
        <v>30</v>
      </c>
      <c r="F68" s="15">
        <f>[1]Dinding!N27</f>
        <v>4.75</v>
      </c>
      <c r="G68" s="16"/>
      <c r="H68" s="18">
        <f t="shared" si="5"/>
        <v>0</v>
      </c>
    </row>
    <row r="69" spans="2:9" x14ac:dyDescent="0.25">
      <c r="B69" s="23"/>
      <c r="C69" s="24"/>
      <c r="D69" s="24"/>
      <c r="E69" s="25"/>
      <c r="F69" s="16"/>
      <c r="G69" s="16"/>
      <c r="H69" s="18">
        <f t="shared" si="5"/>
        <v>0</v>
      </c>
    </row>
    <row r="70" spans="2:9" x14ac:dyDescent="0.25">
      <c r="B70" s="23">
        <v>8</v>
      </c>
      <c r="C70" s="24" t="s">
        <v>88</v>
      </c>
      <c r="D70" s="24" t="s">
        <v>89</v>
      </c>
      <c r="E70" s="25" t="s">
        <v>30</v>
      </c>
      <c r="F70" s="15">
        <f>F62</f>
        <v>13.290749999999999</v>
      </c>
      <c r="G70" s="40"/>
      <c r="H70" s="18">
        <f t="shared" si="5"/>
        <v>0</v>
      </c>
    </row>
    <row r="71" spans="2:9" x14ac:dyDescent="0.25">
      <c r="B71" s="23">
        <v>9</v>
      </c>
      <c r="C71" s="24" t="s">
        <v>88</v>
      </c>
      <c r="D71" s="24" t="s">
        <v>90</v>
      </c>
      <c r="E71" s="25" t="s">
        <v>30</v>
      </c>
      <c r="F71" s="15">
        <f>F63</f>
        <v>298.08000000000004</v>
      </c>
      <c r="G71" s="40"/>
      <c r="H71" s="18">
        <f t="shared" si="5"/>
        <v>0</v>
      </c>
      <c r="I71" s="41"/>
    </row>
    <row r="72" spans="2:9" x14ac:dyDescent="0.25">
      <c r="B72" s="23">
        <v>10</v>
      </c>
      <c r="C72" s="24" t="s">
        <v>88</v>
      </c>
      <c r="D72" s="24" t="s">
        <v>91</v>
      </c>
      <c r="E72" s="25" t="s">
        <v>30</v>
      </c>
      <c r="F72" s="15">
        <f>F64</f>
        <v>14.4</v>
      </c>
      <c r="G72" s="40"/>
      <c r="H72" s="18">
        <f t="shared" si="5"/>
        <v>0</v>
      </c>
    </row>
    <row r="73" spans="2:9" x14ac:dyDescent="0.25">
      <c r="B73" s="23">
        <v>11</v>
      </c>
      <c r="C73" s="24" t="s">
        <v>88</v>
      </c>
      <c r="D73" s="24" t="s">
        <v>92</v>
      </c>
      <c r="E73" s="25" t="s">
        <v>30</v>
      </c>
      <c r="F73" s="15">
        <f>F64</f>
        <v>14.4</v>
      </c>
      <c r="G73" s="40"/>
      <c r="H73" s="18">
        <f t="shared" si="5"/>
        <v>0</v>
      </c>
    </row>
    <row r="74" spans="2:9" x14ac:dyDescent="0.25">
      <c r="B74" s="23">
        <v>12</v>
      </c>
      <c r="C74" s="24" t="s">
        <v>88</v>
      </c>
      <c r="D74" s="24" t="s">
        <v>93</v>
      </c>
      <c r="E74" s="25" t="s">
        <v>30</v>
      </c>
      <c r="F74" s="15">
        <f>F65</f>
        <v>47.96</v>
      </c>
      <c r="G74" s="40"/>
      <c r="H74" s="18">
        <f t="shared" si="5"/>
        <v>0</v>
      </c>
    </row>
    <row r="75" spans="2:9" x14ac:dyDescent="0.25">
      <c r="B75" s="23">
        <v>14</v>
      </c>
      <c r="C75" s="24" t="s">
        <v>88</v>
      </c>
      <c r="D75" s="24" t="s">
        <v>84</v>
      </c>
      <c r="E75" s="25" t="s">
        <v>30</v>
      </c>
      <c r="F75" s="15">
        <f>F66*2</f>
        <v>20.88</v>
      </c>
      <c r="G75" s="40"/>
      <c r="H75" s="18">
        <f t="shared" si="5"/>
        <v>0</v>
      </c>
    </row>
    <row r="76" spans="2:9" x14ac:dyDescent="0.25">
      <c r="B76" s="23">
        <v>15</v>
      </c>
      <c r="C76" s="24" t="s">
        <v>94</v>
      </c>
      <c r="D76" s="24" t="s">
        <v>95</v>
      </c>
      <c r="E76" s="25" t="s">
        <v>30</v>
      </c>
      <c r="F76" s="15">
        <f>[1]Dinding!N63</f>
        <v>32.15</v>
      </c>
      <c r="G76" s="40"/>
      <c r="H76" s="18">
        <f t="shared" si="5"/>
        <v>0</v>
      </c>
    </row>
    <row r="77" spans="2:9" x14ac:dyDescent="0.25">
      <c r="B77" s="23">
        <v>16</v>
      </c>
      <c r="C77" s="24" t="s">
        <v>94</v>
      </c>
      <c r="D77" s="24" t="s">
        <v>87</v>
      </c>
      <c r="E77" s="25" t="s">
        <v>30</v>
      </c>
      <c r="F77" s="15">
        <f>F68*2</f>
        <v>9.5</v>
      </c>
      <c r="G77" s="40"/>
      <c r="H77" s="18">
        <f t="shared" si="5"/>
        <v>0</v>
      </c>
    </row>
    <row r="78" spans="2:9" x14ac:dyDescent="0.25">
      <c r="B78" s="23">
        <v>17</v>
      </c>
      <c r="C78" s="24" t="s">
        <v>94</v>
      </c>
      <c r="D78" s="24" t="s">
        <v>282</v>
      </c>
      <c r="E78" s="25" t="str">
        <f>E77</f>
        <v>m²</v>
      </c>
      <c r="F78" s="15">
        <f>18*8.1</f>
        <v>145.79999999999998</v>
      </c>
      <c r="G78" s="40"/>
      <c r="H78" s="18"/>
    </row>
    <row r="79" spans="2:9" x14ac:dyDescent="0.25">
      <c r="B79" s="17"/>
      <c r="C79" s="17"/>
      <c r="D79" s="17"/>
      <c r="E79" s="17"/>
      <c r="F79" s="16"/>
      <c r="G79" s="16"/>
      <c r="H79" s="18"/>
    </row>
    <row r="80" spans="2:9" x14ac:dyDescent="0.25">
      <c r="B80" s="17"/>
      <c r="C80" s="17"/>
      <c r="D80" s="17"/>
      <c r="E80" s="17"/>
      <c r="F80" s="16"/>
      <c r="G80" s="16"/>
      <c r="H80" s="19">
        <f>SUM(H62:H79)</f>
        <v>0</v>
      </c>
    </row>
    <row r="81" spans="2:8" x14ac:dyDescent="0.25">
      <c r="B81" s="26" t="s">
        <v>96</v>
      </c>
      <c r="C81" s="27" t="s">
        <v>97</v>
      </c>
      <c r="D81" s="27"/>
      <c r="E81" s="24"/>
      <c r="F81" s="16"/>
      <c r="G81" s="16"/>
      <c r="H81" s="16"/>
    </row>
    <row r="82" spans="2:8" x14ac:dyDescent="0.25">
      <c r="B82" s="42">
        <v>1</v>
      </c>
      <c r="C82" s="24" t="s">
        <v>98</v>
      </c>
      <c r="D82" s="43" t="s">
        <v>257</v>
      </c>
      <c r="E82" s="25" t="s">
        <v>30</v>
      </c>
      <c r="F82" s="15">
        <f>[1]Keramik!E9</f>
        <v>95.578749999999999</v>
      </c>
      <c r="G82" s="16"/>
      <c r="H82" s="18">
        <f t="shared" ref="H82:H89" si="6">F82*G82</f>
        <v>0</v>
      </c>
    </row>
    <row r="83" spans="2:8" x14ac:dyDescent="0.25">
      <c r="B83" s="42">
        <v>2</v>
      </c>
      <c r="C83" s="24" t="s">
        <v>99</v>
      </c>
      <c r="D83" s="43" t="s">
        <v>257</v>
      </c>
      <c r="E83" s="25" t="s">
        <v>30</v>
      </c>
      <c r="F83" s="15">
        <f>[1]Keramik!F25</f>
        <v>12.477499999999999</v>
      </c>
      <c r="G83" s="16"/>
      <c r="H83" s="18">
        <f t="shared" si="6"/>
        <v>0</v>
      </c>
    </row>
    <row r="84" spans="2:8" x14ac:dyDescent="0.25">
      <c r="B84" s="24">
        <v>3</v>
      </c>
      <c r="C84" s="24" t="s">
        <v>100</v>
      </c>
      <c r="D84" s="44" t="s">
        <v>281</v>
      </c>
      <c r="E84" s="25" t="s">
        <v>30</v>
      </c>
      <c r="F84" s="15">
        <f>[1]Keramik!E12*2</f>
        <v>7</v>
      </c>
      <c r="G84" s="16"/>
      <c r="H84" s="18">
        <f t="shared" si="6"/>
        <v>0</v>
      </c>
    </row>
    <row r="85" spans="2:8" x14ac:dyDescent="0.25">
      <c r="B85" s="24">
        <v>4</v>
      </c>
      <c r="C85" s="24" t="s">
        <v>101</v>
      </c>
      <c r="D85" s="44" t="s">
        <v>258</v>
      </c>
      <c r="E85" s="25" t="s">
        <v>30</v>
      </c>
      <c r="F85" s="15">
        <f>2*[1]Keramik!E19</f>
        <v>26.8</v>
      </c>
      <c r="G85" s="16"/>
      <c r="H85" s="18">
        <f t="shared" si="6"/>
        <v>0</v>
      </c>
    </row>
    <row r="86" spans="2:8" x14ac:dyDescent="0.25">
      <c r="B86" s="24">
        <v>5</v>
      </c>
      <c r="C86" s="45" t="s">
        <v>102</v>
      </c>
      <c r="D86" s="45" t="s">
        <v>103</v>
      </c>
      <c r="E86" s="25" t="s">
        <v>30</v>
      </c>
      <c r="F86" s="15">
        <f>[1]Keramik!F30</f>
        <v>104.63124999999999</v>
      </c>
      <c r="G86" s="16"/>
      <c r="H86" s="18">
        <f t="shared" si="6"/>
        <v>0</v>
      </c>
    </row>
    <row r="87" spans="2:8" x14ac:dyDescent="0.25">
      <c r="B87" s="24">
        <v>6</v>
      </c>
      <c r="C87" s="46" t="s">
        <v>104</v>
      </c>
      <c r="D87" s="45" t="s">
        <v>105</v>
      </c>
      <c r="E87" s="25" t="s">
        <v>21</v>
      </c>
      <c r="F87" s="15">
        <f>0.1*6*18</f>
        <v>10.8</v>
      </c>
      <c r="G87" s="16"/>
      <c r="H87" s="18">
        <f t="shared" si="6"/>
        <v>0</v>
      </c>
    </row>
    <row r="88" spans="2:8" x14ac:dyDescent="0.25">
      <c r="B88" s="24">
        <v>7</v>
      </c>
      <c r="C88" s="46" t="s">
        <v>106</v>
      </c>
      <c r="D88" s="45" t="s">
        <v>105</v>
      </c>
      <c r="E88" s="25" t="s">
        <v>21</v>
      </c>
      <c r="F88" s="15">
        <f>F87</f>
        <v>10.8</v>
      </c>
      <c r="G88" s="16"/>
      <c r="H88" s="18">
        <f t="shared" si="6"/>
        <v>0</v>
      </c>
    </row>
    <row r="89" spans="2:8" x14ac:dyDescent="0.25">
      <c r="B89" s="24">
        <v>8</v>
      </c>
      <c r="C89" s="127" t="s">
        <v>107</v>
      </c>
      <c r="D89" s="127"/>
      <c r="E89" s="128" t="s">
        <v>108</v>
      </c>
      <c r="F89" s="39">
        <f>28+1.45</f>
        <v>29.45</v>
      </c>
      <c r="G89" s="16"/>
      <c r="H89" s="18">
        <f t="shared" si="6"/>
        <v>0</v>
      </c>
    </row>
    <row r="90" spans="2:8" x14ac:dyDescent="0.25">
      <c r="B90" s="17"/>
      <c r="C90" s="17"/>
      <c r="D90" s="17"/>
      <c r="E90" s="17"/>
      <c r="F90" s="16"/>
      <c r="G90" s="16"/>
      <c r="H90" s="19">
        <f>SUM(H82:H89)</f>
        <v>0</v>
      </c>
    </row>
    <row r="91" spans="2:8" x14ac:dyDescent="0.25">
      <c r="B91" s="26" t="s">
        <v>109</v>
      </c>
      <c r="C91" s="27" t="s">
        <v>110</v>
      </c>
      <c r="D91" s="27"/>
      <c r="E91" s="25"/>
      <c r="F91" s="16"/>
      <c r="G91" s="16"/>
      <c r="H91" s="16"/>
    </row>
    <row r="92" spans="2:8" x14ac:dyDescent="0.25">
      <c r="B92" s="23">
        <v>1</v>
      </c>
      <c r="C92" s="24" t="s">
        <v>112</v>
      </c>
      <c r="D92" s="24" t="s">
        <v>113</v>
      </c>
      <c r="E92" s="25" t="s">
        <v>111</v>
      </c>
      <c r="F92" s="15">
        <v>1</v>
      </c>
      <c r="G92" s="16"/>
      <c r="H92" s="18">
        <f t="shared" ref="H92:H99" si="7">F92*G92</f>
        <v>0</v>
      </c>
    </row>
    <row r="93" spans="2:8" x14ac:dyDescent="0.25">
      <c r="B93" s="23">
        <v>2</v>
      </c>
      <c r="C93" s="24" t="s">
        <v>114</v>
      </c>
      <c r="D93" s="24" t="s">
        <v>115</v>
      </c>
      <c r="E93" s="25" t="s">
        <v>111</v>
      </c>
      <c r="F93" s="15">
        <v>2</v>
      </c>
      <c r="G93" s="16"/>
      <c r="H93" s="18">
        <f t="shared" si="7"/>
        <v>0</v>
      </c>
    </row>
    <row r="94" spans="2:8" x14ac:dyDescent="0.25">
      <c r="B94" s="23">
        <v>3</v>
      </c>
      <c r="C94" s="32" t="s">
        <v>116</v>
      </c>
      <c r="D94" s="24"/>
      <c r="E94" s="25"/>
      <c r="F94" s="15"/>
      <c r="G94" s="16"/>
      <c r="H94" s="18"/>
    </row>
    <row r="95" spans="2:8" x14ac:dyDescent="0.25">
      <c r="B95" s="30"/>
      <c r="C95" s="32" t="s">
        <v>117</v>
      </c>
      <c r="D95" s="24" t="s">
        <v>118</v>
      </c>
      <c r="E95" s="25" t="s">
        <v>111</v>
      </c>
      <c r="F95" s="15">
        <v>2</v>
      </c>
      <c r="G95" s="16"/>
      <c r="H95" s="18">
        <f t="shared" si="7"/>
        <v>0</v>
      </c>
    </row>
    <row r="96" spans="2:8" x14ac:dyDescent="0.25">
      <c r="B96" s="30"/>
      <c r="C96" s="32" t="s">
        <v>117</v>
      </c>
      <c r="D96" s="24" t="s">
        <v>119</v>
      </c>
      <c r="E96" s="25" t="s">
        <v>111</v>
      </c>
      <c r="F96" s="15">
        <v>2</v>
      </c>
      <c r="G96" s="16"/>
      <c r="H96" s="18">
        <f t="shared" si="7"/>
        <v>0</v>
      </c>
    </row>
    <row r="97" spans="2:8" x14ac:dyDescent="0.25">
      <c r="B97" s="30"/>
      <c r="C97" s="32" t="s">
        <v>117</v>
      </c>
      <c r="D97" s="24" t="s">
        <v>120</v>
      </c>
      <c r="E97" s="25" t="s">
        <v>111</v>
      </c>
      <c r="F97" s="15">
        <v>2</v>
      </c>
      <c r="G97" s="16"/>
      <c r="H97" s="18">
        <f t="shared" si="7"/>
        <v>0</v>
      </c>
    </row>
    <row r="98" spans="2:8" x14ac:dyDescent="0.25">
      <c r="B98" s="30">
        <v>4</v>
      </c>
      <c r="C98" s="32" t="s">
        <v>121</v>
      </c>
      <c r="D98" s="36" t="s">
        <v>122</v>
      </c>
      <c r="E98" s="25" t="s">
        <v>111</v>
      </c>
      <c r="F98" s="15">
        <v>1</v>
      </c>
      <c r="G98" s="16"/>
      <c r="H98" s="18">
        <f t="shared" si="7"/>
        <v>0</v>
      </c>
    </row>
    <row r="99" spans="2:8" x14ac:dyDescent="0.25">
      <c r="B99" s="30">
        <v>5</v>
      </c>
      <c r="C99" s="32" t="s">
        <v>123</v>
      </c>
      <c r="D99" s="32" t="s">
        <v>124</v>
      </c>
      <c r="E99" s="25" t="s">
        <v>111</v>
      </c>
      <c r="F99" s="15">
        <v>2</v>
      </c>
      <c r="G99" s="16"/>
      <c r="H99" s="18">
        <f t="shared" si="7"/>
        <v>0</v>
      </c>
    </row>
    <row r="100" spans="2:8" x14ac:dyDescent="0.25">
      <c r="B100" s="17"/>
      <c r="C100" s="17"/>
      <c r="D100" s="17"/>
      <c r="E100" s="17"/>
      <c r="F100" s="16"/>
      <c r="G100" s="16"/>
      <c r="H100" s="18"/>
    </row>
    <row r="101" spans="2:8" x14ac:dyDescent="0.25">
      <c r="B101" s="17"/>
      <c r="C101" s="17"/>
      <c r="D101" s="17"/>
      <c r="E101" s="17"/>
      <c r="F101" s="16"/>
      <c r="G101" s="16"/>
      <c r="H101" s="19">
        <f>SUM(H92:H100)</f>
        <v>0</v>
      </c>
    </row>
    <row r="102" spans="2:8" x14ac:dyDescent="0.25">
      <c r="B102" s="26" t="s">
        <v>125</v>
      </c>
      <c r="C102" s="27" t="s">
        <v>126</v>
      </c>
      <c r="D102" s="27"/>
      <c r="E102" s="24"/>
      <c r="F102" s="16"/>
      <c r="G102" s="16"/>
      <c r="H102" s="16"/>
    </row>
    <row r="103" spans="2:8" x14ac:dyDescent="0.25">
      <c r="B103" s="23">
        <v>1</v>
      </c>
      <c r="C103" s="24" t="s">
        <v>127</v>
      </c>
      <c r="D103" s="24" t="s">
        <v>130</v>
      </c>
      <c r="E103" s="25" t="s">
        <v>30</v>
      </c>
      <c r="F103" s="15">
        <f>(2*1.75)*2</f>
        <v>7</v>
      </c>
      <c r="G103" s="16"/>
      <c r="H103" s="18">
        <f t="shared" ref="H103:H107" si="8">F103*G103</f>
        <v>0</v>
      </c>
    </row>
    <row r="104" spans="2:8" x14ac:dyDescent="0.25">
      <c r="B104" s="23">
        <v>2</v>
      </c>
      <c r="C104" s="48" t="s">
        <v>128</v>
      </c>
      <c r="D104" s="24"/>
      <c r="E104" s="25" t="s">
        <v>10</v>
      </c>
      <c r="F104" s="15">
        <f>(2+2+1.75+1.75)*2</f>
        <v>15</v>
      </c>
      <c r="G104" s="16"/>
      <c r="H104" s="18">
        <f t="shared" si="8"/>
        <v>0</v>
      </c>
    </row>
    <row r="105" spans="2:8" x14ac:dyDescent="0.25">
      <c r="B105" s="49">
        <v>3</v>
      </c>
      <c r="C105" s="49" t="s">
        <v>129</v>
      </c>
      <c r="D105" s="24" t="s">
        <v>130</v>
      </c>
      <c r="E105" s="25" t="s">
        <v>30</v>
      </c>
      <c r="F105" s="15">
        <f>(6*18)-(2*1.75)</f>
        <v>104.5</v>
      </c>
      <c r="G105" s="16"/>
      <c r="H105" s="18">
        <f t="shared" si="8"/>
        <v>0</v>
      </c>
    </row>
    <row r="106" spans="2:8" x14ac:dyDescent="0.25">
      <c r="B106" s="49">
        <v>4</v>
      </c>
      <c r="C106" s="49" t="s">
        <v>128</v>
      </c>
      <c r="D106" s="24"/>
      <c r="E106" s="25" t="s">
        <v>10</v>
      </c>
      <c r="F106" s="15">
        <f>(6+6+18+18)-(2+1.75)</f>
        <v>44.25</v>
      </c>
      <c r="G106" s="16"/>
      <c r="H106" s="18">
        <f t="shared" si="8"/>
        <v>0</v>
      </c>
    </row>
    <row r="107" spans="2:8" x14ac:dyDescent="0.25">
      <c r="B107" s="49">
        <v>5</v>
      </c>
      <c r="C107" s="49" t="s">
        <v>131</v>
      </c>
      <c r="D107" s="24" t="s">
        <v>132</v>
      </c>
      <c r="E107" s="25" t="s">
        <v>30</v>
      </c>
      <c r="F107" s="15">
        <f>(6*18)-(1.75*2)-(1.75*3)</f>
        <v>99.25</v>
      </c>
      <c r="G107" s="16"/>
      <c r="H107" s="18">
        <f t="shared" si="8"/>
        <v>0</v>
      </c>
    </row>
    <row r="108" spans="2:8" x14ac:dyDescent="0.25">
      <c r="B108" s="17"/>
      <c r="C108" s="17"/>
      <c r="D108" s="17"/>
      <c r="E108" s="17"/>
      <c r="F108" s="16"/>
      <c r="G108" s="16"/>
      <c r="H108" s="18"/>
    </row>
    <row r="109" spans="2:8" x14ac:dyDescent="0.25">
      <c r="B109" s="17"/>
      <c r="C109" s="17"/>
      <c r="D109" s="17"/>
      <c r="E109" s="17"/>
      <c r="F109" s="16"/>
      <c r="G109" s="16"/>
      <c r="H109" s="19">
        <f>SUM(H103:H108)</f>
        <v>0</v>
      </c>
    </row>
    <row r="110" spans="2:8" x14ac:dyDescent="0.25">
      <c r="B110" s="26" t="s">
        <v>133</v>
      </c>
      <c r="C110" s="27" t="s">
        <v>134</v>
      </c>
      <c r="D110" s="27"/>
      <c r="E110" s="24"/>
      <c r="F110" s="16"/>
      <c r="G110" s="16"/>
      <c r="H110" s="16"/>
    </row>
    <row r="111" spans="2:8" x14ac:dyDescent="0.25">
      <c r="B111" s="50">
        <v>1</v>
      </c>
      <c r="C111" s="31" t="s">
        <v>135</v>
      </c>
      <c r="D111" s="51" t="s">
        <v>280</v>
      </c>
      <c r="E111" s="52" t="s">
        <v>136</v>
      </c>
      <c r="F111" s="15">
        <f>6*9*2</f>
        <v>108</v>
      </c>
      <c r="G111" s="16"/>
      <c r="H111" s="18">
        <f t="shared" ref="H111:H115" si="9">F111*G111</f>
        <v>0</v>
      </c>
    </row>
    <row r="112" spans="2:8" x14ac:dyDescent="0.25">
      <c r="B112" s="50">
        <v>2</v>
      </c>
      <c r="C112" s="31" t="s">
        <v>137</v>
      </c>
      <c r="D112" s="31" t="s">
        <v>138</v>
      </c>
      <c r="E112" s="25" t="s">
        <v>10</v>
      </c>
      <c r="F112" s="15">
        <v>6</v>
      </c>
      <c r="G112" s="16"/>
      <c r="H112" s="18">
        <f t="shared" si="9"/>
        <v>0</v>
      </c>
    </row>
    <row r="113" spans="2:8" x14ac:dyDescent="0.25">
      <c r="B113" s="50">
        <v>3</v>
      </c>
      <c r="C113" s="31" t="s">
        <v>139</v>
      </c>
      <c r="D113" s="31"/>
      <c r="E113" s="25" t="s">
        <v>10</v>
      </c>
      <c r="F113" s="15">
        <f>6*2</f>
        <v>12</v>
      </c>
      <c r="G113" s="16"/>
      <c r="H113" s="18">
        <f t="shared" si="9"/>
        <v>0</v>
      </c>
    </row>
    <row r="114" spans="2:8" x14ac:dyDescent="0.25">
      <c r="B114" s="50">
        <v>4</v>
      </c>
      <c r="C114" s="31" t="s">
        <v>284</v>
      </c>
      <c r="D114" s="31"/>
      <c r="E114" s="25" t="s">
        <v>10</v>
      </c>
      <c r="F114" s="15">
        <f>9*2</f>
        <v>18</v>
      </c>
      <c r="G114" s="16"/>
      <c r="H114" s="18">
        <f t="shared" si="9"/>
        <v>0</v>
      </c>
    </row>
    <row r="115" spans="2:8" x14ac:dyDescent="0.25">
      <c r="B115" s="49">
        <v>5</v>
      </c>
      <c r="C115" s="49" t="s">
        <v>140</v>
      </c>
      <c r="D115" s="17"/>
      <c r="E115" s="53" t="s">
        <v>76</v>
      </c>
      <c r="F115" s="15">
        <v>4</v>
      </c>
      <c r="G115" s="16"/>
      <c r="H115" s="18">
        <f t="shared" si="9"/>
        <v>0</v>
      </c>
    </row>
    <row r="116" spans="2:8" x14ac:dyDescent="0.25">
      <c r="B116" s="17"/>
      <c r="C116" s="17"/>
      <c r="D116" s="17"/>
      <c r="E116" s="53"/>
      <c r="F116" s="16"/>
      <c r="G116" s="16"/>
      <c r="H116" s="54"/>
    </row>
    <row r="117" spans="2:8" x14ac:dyDescent="0.25">
      <c r="B117" s="17"/>
      <c r="C117" s="17"/>
      <c r="D117" s="17"/>
      <c r="E117" s="17"/>
      <c r="F117" s="16"/>
      <c r="G117" s="16"/>
      <c r="H117" s="19">
        <f>SUM(H111:H115)</f>
        <v>0</v>
      </c>
    </row>
    <row r="118" spans="2:8" x14ac:dyDescent="0.25">
      <c r="B118" s="55" t="s">
        <v>141</v>
      </c>
      <c r="C118" s="56" t="s">
        <v>142</v>
      </c>
      <c r="D118" s="56"/>
      <c r="E118" s="31"/>
      <c r="F118" s="16"/>
      <c r="G118" s="16"/>
      <c r="H118" s="16"/>
    </row>
    <row r="119" spans="2:8" x14ac:dyDescent="0.25">
      <c r="B119" s="57">
        <v>1</v>
      </c>
      <c r="C119" s="45" t="s">
        <v>143</v>
      </c>
      <c r="D119" s="45" t="s">
        <v>144</v>
      </c>
      <c r="E119" s="25" t="s">
        <v>30</v>
      </c>
      <c r="F119" s="15">
        <f>F62</f>
        <v>13.290749999999999</v>
      </c>
      <c r="G119" s="16"/>
      <c r="H119" s="18">
        <f t="shared" ref="H119:H128" si="10">F119*G119</f>
        <v>0</v>
      </c>
    </row>
    <row r="120" spans="2:8" x14ac:dyDescent="0.25">
      <c r="B120" s="57">
        <v>2</v>
      </c>
      <c r="C120" s="45" t="s">
        <v>145</v>
      </c>
      <c r="D120" s="45" t="s">
        <v>146</v>
      </c>
      <c r="E120" s="25" t="s">
        <v>30</v>
      </c>
      <c r="F120" s="15">
        <f>F119</f>
        <v>13.290749999999999</v>
      </c>
      <c r="G120" s="16"/>
      <c r="H120" s="18">
        <f t="shared" si="10"/>
        <v>0</v>
      </c>
    </row>
    <row r="121" spans="2:8" x14ac:dyDescent="0.25">
      <c r="B121" s="57">
        <v>3</v>
      </c>
      <c r="C121" t="s">
        <v>147</v>
      </c>
      <c r="D121" s="45" t="s">
        <v>148</v>
      </c>
      <c r="E121" s="25" t="s">
        <v>30</v>
      </c>
      <c r="F121" s="15">
        <f>F71</f>
        <v>298.08000000000004</v>
      </c>
      <c r="G121" s="16"/>
      <c r="H121" s="18">
        <f t="shared" si="10"/>
        <v>0</v>
      </c>
    </row>
    <row r="122" spans="2:8" x14ac:dyDescent="0.25">
      <c r="B122" s="57">
        <v>4</v>
      </c>
      <c r="C122" s="24" t="s">
        <v>149</v>
      </c>
      <c r="D122" s="45" t="s">
        <v>150</v>
      </c>
      <c r="E122" s="25" t="s">
        <v>30</v>
      </c>
      <c r="F122" s="15">
        <f>[1]Dinding!N43</f>
        <v>7.2</v>
      </c>
      <c r="G122" s="16"/>
      <c r="H122" s="18">
        <f t="shared" si="10"/>
        <v>0</v>
      </c>
    </row>
    <row r="123" spans="2:8" x14ac:dyDescent="0.25">
      <c r="B123" s="57">
        <v>5</v>
      </c>
      <c r="C123" s="20" t="s">
        <v>151</v>
      </c>
      <c r="D123" s="45" t="s">
        <v>148</v>
      </c>
      <c r="E123" s="25" t="s">
        <v>30</v>
      </c>
      <c r="F123" s="15">
        <f>F74</f>
        <v>47.96</v>
      </c>
      <c r="G123" s="16"/>
      <c r="H123" s="18">
        <f t="shared" si="10"/>
        <v>0</v>
      </c>
    </row>
    <row r="124" spans="2:8" x14ac:dyDescent="0.25">
      <c r="B124" s="57">
        <v>6</v>
      </c>
      <c r="C124" s="24" t="s">
        <v>152</v>
      </c>
      <c r="D124" s="45" t="s">
        <v>148</v>
      </c>
      <c r="E124" s="25" t="s">
        <v>30</v>
      </c>
      <c r="F124" s="15">
        <f>F76</f>
        <v>32.15</v>
      </c>
      <c r="G124" s="16"/>
      <c r="H124" s="18">
        <f t="shared" si="10"/>
        <v>0</v>
      </c>
    </row>
    <row r="125" spans="2:8" x14ac:dyDescent="0.25">
      <c r="B125" s="57">
        <v>7</v>
      </c>
      <c r="C125" s="24" t="s">
        <v>87</v>
      </c>
      <c r="D125" s="45" t="s">
        <v>148</v>
      </c>
      <c r="E125" s="25" t="s">
        <v>30</v>
      </c>
      <c r="F125" s="15">
        <f>F77</f>
        <v>9.5</v>
      </c>
      <c r="G125" s="16"/>
      <c r="H125" s="18">
        <f t="shared" si="10"/>
        <v>0</v>
      </c>
    </row>
    <row r="126" spans="2:8" x14ac:dyDescent="0.25">
      <c r="B126" s="57">
        <v>8</v>
      </c>
      <c r="C126" s="45" t="s">
        <v>153</v>
      </c>
      <c r="D126" s="45" t="s">
        <v>148</v>
      </c>
      <c r="E126" s="25" t="s">
        <v>30</v>
      </c>
      <c r="F126" s="15">
        <f>F105</f>
        <v>104.5</v>
      </c>
      <c r="G126" s="16"/>
      <c r="H126" s="18">
        <f t="shared" si="10"/>
        <v>0</v>
      </c>
    </row>
    <row r="127" spans="2:8" x14ac:dyDescent="0.25">
      <c r="B127" s="57">
        <v>9</v>
      </c>
      <c r="C127" s="45" t="s">
        <v>154</v>
      </c>
      <c r="D127" s="45" t="s">
        <v>148</v>
      </c>
      <c r="E127" s="25" t="str">
        <f>E126</f>
        <v>m²</v>
      </c>
      <c r="F127" s="15">
        <f>F107</f>
        <v>99.25</v>
      </c>
      <c r="G127" s="16"/>
      <c r="H127" s="18">
        <f t="shared" si="10"/>
        <v>0</v>
      </c>
    </row>
    <row r="128" spans="2:8" x14ac:dyDescent="0.25">
      <c r="B128" s="57">
        <v>10</v>
      </c>
      <c r="C128" s="45" t="s">
        <v>155</v>
      </c>
      <c r="D128" s="45" t="s">
        <v>148</v>
      </c>
      <c r="E128" s="25" t="s">
        <v>30</v>
      </c>
      <c r="F128" s="15">
        <f>0.25*0.2*29</f>
        <v>1.4500000000000002</v>
      </c>
      <c r="G128" s="16"/>
      <c r="H128" s="18">
        <f t="shared" si="10"/>
        <v>0</v>
      </c>
    </row>
    <row r="129" spans="2:8" x14ac:dyDescent="0.25">
      <c r="B129" s="17"/>
      <c r="C129" s="17"/>
      <c r="D129" s="17"/>
      <c r="E129" s="17"/>
      <c r="F129" s="16"/>
      <c r="G129" s="16"/>
      <c r="H129" s="18"/>
    </row>
    <row r="130" spans="2:8" x14ac:dyDescent="0.25">
      <c r="B130" s="17"/>
      <c r="C130" s="17"/>
      <c r="D130" s="17"/>
      <c r="E130" s="17"/>
      <c r="F130" s="16"/>
      <c r="G130" s="16"/>
      <c r="H130" s="19">
        <f>SUM(H119:H129)</f>
        <v>0</v>
      </c>
    </row>
    <row r="131" spans="2:8" x14ac:dyDescent="0.25">
      <c r="B131" s="26" t="s">
        <v>156</v>
      </c>
      <c r="C131" s="27" t="s">
        <v>157</v>
      </c>
      <c r="D131" s="27"/>
      <c r="E131" s="25"/>
      <c r="F131" s="16"/>
      <c r="G131" s="16"/>
      <c r="H131" s="16"/>
    </row>
    <row r="132" spans="2:8" x14ac:dyDescent="0.25">
      <c r="B132" s="24">
        <v>1</v>
      </c>
      <c r="C132" s="24" t="s">
        <v>158</v>
      </c>
      <c r="D132" s="24" t="s">
        <v>159</v>
      </c>
      <c r="E132" s="58" t="s">
        <v>76</v>
      </c>
      <c r="F132" s="15">
        <v>2</v>
      </c>
      <c r="G132" s="16"/>
      <c r="H132" s="18">
        <f t="shared" ref="H132:H137" si="11">F132*G132</f>
        <v>0</v>
      </c>
    </row>
    <row r="133" spans="2:8" x14ac:dyDescent="0.25">
      <c r="B133" s="24">
        <v>2</v>
      </c>
      <c r="C133" s="24" t="s">
        <v>160</v>
      </c>
      <c r="D133" s="24" t="s">
        <v>277</v>
      </c>
      <c r="E133" s="58" t="s">
        <v>76</v>
      </c>
      <c r="F133" s="15">
        <v>2</v>
      </c>
      <c r="G133" s="16"/>
      <c r="H133" s="18">
        <f t="shared" si="11"/>
        <v>0</v>
      </c>
    </row>
    <row r="134" spans="2:8" x14ac:dyDescent="0.25">
      <c r="B134" s="24">
        <v>3</v>
      </c>
      <c r="C134" s="24" t="s">
        <v>161</v>
      </c>
      <c r="D134" s="133" t="s">
        <v>276</v>
      </c>
      <c r="E134" s="58" t="s">
        <v>76</v>
      </c>
      <c r="F134" s="15">
        <v>2</v>
      </c>
      <c r="G134" s="16"/>
      <c r="H134" s="18">
        <f t="shared" si="11"/>
        <v>0</v>
      </c>
    </row>
    <row r="135" spans="2:8" x14ac:dyDescent="0.25">
      <c r="B135" s="24">
        <v>4</v>
      </c>
      <c r="C135" s="24" t="s">
        <v>163</v>
      </c>
      <c r="D135" s="24" t="s">
        <v>264</v>
      </c>
      <c r="E135" s="25" t="s">
        <v>162</v>
      </c>
      <c r="F135" s="15">
        <v>1</v>
      </c>
      <c r="G135" s="16"/>
      <c r="H135" s="18">
        <f t="shared" si="11"/>
        <v>0</v>
      </c>
    </row>
    <row r="136" spans="2:8" x14ac:dyDescent="0.25">
      <c r="B136" s="24">
        <v>5</v>
      </c>
      <c r="C136" s="24" t="s">
        <v>164</v>
      </c>
      <c r="D136" s="24" t="s">
        <v>165</v>
      </c>
      <c r="E136" s="25" t="s">
        <v>162</v>
      </c>
      <c r="F136" s="15">
        <v>2</v>
      </c>
      <c r="G136" s="16"/>
      <c r="H136" s="18">
        <f t="shared" si="11"/>
        <v>0</v>
      </c>
    </row>
    <row r="137" spans="2:8" x14ac:dyDescent="0.25">
      <c r="B137" s="24">
        <v>6</v>
      </c>
      <c r="C137" s="49" t="s">
        <v>166</v>
      </c>
      <c r="D137" s="49" t="s">
        <v>278</v>
      </c>
      <c r="E137" s="58" t="s">
        <v>76</v>
      </c>
      <c r="F137" s="39">
        <v>2</v>
      </c>
      <c r="G137" s="16"/>
      <c r="H137" s="18">
        <f t="shared" si="11"/>
        <v>0</v>
      </c>
    </row>
    <row r="138" spans="2:8" x14ac:dyDescent="0.25">
      <c r="B138" s="49"/>
      <c r="C138" s="49"/>
      <c r="D138" s="49"/>
      <c r="E138" s="58"/>
      <c r="F138" s="16"/>
      <c r="G138" s="16"/>
      <c r="H138" s="19">
        <f>SUM(H132:H137)</f>
        <v>0</v>
      </c>
    </row>
    <row r="139" spans="2:8" x14ac:dyDescent="0.25">
      <c r="B139" s="17"/>
      <c r="C139" s="17"/>
      <c r="D139" s="17"/>
      <c r="E139" s="17"/>
      <c r="F139" s="16"/>
      <c r="G139" s="16"/>
      <c r="H139" s="16"/>
    </row>
    <row r="140" spans="2:8" x14ac:dyDescent="0.25">
      <c r="B140" s="26" t="s">
        <v>167</v>
      </c>
      <c r="C140" s="27" t="s">
        <v>168</v>
      </c>
      <c r="D140" s="27"/>
      <c r="E140" s="25"/>
      <c r="F140" s="16"/>
      <c r="G140" s="16"/>
      <c r="H140" s="16"/>
    </row>
    <row r="141" spans="2:8" x14ac:dyDescent="0.25">
      <c r="B141" s="24">
        <v>1</v>
      </c>
      <c r="C141" s="24" t="s">
        <v>169</v>
      </c>
      <c r="D141" s="24" t="s">
        <v>170</v>
      </c>
      <c r="E141" s="25" t="s">
        <v>36</v>
      </c>
      <c r="F141" s="59">
        <v>15</v>
      </c>
      <c r="G141" s="16"/>
      <c r="H141" s="18">
        <f t="shared" ref="H141:H156" si="12">F141*G141</f>
        <v>0</v>
      </c>
    </row>
    <row r="142" spans="2:8" x14ac:dyDescent="0.25">
      <c r="B142" s="24">
        <v>2</v>
      </c>
      <c r="C142" s="24" t="s">
        <v>171</v>
      </c>
      <c r="D142" s="24" t="s">
        <v>255</v>
      </c>
      <c r="E142" s="25" t="s">
        <v>36</v>
      </c>
      <c r="F142" s="39">
        <f>4+4+1+1</f>
        <v>10</v>
      </c>
      <c r="G142" s="16"/>
      <c r="H142" s="18">
        <f t="shared" si="12"/>
        <v>0</v>
      </c>
    </row>
    <row r="143" spans="2:8" x14ac:dyDescent="0.25">
      <c r="B143" s="24">
        <v>3</v>
      </c>
      <c r="C143" s="24" t="s">
        <v>172</v>
      </c>
      <c r="D143" s="24"/>
      <c r="E143" s="25" t="s">
        <v>36</v>
      </c>
      <c r="F143" s="39">
        <v>4</v>
      </c>
      <c r="G143" s="16"/>
      <c r="H143" s="18">
        <f t="shared" si="12"/>
        <v>0</v>
      </c>
    </row>
    <row r="144" spans="2:8" x14ac:dyDescent="0.25">
      <c r="B144" s="24">
        <v>4</v>
      </c>
      <c r="C144" s="24" t="s">
        <v>173</v>
      </c>
      <c r="D144" s="24"/>
      <c r="E144" s="25" t="s">
        <v>36</v>
      </c>
      <c r="F144" s="39">
        <v>2</v>
      </c>
      <c r="G144" s="16"/>
      <c r="H144" s="18">
        <f t="shared" si="12"/>
        <v>0</v>
      </c>
    </row>
    <row r="145" spans="2:8" x14ac:dyDescent="0.25">
      <c r="B145" s="24">
        <v>5</v>
      </c>
      <c r="C145" s="24" t="s">
        <v>174</v>
      </c>
      <c r="D145" s="24" t="s">
        <v>269</v>
      </c>
      <c r="E145" s="25" t="s">
        <v>76</v>
      </c>
      <c r="F145" s="39">
        <v>3</v>
      </c>
      <c r="G145" s="16"/>
      <c r="H145" s="18">
        <f>F145*G145</f>
        <v>0</v>
      </c>
    </row>
    <row r="146" spans="2:8" x14ac:dyDescent="0.25">
      <c r="B146" s="24">
        <v>6</v>
      </c>
      <c r="C146" s="24" t="s">
        <v>175</v>
      </c>
      <c r="D146" s="24" t="s">
        <v>265</v>
      </c>
      <c r="E146" s="25" t="s">
        <v>76</v>
      </c>
      <c r="F146" s="39">
        <v>4</v>
      </c>
      <c r="G146" s="16"/>
      <c r="H146" s="18">
        <f>F146*G146</f>
        <v>0</v>
      </c>
    </row>
    <row r="147" spans="2:8" x14ac:dyDescent="0.25">
      <c r="B147" s="24">
        <v>7</v>
      </c>
      <c r="C147" s="24" t="s">
        <v>176</v>
      </c>
      <c r="D147" s="24" t="s">
        <v>266</v>
      </c>
      <c r="E147" s="25" t="s">
        <v>76</v>
      </c>
      <c r="F147" s="39">
        <v>1</v>
      </c>
      <c r="G147" s="16"/>
      <c r="H147" s="18">
        <f t="shared" si="12"/>
        <v>0</v>
      </c>
    </row>
    <row r="148" spans="2:8" x14ac:dyDescent="0.25">
      <c r="B148" s="24">
        <v>8</v>
      </c>
      <c r="C148" s="24" t="s">
        <v>177</v>
      </c>
      <c r="D148" s="24" t="s">
        <v>267</v>
      </c>
      <c r="E148" s="25" t="s">
        <v>76</v>
      </c>
      <c r="F148" s="39">
        <v>1</v>
      </c>
      <c r="G148" s="16"/>
      <c r="H148" s="18">
        <f t="shared" si="12"/>
        <v>0</v>
      </c>
    </row>
    <row r="149" spans="2:8" x14ac:dyDescent="0.25">
      <c r="B149" s="24">
        <v>9</v>
      </c>
      <c r="C149" s="24" t="s">
        <v>177</v>
      </c>
      <c r="D149" s="24" t="s">
        <v>268</v>
      </c>
      <c r="E149" s="25" t="s">
        <v>76</v>
      </c>
      <c r="F149" s="39">
        <v>6</v>
      </c>
      <c r="G149" s="16"/>
      <c r="H149" s="18">
        <f t="shared" si="12"/>
        <v>0</v>
      </c>
    </row>
    <row r="150" spans="2:8" x14ac:dyDescent="0.25">
      <c r="B150" s="24">
        <v>11</v>
      </c>
      <c r="C150" s="24" t="s">
        <v>178</v>
      </c>
      <c r="D150" s="24" t="s">
        <v>179</v>
      </c>
      <c r="E150" s="25" t="s">
        <v>162</v>
      </c>
      <c r="F150" s="132">
        <f>2+2</f>
        <v>4</v>
      </c>
      <c r="G150" s="16"/>
      <c r="H150" s="18">
        <f t="shared" si="12"/>
        <v>0</v>
      </c>
    </row>
    <row r="151" spans="2:8" x14ac:dyDescent="0.25">
      <c r="B151" s="24">
        <v>12</v>
      </c>
      <c r="C151" s="24" t="s">
        <v>180</v>
      </c>
      <c r="D151" s="24" t="s">
        <v>181</v>
      </c>
      <c r="E151" s="25" t="s">
        <v>162</v>
      </c>
      <c r="F151" s="132">
        <v>5</v>
      </c>
      <c r="G151" s="16"/>
      <c r="H151" s="18">
        <f t="shared" si="12"/>
        <v>0</v>
      </c>
    </row>
    <row r="152" spans="2:8" x14ac:dyDescent="0.25">
      <c r="B152" s="24">
        <v>13</v>
      </c>
      <c r="C152" s="24" t="s">
        <v>182</v>
      </c>
      <c r="D152" s="24" t="s">
        <v>256</v>
      </c>
      <c r="E152" s="25" t="s">
        <v>162</v>
      </c>
      <c r="F152" s="39">
        <f>F142</f>
        <v>10</v>
      </c>
      <c r="G152" s="16"/>
      <c r="H152" s="18">
        <f t="shared" si="12"/>
        <v>0</v>
      </c>
    </row>
    <row r="153" spans="2:8" x14ac:dyDescent="0.25">
      <c r="B153" s="24">
        <v>14</v>
      </c>
      <c r="C153" s="24" t="s">
        <v>183</v>
      </c>
      <c r="D153" s="24"/>
      <c r="E153" s="25" t="s">
        <v>111</v>
      </c>
      <c r="F153" s="15">
        <v>2</v>
      </c>
      <c r="G153" s="16"/>
      <c r="H153" s="18">
        <f t="shared" si="12"/>
        <v>0</v>
      </c>
    </row>
    <row r="154" spans="2:8" x14ac:dyDescent="0.25">
      <c r="B154" s="24">
        <v>15</v>
      </c>
      <c r="C154" s="24" t="s">
        <v>184</v>
      </c>
      <c r="D154" s="24" t="s">
        <v>185</v>
      </c>
      <c r="E154" s="25" t="s">
        <v>111</v>
      </c>
      <c r="F154" s="15">
        <v>2</v>
      </c>
      <c r="G154" s="16"/>
      <c r="H154" s="18">
        <f t="shared" si="12"/>
        <v>0</v>
      </c>
    </row>
    <row r="155" spans="2:8" x14ac:dyDescent="0.25">
      <c r="B155" s="24">
        <v>16</v>
      </c>
      <c r="C155" s="32" t="s">
        <v>186</v>
      </c>
      <c r="D155" s="32"/>
      <c r="E155" s="25" t="s">
        <v>10</v>
      </c>
      <c r="F155" s="15">
        <v>4</v>
      </c>
      <c r="G155" s="16"/>
      <c r="H155" s="18">
        <f t="shared" si="12"/>
        <v>0</v>
      </c>
    </row>
    <row r="156" spans="2:8" x14ac:dyDescent="0.25">
      <c r="B156" s="24">
        <v>17</v>
      </c>
      <c r="C156" s="32" t="s">
        <v>187</v>
      </c>
      <c r="D156" s="32"/>
      <c r="E156" s="25" t="s">
        <v>76</v>
      </c>
      <c r="F156" s="15">
        <v>4</v>
      </c>
      <c r="G156" s="16"/>
      <c r="H156" s="18">
        <f t="shared" si="12"/>
        <v>0</v>
      </c>
    </row>
    <row r="157" spans="2:8" x14ac:dyDescent="0.25">
      <c r="B157" s="17"/>
      <c r="C157" s="49"/>
      <c r="D157" s="17"/>
      <c r="E157" s="17"/>
      <c r="F157" s="16"/>
      <c r="G157" s="16"/>
      <c r="H157" s="18"/>
    </row>
    <row r="158" spans="2:8" x14ac:dyDescent="0.25">
      <c r="B158" s="17"/>
      <c r="C158" s="17"/>
      <c r="D158" s="17"/>
      <c r="E158" s="17"/>
      <c r="F158" s="16"/>
      <c r="G158" s="16"/>
      <c r="H158" s="19">
        <f>SUM(H141:H157)</f>
        <v>0</v>
      </c>
    </row>
    <row r="159" spans="2:8" x14ac:dyDescent="0.25">
      <c r="B159" s="26" t="s">
        <v>188</v>
      </c>
      <c r="C159" s="27" t="s">
        <v>189</v>
      </c>
      <c r="D159" s="27"/>
      <c r="E159" s="25"/>
      <c r="F159" s="16"/>
      <c r="G159" s="16"/>
      <c r="H159" s="16"/>
    </row>
    <row r="160" spans="2:8" x14ac:dyDescent="0.25">
      <c r="B160" s="27">
        <v>1</v>
      </c>
      <c r="C160" s="27" t="s">
        <v>190</v>
      </c>
      <c r="D160" s="24"/>
      <c r="E160" s="25"/>
      <c r="F160" s="16"/>
      <c r="G160" s="16"/>
      <c r="H160" s="18"/>
    </row>
    <row r="161" spans="2:8" x14ac:dyDescent="0.25">
      <c r="B161" s="24"/>
      <c r="C161" s="24" t="s">
        <v>191</v>
      </c>
      <c r="D161" s="24" t="s">
        <v>192</v>
      </c>
      <c r="E161" s="25" t="s">
        <v>10</v>
      </c>
      <c r="F161" s="15">
        <v>6</v>
      </c>
      <c r="G161" s="16"/>
      <c r="H161" s="18">
        <f t="shared" ref="H161:H175" si="13">F161*G161</f>
        <v>0</v>
      </c>
    </row>
    <row r="162" spans="2:8" x14ac:dyDescent="0.25">
      <c r="B162" s="24"/>
      <c r="C162" s="24" t="s">
        <v>193</v>
      </c>
      <c r="D162" s="24" t="s">
        <v>261</v>
      </c>
      <c r="E162" s="25" t="s">
        <v>10</v>
      </c>
      <c r="F162" s="15">
        <f>24+1.3+0.5+0.2+6+6+4</f>
        <v>42</v>
      </c>
      <c r="G162" s="16"/>
      <c r="H162" s="18">
        <f t="shared" si="13"/>
        <v>0</v>
      </c>
    </row>
    <row r="163" spans="2:8" x14ac:dyDescent="0.25">
      <c r="B163" s="24"/>
      <c r="C163" s="60" t="s">
        <v>194</v>
      </c>
      <c r="D163" s="24" t="s">
        <v>195</v>
      </c>
      <c r="E163" s="25" t="s">
        <v>10</v>
      </c>
      <c r="F163" s="15">
        <f>18+6</f>
        <v>24</v>
      </c>
      <c r="G163" s="16"/>
      <c r="H163" s="18">
        <f t="shared" si="13"/>
        <v>0</v>
      </c>
    </row>
    <row r="164" spans="2:8" x14ac:dyDescent="0.25">
      <c r="B164" s="27">
        <v>2</v>
      </c>
      <c r="C164" s="27" t="s">
        <v>270</v>
      </c>
      <c r="D164" s="24"/>
      <c r="E164" s="25"/>
      <c r="F164" s="15"/>
      <c r="G164" s="16"/>
      <c r="H164" s="18">
        <f t="shared" si="13"/>
        <v>0</v>
      </c>
    </row>
    <row r="165" spans="2:8" x14ac:dyDescent="0.25">
      <c r="B165" s="24"/>
      <c r="C165" s="24" t="s">
        <v>196</v>
      </c>
      <c r="D165" s="24" t="s">
        <v>197</v>
      </c>
      <c r="E165" s="25" t="s">
        <v>10</v>
      </c>
      <c r="F165" s="15">
        <f>6+18</f>
        <v>24</v>
      </c>
      <c r="G165" s="16"/>
      <c r="H165" s="18">
        <f t="shared" si="13"/>
        <v>0</v>
      </c>
    </row>
    <row r="166" spans="2:8" x14ac:dyDescent="0.25">
      <c r="B166" s="24"/>
      <c r="C166" s="24" t="s">
        <v>198</v>
      </c>
      <c r="D166" s="24" t="s">
        <v>271</v>
      </c>
      <c r="E166" s="25" t="s">
        <v>10</v>
      </c>
      <c r="F166" s="59">
        <f>1+7</f>
        <v>8</v>
      </c>
      <c r="G166" s="16"/>
      <c r="H166" s="18">
        <f t="shared" si="13"/>
        <v>0</v>
      </c>
    </row>
    <row r="167" spans="2:8" x14ac:dyDescent="0.25">
      <c r="B167" s="24"/>
      <c r="C167" s="24" t="s">
        <v>199</v>
      </c>
      <c r="D167" s="24" t="s">
        <v>272</v>
      </c>
      <c r="E167" s="25" t="s">
        <v>10</v>
      </c>
      <c r="F167" s="59">
        <f>(18+6)*2</f>
        <v>48</v>
      </c>
      <c r="G167" s="16"/>
      <c r="H167" s="18">
        <f t="shared" si="13"/>
        <v>0</v>
      </c>
    </row>
    <row r="168" spans="2:8" x14ac:dyDescent="0.25">
      <c r="B168" s="24">
        <v>3</v>
      </c>
      <c r="C168" s="24" t="s">
        <v>262</v>
      </c>
      <c r="D168" s="24" t="s">
        <v>192</v>
      </c>
      <c r="E168" s="25" t="s">
        <v>10</v>
      </c>
      <c r="F168" s="15">
        <f>4*8.5</f>
        <v>34</v>
      </c>
      <c r="G168" s="16"/>
      <c r="H168" s="18">
        <f t="shared" si="13"/>
        <v>0</v>
      </c>
    </row>
    <row r="169" spans="2:8" x14ac:dyDescent="0.25">
      <c r="B169" s="24">
        <v>4</v>
      </c>
      <c r="C169" s="24" t="s">
        <v>200</v>
      </c>
      <c r="D169" s="24" t="s">
        <v>201</v>
      </c>
      <c r="E169" s="25" t="s">
        <v>111</v>
      </c>
      <c r="F169" s="15">
        <v>1</v>
      </c>
      <c r="G169" s="16"/>
      <c r="H169" s="18">
        <f t="shared" si="13"/>
        <v>0</v>
      </c>
    </row>
    <row r="170" spans="2:8" x14ac:dyDescent="0.25">
      <c r="B170" s="24">
        <v>5</v>
      </c>
      <c r="C170" s="24" t="s">
        <v>202</v>
      </c>
      <c r="D170" s="24" t="s">
        <v>203</v>
      </c>
      <c r="E170" s="25" t="s">
        <v>162</v>
      </c>
      <c r="F170" s="15">
        <v>1</v>
      </c>
      <c r="G170" s="16"/>
      <c r="H170" s="18">
        <f t="shared" si="13"/>
        <v>0</v>
      </c>
    </row>
    <row r="171" spans="2:8" x14ac:dyDescent="0.25">
      <c r="B171" s="32">
        <v>6</v>
      </c>
      <c r="C171" s="32" t="s">
        <v>204</v>
      </c>
      <c r="D171" s="32" t="s">
        <v>279</v>
      </c>
      <c r="E171" s="58" t="s">
        <v>162</v>
      </c>
      <c r="F171" s="15">
        <v>2</v>
      </c>
      <c r="G171" s="16"/>
      <c r="H171" s="18">
        <f t="shared" si="13"/>
        <v>0</v>
      </c>
    </row>
    <row r="172" spans="2:8" x14ac:dyDescent="0.25">
      <c r="B172" s="17">
        <v>7</v>
      </c>
      <c r="C172" s="61" t="s">
        <v>205</v>
      </c>
      <c r="D172" s="62" t="s">
        <v>206</v>
      </c>
      <c r="E172" s="58" t="s">
        <v>162</v>
      </c>
      <c r="F172" s="59">
        <v>1</v>
      </c>
      <c r="G172" s="16"/>
      <c r="H172" s="18">
        <f t="shared" si="13"/>
        <v>0</v>
      </c>
    </row>
    <row r="173" spans="2:8" ht="26.25" x14ac:dyDescent="0.25">
      <c r="B173" s="122">
        <v>8</v>
      </c>
      <c r="C173" s="123" t="s">
        <v>254</v>
      </c>
      <c r="D173" s="121" t="s">
        <v>283</v>
      </c>
      <c r="E173" s="124" t="s">
        <v>111</v>
      </c>
      <c r="F173" s="125">
        <v>1</v>
      </c>
      <c r="G173" s="16"/>
      <c r="H173" s="18">
        <f t="shared" si="13"/>
        <v>0</v>
      </c>
    </row>
    <row r="174" spans="2:8" x14ac:dyDescent="0.25">
      <c r="B174" s="17">
        <v>9</v>
      </c>
      <c r="C174" s="126" t="s">
        <v>260</v>
      </c>
      <c r="D174" s="62" t="s">
        <v>263</v>
      </c>
      <c r="E174" s="58" t="s">
        <v>111</v>
      </c>
      <c r="F174" s="59">
        <v>1</v>
      </c>
      <c r="G174" s="16"/>
      <c r="H174" s="18">
        <f t="shared" si="13"/>
        <v>0</v>
      </c>
    </row>
    <row r="175" spans="2:8" x14ac:dyDescent="0.25">
      <c r="B175" s="17"/>
      <c r="C175" s="61"/>
      <c r="D175" s="62"/>
      <c r="E175" s="58"/>
      <c r="F175" s="59"/>
      <c r="G175" s="16"/>
      <c r="H175" s="18">
        <f t="shared" si="13"/>
        <v>0</v>
      </c>
    </row>
    <row r="176" spans="2:8" x14ac:dyDescent="0.25">
      <c r="B176" s="17"/>
      <c r="C176" s="17"/>
      <c r="D176" s="17"/>
      <c r="E176" s="17"/>
      <c r="F176" s="16"/>
      <c r="G176" s="16"/>
      <c r="H176" s="19">
        <f>SUM(H160:H175)</f>
        <v>0</v>
      </c>
    </row>
    <row r="177" spans="2:8" x14ac:dyDescent="0.25">
      <c r="B177" s="55" t="s">
        <v>207</v>
      </c>
      <c r="C177" s="56" t="s">
        <v>208</v>
      </c>
      <c r="D177" s="56"/>
      <c r="E177" s="31"/>
      <c r="F177" s="16"/>
      <c r="G177" s="16"/>
      <c r="H177" s="16"/>
    </row>
    <row r="178" spans="2:8" x14ac:dyDescent="0.25">
      <c r="B178" s="63">
        <v>1</v>
      </c>
      <c r="C178" s="64" t="s">
        <v>209</v>
      </c>
      <c r="D178" s="64" t="s">
        <v>210</v>
      </c>
      <c r="E178" s="65" t="s">
        <v>10</v>
      </c>
      <c r="F178" s="66">
        <v>0</v>
      </c>
      <c r="G178" s="67"/>
      <c r="H178" s="68">
        <f t="shared" ref="H178:H189" si="14">F178*G178</f>
        <v>0</v>
      </c>
    </row>
    <row r="179" spans="2:8" x14ac:dyDescent="0.25">
      <c r="B179" s="50">
        <v>2</v>
      </c>
      <c r="C179" s="31" t="s">
        <v>211</v>
      </c>
      <c r="D179" s="31" t="s">
        <v>212</v>
      </c>
      <c r="E179" s="25" t="s">
        <v>10</v>
      </c>
      <c r="F179" s="59">
        <v>6</v>
      </c>
      <c r="G179" s="67"/>
      <c r="H179" s="68">
        <f t="shared" si="14"/>
        <v>0</v>
      </c>
    </row>
    <row r="180" spans="2:8" x14ac:dyDescent="0.25">
      <c r="B180" s="50">
        <v>3</v>
      </c>
      <c r="C180" s="31" t="s">
        <v>213</v>
      </c>
      <c r="D180" s="31" t="s">
        <v>212</v>
      </c>
      <c r="E180" s="25" t="s">
        <v>10</v>
      </c>
      <c r="F180" s="15">
        <v>8</v>
      </c>
      <c r="G180" s="16"/>
      <c r="H180" s="18">
        <f t="shared" si="14"/>
        <v>0</v>
      </c>
    </row>
    <row r="181" spans="2:8" x14ac:dyDescent="0.25">
      <c r="B181" s="50">
        <v>4</v>
      </c>
      <c r="C181" s="31" t="s">
        <v>214</v>
      </c>
      <c r="D181" s="31" t="s">
        <v>215</v>
      </c>
      <c r="E181" s="25" t="s">
        <v>10</v>
      </c>
      <c r="F181" s="15">
        <f>(2+2+1.75+1.75-0.8)*2</f>
        <v>13.4</v>
      </c>
      <c r="G181" s="16"/>
      <c r="H181" s="18">
        <f t="shared" si="14"/>
        <v>0</v>
      </c>
    </row>
    <row r="182" spans="2:8" x14ac:dyDescent="0.25">
      <c r="B182" s="50">
        <v>5</v>
      </c>
      <c r="C182" s="31" t="s">
        <v>216</v>
      </c>
      <c r="D182" s="31" t="s">
        <v>217</v>
      </c>
      <c r="E182" s="25" t="s">
        <v>218</v>
      </c>
      <c r="F182" s="15">
        <v>1</v>
      </c>
      <c r="G182" s="16"/>
      <c r="H182" s="18">
        <f t="shared" si="14"/>
        <v>0</v>
      </c>
    </row>
    <row r="183" spans="2:8" x14ac:dyDescent="0.25">
      <c r="B183" s="50">
        <v>6</v>
      </c>
      <c r="C183" s="31" t="s">
        <v>219</v>
      </c>
      <c r="D183" s="31" t="s">
        <v>220</v>
      </c>
      <c r="E183" s="25" t="s">
        <v>218</v>
      </c>
      <c r="F183" s="15">
        <v>1</v>
      </c>
      <c r="G183" s="16"/>
      <c r="H183" s="18">
        <f t="shared" si="14"/>
        <v>0</v>
      </c>
    </row>
    <row r="184" spans="2:8" x14ac:dyDescent="0.25">
      <c r="B184" s="50">
        <v>7</v>
      </c>
      <c r="C184" s="31" t="s">
        <v>221</v>
      </c>
      <c r="D184" s="31" t="s">
        <v>222</v>
      </c>
      <c r="E184" s="25" t="s">
        <v>218</v>
      </c>
      <c r="F184" s="15">
        <v>1</v>
      </c>
      <c r="G184" s="16"/>
      <c r="H184" s="18">
        <f t="shared" si="14"/>
        <v>0</v>
      </c>
    </row>
    <row r="185" spans="2:8" x14ac:dyDescent="0.25">
      <c r="B185" s="50">
        <v>8</v>
      </c>
      <c r="C185" s="31" t="s">
        <v>223</v>
      </c>
      <c r="D185" s="31" t="s">
        <v>224</v>
      </c>
      <c r="E185" s="69" t="s">
        <v>136</v>
      </c>
      <c r="F185" s="15">
        <f>(0.3+0.5+0.3)*(6)*(2)</f>
        <v>13.200000000000001</v>
      </c>
      <c r="G185" s="16"/>
      <c r="H185" s="18">
        <f t="shared" si="14"/>
        <v>0</v>
      </c>
    </row>
    <row r="186" spans="2:8" x14ac:dyDescent="0.25">
      <c r="B186" s="50">
        <v>9</v>
      </c>
      <c r="C186" s="31" t="s">
        <v>225</v>
      </c>
      <c r="D186" s="31" t="s">
        <v>224</v>
      </c>
      <c r="E186" s="69" t="s">
        <v>136</v>
      </c>
      <c r="F186" s="15">
        <f>2*1.75</f>
        <v>3.5</v>
      </c>
      <c r="G186" s="16"/>
      <c r="H186" s="18">
        <f t="shared" si="14"/>
        <v>0</v>
      </c>
    </row>
    <row r="187" spans="2:8" x14ac:dyDescent="0.25">
      <c r="B187" s="50">
        <v>10</v>
      </c>
      <c r="C187" s="31" t="s">
        <v>226</v>
      </c>
      <c r="D187" s="31"/>
      <c r="E187" s="69" t="s">
        <v>227</v>
      </c>
      <c r="F187" s="15">
        <v>1</v>
      </c>
      <c r="G187" s="16"/>
      <c r="H187" s="18">
        <f t="shared" si="14"/>
        <v>0</v>
      </c>
    </row>
    <row r="188" spans="2:8" ht="26.25" x14ac:dyDescent="0.25">
      <c r="B188" s="47">
        <v>11</v>
      </c>
      <c r="C188" s="131" t="s">
        <v>274</v>
      </c>
      <c r="D188" s="47" t="s">
        <v>273</v>
      </c>
      <c r="E188" s="129" t="s">
        <v>13</v>
      </c>
      <c r="F188" s="130">
        <v>1</v>
      </c>
      <c r="G188" s="16"/>
      <c r="H188" s="18"/>
    </row>
    <row r="189" spans="2:8" x14ac:dyDescent="0.25">
      <c r="B189" s="17">
        <v>12</v>
      </c>
      <c r="C189" s="120" t="s">
        <v>251</v>
      </c>
      <c r="D189" s="120" t="s">
        <v>252</v>
      </c>
      <c r="E189" s="25" t="s">
        <v>10</v>
      </c>
      <c r="F189" s="39">
        <v>9.52</v>
      </c>
      <c r="G189" s="16"/>
      <c r="H189" s="18">
        <f t="shared" si="14"/>
        <v>0</v>
      </c>
    </row>
    <row r="190" spans="2:8" x14ac:dyDescent="0.25">
      <c r="B190" s="20"/>
      <c r="C190" s="20"/>
      <c r="D190" s="20"/>
      <c r="E190" s="20"/>
      <c r="G190" s="70"/>
      <c r="H190" s="71">
        <f>SUM(H178:H189)</f>
        <v>0</v>
      </c>
    </row>
    <row r="191" spans="2:8" x14ac:dyDescent="0.25">
      <c r="B191" s="73"/>
      <c r="C191" s="73"/>
      <c r="D191" s="73"/>
      <c r="E191" s="134"/>
      <c r="F191" s="135"/>
      <c r="G191" s="74"/>
      <c r="H191" s="74"/>
    </row>
    <row r="193" spans="2:8" x14ac:dyDescent="0.25">
      <c r="B193" s="136" t="s">
        <v>228</v>
      </c>
      <c r="C193" s="137"/>
      <c r="D193" s="137"/>
      <c r="E193" s="137"/>
      <c r="F193" s="137"/>
      <c r="G193" s="137"/>
      <c r="H193" s="138"/>
    </row>
    <row r="194" spans="2:8" x14ac:dyDescent="0.25">
      <c r="B194" s="75"/>
      <c r="C194" s="76"/>
      <c r="D194" s="77"/>
      <c r="E194" s="78"/>
      <c r="F194" s="78"/>
      <c r="G194" s="78"/>
      <c r="H194" s="79"/>
    </row>
    <row r="195" spans="2:8" x14ac:dyDescent="0.25">
      <c r="B195" s="80" t="s">
        <v>7</v>
      </c>
      <c r="C195" s="81" t="s">
        <v>229</v>
      </c>
      <c r="D195" s="82"/>
      <c r="E195" s="83"/>
      <c r="F195" s="83"/>
      <c r="G195" s="84"/>
      <c r="H195" s="85">
        <f>H16</f>
        <v>0</v>
      </c>
    </row>
    <row r="196" spans="2:8" x14ac:dyDescent="0.25">
      <c r="B196" s="80"/>
      <c r="C196" s="81"/>
      <c r="D196" s="82"/>
      <c r="E196" s="83"/>
      <c r="F196" s="83"/>
      <c r="G196" s="84"/>
      <c r="H196" s="85"/>
    </row>
    <row r="197" spans="2:8" x14ac:dyDescent="0.25">
      <c r="B197" s="86" t="s">
        <v>17</v>
      </c>
      <c r="C197" s="87" t="s">
        <v>230</v>
      </c>
      <c r="D197" s="88"/>
      <c r="E197" s="83"/>
      <c r="F197" s="83"/>
      <c r="G197" s="84"/>
      <c r="H197" s="85">
        <f>H27</f>
        <v>0</v>
      </c>
    </row>
    <row r="198" spans="2:8" x14ac:dyDescent="0.25">
      <c r="B198" s="86"/>
      <c r="C198" s="87"/>
      <c r="D198" s="88"/>
      <c r="E198" s="83"/>
      <c r="F198" s="83"/>
      <c r="G198" s="84"/>
      <c r="H198" s="85"/>
    </row>
    <row r="199" spans="2:8" x14ac:dyDescent="0.25">
      <c r="B199" s="86" t="s">
        <v>32</v>
      </c>
      <c r="C199" s="87" t="s">
        <v>33</v>
      </c>
      <c r="D199" s="88"/>
      <c r="E199" s="83"/>
      <c r="F199" s="83"/>
      <c r="G199" s="84"/>
      <c r="H199" s="85">
        <f>H33</f>
        <v>0</v>
      </c>
    </row>
    <row r="200" spans="2:8" x14ac:dyDescent="0.25">
      <c r="B200" s="86"/>
      <c r="C200" s="87"/>
      <c r="D200" s="88"/>
      <c r="E200" s="83"/>
      <c r="F200" s="83"/>
      <c r="G200" s="84"/>
      <c r="H200" s="85"/>
    </row>
    <row r="201" spans="2:8" x14ac:dyDescent="0.25">
      <c r="B201" s="86" t="s">
        <v>40</v>
      </c>
      <c r="C201" s="87" t="s">
        <v>231</v>
      </c>
      <c r="D201" s="88"/>
      <c r="E201" s="83"/>
      <c r="F201" s="83"/>
      <c r="G201" s="84"/>
      <c r="H201" s="85">
        <f>H54</f>
        <v>0</v>
      </c>
    </row>
    <row r="202" spans="2:8" x14ac:dyDescent="0.25">
      <c r="B202" s="86"/>
      <c r="C202" s="87"/>
      <c r="D202" s="88"/>
      <c r="E202" s="89"/>
      <c r="F202" s="89"/>
      <c r="G202" s="90"/>
      <c r="H202" s="91"/>
    </row>
    <row r="203" spans="2:8" x14ac:dyDescent="0.25">
      <c r="B203" s="86" t="s">
        <v>68</v>
      </c>
      <c r="C203" s="87" t="s">
        <v>69</v>
      </c>
      <c r="D203" s="88"/>
      <c r="E203" s="83"/>
      <c r="F203" s="83"/>
      <c r="G203" s="84"/>
      <c r="H203" s="85">
        <f>H60</f>
        <v>0</v>
      </c>
    </row>
    <row r="204" spans="2:8" x14ac:dyDescent="0.25">
      <c r="B204" s="86"/>
      <c r="C204" s="87"/>
      <c r="D204" s="88"/>
      <c r="E204" s="89"/>
      <c r="F204" s="89"/>
      <c r="G204" s="90"/>
      <c r="H204" s="91"/>
    </row>
    <row r="205" spans="2:8" x14ac:dyDescent="0.25">
      <c r="B205" s="86" t="s">
        <v>77</v>
      </c>
      <c r="C205" s="87" t="s">
        <v>232</v>
      </c>
      <c r="D205" s="88"/>
      <c r="E205" s="83"/>
      <c r="F205" s="83"/>
      <c r="G205" s="84"/>
      <c r="H205" s="85">
        <f>H80</f>
        <v>0</v>
      </c>
    </row>
    <row r="206" spans="2:8" x14ac:dyDescent="0.25">
      <c r="B206" s="86"/>
      <c r="C206" s="87"/>
      <c r="D206" s="88"/>
      <c r="E206" s="89"/>
      <c r="F206" s="89"/>
      <c r="G206" s="90"/>
      <c r="H206" s="91"/>
    </row>
    <row r="207" spans="2:8" x14ac:dyDescent="0.25">
      <c r="B207" s="86" t="s">
        <v>96</v>
      </c>
      <c r="C207" s="87" t="s">
        <v>233</v>
      </c>
      <c r="D207" s="88"/>
      <c r="E207" s="83"/>
      <c r="F207" s="83"/>
      <c r="G207" s="84"/>
      <c r="H207" s="85">
        <f>H90</f>
        <v>0</v>
      </c>
    </row>
    <row r="208" spans="2:8" x14ac:dyDescent="0.25">
      <c r="B208" s="86"/>
      <c r="C208" s="87"/>
      <c r="D208" s="88"/>
      <c r="E208" s="89"/>
      <c r="F208" s="89"/>
      <c r="G208" s="90"/>
      <c r="H208" s="91"/>
    </row>
    <row r="209" spans="2:8" x14ac:dyDescent="0.25">
      <c r="B209" s="86" t="s">
        <v>109</v>
      </c>
      <c r="C209" s="87" t="s">
        <v>234</v>
      </c>
      <c r="D209" s="88"/>
      <c r="E209" s="83"/>
      <c r="F209" s="83"/>
      <c r="G209" s="84"/>
      <c r="H209" s="85">
        <f>H101</f>
        <v>0</v>
      </c>
    </row>
    <row r="210" spans="2:8" x14ac:dyDescent="0.25">
      <c r="B210" s="86"/>
      <c r="C210" s="87"/>
      <c r="D210" s="88"/>
      <c r="E210" s="92"/>
      <c r="F210" s="93"/>
      <c r="G210" s="94"/>
      <c r="H210" s="95"/>
    </row>
    <row r="211" spans="2:8" x14ac:dyDescent="0.25">
      <c r="B211" s="86" t="s">
        <v>125</v>
      </c>
      <c r="C211" s="87" t="s">
        <v>235</v>
      </c>
      <c r="D211" s="88"/>
      <c r="E211" s="92"/>
      <c r="F211" s="93"/>
      <c r="G211" s="94"/>
      <c r="H211" s="95">
        <f>H109</f>
        <v>0</v>
      </c>
    </row>
    <row r="212" spans="2:8" x14ac:dyDescent="0.25">
      <c r="B212" s="86"/>
      <c r="C212" s="87"/>
      <c r="D212" s="88"/>
      <c r="E212" s="92"/>
      <c r="F212" s="93"/>
      <c r="G212" s="94"/>
      <c r="H212" s="95"/>
    </row>
    <row r="213" spans="2:8" x14ac:dyDescent="0.25">
      <c r="B213" s="86" t="s">
        <v>133</v>
      </c>
      <c r="C213" s="87" t="s">
        <v>236</v>
      </c>
      <c r="D213" s="88"/>
      <c r="E213" s="92"/>
      <c r="F213" s="93"/>
      <c r="G213" s="94"/>
      <c r="H213" s="95">
        <f>H117</f>
        <v>0</v>
      </c>
    </row>
    <row r="214" spans="2:8" x14ac:dyDescent="0.25">
      <c r="B214" s="86"/>
      <c r="C214" s="87"/>
      <c r="D214" s="88"/>
      <c r="E214" s="92"/>
      <c r="F214" s="93"/>
      <c r="G214" s="94"/>
      <c r="H214" s="95"/>
    </row>
    <row r="215" spans="2:8" x14ac:dyDescent="0.25">
      <c r="B215" s="86" t="s">
        <v>141</v>
      </c>
      <c r="C215" s="87" t="str">
        <f>C118</f>
        <v>PEKERJAAN PENGECATAN</v>
      </c>
      <c r="D215" s="88"/>
      <c r="E215" s="92"/>
      <c r="F215" s="93"/>
      <c r="G215" s="94"/>
      <c r="H215" s="95">
        <f>H130</f>
        <v>0</v>
      </c>
    </row>
    <row r="216" spans="2:8" x14ac:dyDescent="0.25">
      <c r="B216" s="86"/>
      <c r="C216" s="87"/>
      <c r="D216" s="88"/>
      <c r="E216" s="92"/>
      <c r="F216" s="93"/>
      <c r="G216" s="94"/>
      <c r="H216" s="95"/>
    </row>
    <row r="217" spans="2:8" x14ac:dyDescent="0.25">
      <c r="B217" s="86" t="s">
        <v>156</v>
      </c>
      <c r="C217" s="87" t="s">
        <v>237</v>
      </c>
      <c r="D217" s="88"/>
      <c r="E217" s="92"/>
      <c r="F217" s="93"/>
      <c r="G217" s="94"/>
      <c r="H217" s="95">
        <f>H138</f>
        <v>0</v>
      </c>
    </row>
    <row r="218" spans="2:8" x14ac:dyDescent="0.25">
      <c r="B218" s="86"/>
      <c r="C218" s="87"/>
      <c r="D218" s="88"/>
      <c r="E218" s="92"/>
      <c r="F218" s="93"/>
      <c r="G218" s="94"/>
      <c r="H218" s="95"/>
    </row>
    <row r="219" spans="2:8" x14ac:dyDescent="0.25">
      <c r="B219" s="86" t="s">
        <v>167</v>
      </c>
      <c r="C219" s="87" t="s">
        <v>238</v>
      </c>
      <c r="D219" s="88"/>
      <c r="E219" s="92"/>
      <c r="F219" s="93"/>
      <c r="G219" s="94"/>
      <c r="H219" s="95">
        <f>H158</f>
        <v>0</v>
      </c>
    </row>
    <row r="220" spans="2:8" x14ac:dyDescent="0.25">
      <c r="B220" s="86"/>
      <c r="C220" s="87"/>
      <c r="D220" s="88"/>
      <c r="E220" s="92"/>
      <c r="F220" s="93"/>
      <c r="G220" s="94"/>
      <c r="H220" s="95"/>
    </row>
    <row r="221" spans="2:8" x14ac:dyDescent="0.25">
      <c r="B221" s="86" t="s">
        <v>188</v>
      </c>
      <c r="C221" s="87" t="s">
        <v>239</v>
      </c>
      <c r="D221" s="88"/>
      <c r="E221" s="92"/>
      <c r="F221" s="93"/>
      <c r="G221" s="94"/>
      <c r="H221" s="95">
        <f>H176</f>
        <v>0</v>
      </c>
    </row>
    <row r="222" spans="2:8" x14ac:dyDescent="0.25">
      <c r="B222" s="86"/>
      <c r="C222" s="87"/>
      <c r="D222" s="88"/>
      <c r="E222" s="92"/>
      <c r="F222" s="93"/>
      <c r="G222" s="94"/>
      <c r="H222" s="95"/>
    </row>
    <row r="223" spans="2:8" x14ac:dyDescent="0.25">
      <c r="B223" s="86" t="s">
        <v>207</v>
      </c>
      <c r="C223" s="87" t="s">
        <v>240</v>
      </c>
      <c r="D223" s="88"/>
      <c r="E223" s="92"/>
      <c r="F223" s="93"/>
      <c r="G223" s="94"/>
      <c r="H223" s="95">
        <f>H190</f>
        <v>0</v>
      </c>
    </row>
    <row r="224" spans="2:8" x14ac:dyDescent="0.25">
      <c r="B224" s="96"/>
      <c r="C224" s="87"/>
      <c r="D224" s="97"/>
      <c r="E224" s="98"/>
      <c r="F224" s="99"/>
      <c r="G224" s="100"/>
      <c r="H224" s="101"/>
    </row>
    <row r="225" spans="2:9" x14ac:dyDescent="0.25">
      <c r="B225" s="102"/>
      <c r="C225" s="103"/>
      <c r="D225" s="104"/>
      <c r="E225" s="105"/>
      <c r="F225" s="106"/>
      <c r="G225" s="107"/>
      <c r="H225" s="108"/>
    </row>
    <row r="226" spans="2:9" x14ac:dyDescent="0.25">
      <c r="B226" s="109"/>
      <c r="C226" s="110"/>
      <c r="D226" s="110"/>
      <c r="E226" s="111"/>
      <c r="F226" s="112"/>
      <c r="G226" s="113"/>
      <c r="H226" s="114"/>
    </row>
    <row r="227" spans="2:9" x14ac:dyDescent="0.25">
      <c r="B227" s="111"/>
      <c r="C227" s="111"/>
      <c r="D227" s="111"/>
      <c r="E227" s="111"/>
      <c r="F227" s="112"/>
      <c r="G227" s="113" t="s">
        <v>241</v>
      </c>
      <c r="H227" s="114">
        <f>SUM(H195:H225)</f>
        <v>0</v>
      </c>
    </row>
    <row r="228" spans="2:9" x14ac:dyDescent="0.25">
      <c r="B228" s="111"/>
      <c r="C228" s="111"/>
      <c r="D228" s="111"/>
      <c r="E228" s="111"/>
      <c r="F228" s="112"/>
      <c r="G228" s="113" t="s">
        <v>242</v>
      </c>
      <c r="H228" s="113">
        <f>H227*0.084688</f>
        <v>0</v>
      </c>
    </row>
    <row r="229" spans="2:9" x14ac:dyDescent="0.25">
      <c r="B229" s="111"/>
      <c r="C229" s="111"/>
      <c r="D229" s="111"/>
      <c r="E229" s="111"/>
      <c r="F229" s="112"/>
      <c r="G229" s="113" t="s">
        <v>243</v>
      </c>
      <c r="H229" s="113">
        <f>SUM(H227:H228)</f>
        <v>0</v>
      </c>
    </row>
    <row r="230" spans="2:9" x14ac:dyDescent="0.25">
      <c r="B230" s="111"/>
      <c r="C230" s="111"/>
      <c r="D230" s="111"/>
      <c r="E230" s="111"/>
      <c r="F230" s="112"/>
      <c r="G230" s="113" t="s">
        <v>244</v>
      </c>
      <c r="H230" s="113">
        <f>ROUNDDOWN(H229,-3)</f>
        <v>0</v>
      </c>
    </row>
    <row r="231" spans="2:9" x14ac:dyDescent="0.25">
      <c r="B231" s="111"/>
      <c r="C231" s="111"/>
      <c r="D231" s="111"/>
      <c r="E231" s="111"/>
      <c r="F231" s="112"/>
      <c r="G231" s="113" t="s">
        <v>245</v>
      </c>
      <c r="H231" s="113">
        <f>H230/10</f>
        <v>0</v>
      </c>
    </row>
    <row r="232" spans="2:9" x14ac:dyDescent="0.25">
      <c r="B232" s="111"/>
      <c r="C232" s="111"/>
      <c r="D232" s="111"/>
      <c r="E232" s="111"/>
      <c r="F232" s="112"/>
      <c r="G232" s="113" t="s">
        <v>246</v>
      </c>
      <c r="H232" s="114">
        <f>SUM(H230:H231)</f>
        <v>0</v>
      </c>
      <c r="I232" s="115">
        <f>H232*2</f>
        <v>0</v>
      </c>
    </row>
    <row r="233" spans="2:9" x14ac:dyDescent="0.25">
      <c r="B233" s="111"/>
      <c r="C233" s="111"/>
      <c r="D233" s="111"/>
      <c r="E233" s="111"/>
      <c r="F233" s="139" t="s">
        <v>247</v>
      </c>
      <c r="G233" s="139"/>
      <c r="H233" s="113">
        <v>218</v>
      </c>
    </row>
    <row r="234" spans="2:9" x14ac:dyDescent="0.25">
      <c r="B234" s="111"/>
      <c r="C234" s="111"/>
      <c r="D234" s="111"/>
      <c r="E234" s="140" t="s">
        <v>248</v>
      </c>
      <c r="F234" s="140"/>
      <c r="G234" s="140"/>
      <c r="H234" s="116">
        <f>H230/H233</f>
        <v>0</v>
      </c>
      <c r="I234" s="117"/>
    </row>
    <row r="235" spans="2:9" x14ac:dyDescent="0.25">
      <c r="I235" s="41"/>
    </row>
    <row r="237" spans="2:9" x14ac:dyDescent="0.25">
      <c r="G237" s="118"/>
      <c r="H237" s="118"/>
    </row>
    <row r="238" spans="2:9" x14ac:dyDescent="0.25">
      <c r="G238" s="118"/>
    </row>
    <row r="239" spans="2:9" x14ac:dyDescent="0.25">
      <c r="G239" s="117"/>
    </row>
    <row r="240" spans="2:9" x14ac:dyDescent="0.25">
      <c r="G240" s="41"/>
    </row>
    <row r="241" spans="7:7" x14ac:dyDescent="0.25">
      <c r="G241" s="119"/>
    </row>
  </sheetData>
  <mergeCells count="4">
    <mergeCell ref="E191:F191"/>
    <mergeCell ref="B193:H193"/>
    <mergeCell ref="F233:G233"/>
    <mergeCell ref="E234:G23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Siregar</dc:creator>
  <cp:lastModifiedBy>Michell Siregar</cp:lastModifiedBy>
  <cp:lastPrinted>2019-10-28T04:03:41Z</cp:lastPrinted>
  <dcterms:created xsi:type="dcterms:W3CDTF">2019-09-30T04:58:14Z</dcterms:created>
  <dcterms:modified xsi:type="dcterms:W3CDTF">2020-02-03T10:42:07Z</dcterms:modified>
</cp:coreProperties>
</file>