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ekko\"/>
    </mc:Choice>
  </mc:AlternateContent>
  <bookViews>
    <workbookView xWindow="0" yWindow="0" windowWidth="21600" windowHeight="11175"/>
  </bookViews>
  <sheets>
    <sheet name="akses transyogi" sheetId="1" r:id="rId1"/>
  </sheets>
  <externalReferences>
    <externalReference r:id="rId2"/>
  </externalReferences>
  <definedNames>
    <definedName name="_xlnm.Print_Area" localSheetId="0">'akses transyogi'!$A$1:$I$72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0" i="1" l="1"/>
  <c r="V80" i="1" s="1"/>
  <c r="AA79" i="1"/>
  <c r="S79" i="1"/>
  <c r="T79" i="1" s="1"/>
  <c r="V78" i="1"/>
  <c r="T78" i="1"/>
  <c r="S78" i="1"/>
  <c r="S77" i="1"/>
  <c r="T77" i="1" s="1"/>
  <c r="V77" i="1" s="1"/>
  <c r="S76" i="1"/>
  <c r="T76" i="1" s="1"/>
  <c r="V76" i="1" s="1"/>
  <c r="AC73" i="1"/>
  <c r="Z73" i="1"/>
  <c r="Y73" i="1"/>
  <c r="X73" i="1"/>
  <c r="W73" i="1"/>
  <c r="R73" i="1"/>
  <c r="Q73" i="1"/>
  <c r="P73" i="1"/>
  <c r="O73" i="1"/>
  <c r="N73" i="1"/>
  <c r="M73" i="1"/>
  <c r="L73" i="1"/>
  <c r="K73" i="1"/>
  <c r="J73" i="1"/>
  <c r="I73" i="1"/>
  <c r="H73" i="1"/>
  <c r="G73" i="1"/>
  <c r="S73" i="1" s="1"/>
  <c r="T73" i="1" s="1"/>
  <c r="E73" i="1"/>
  <c r="B73" i="1"/>
  <c r="T72" i="1"/>
  <c r="S72" i="1"/>
  <c r="AE70" i="1"/>
  <c r="Y70" i="1"/>
  <c r="Y66" i="1" s="1"/>
  <c r="X70" i="1"/>
  <c r="X66" i="1" s="1"/>
  <c r="T70" i="1"/>
  <c r="T69" i="1"/>
  <c r="D68" i="1"/>
  <c r="C68" i="1"/>
  <c r="E68" i="1" s="1"/>
  <c r="AG66" i="1"/>
  <c r="AF66" i="1"/>
  <c r="AE66" i="1"/>
  <c r="AD66" i="1"/>
  <c r="AC66" i="1"/>
  <c r="AB66" i="1"/>
  <c r="AA66" i="1"/>
  <c r="Z66" i="1"/>
  <c r="W66" i="1"/>
  <c r="V66" i="1"/>
  <c r="Q66" i="1"/>
  <c r="P66" i="1"/>
  <c r="O66" i="1"/>
  <c r="N66" i="1"/>
  <c r="M66" i="1"/>
  <c r="L66" i="1"/>
  <c r="K66" i="1"/>
  <c r="J66" i="1"/>
  <c r="I66" i="1"/>
  <c r="H66" i="1"/>
  <c r="G66" i="1"/>
  <c r="F66" i="1"/>
  <c r="AG61" i="1"/>
  <c r="AF61" i="1"/>
  <c r="AE61" i="1"/>
  <c r="AD61" i="1"/>
  <c r="AC61" i="1"/>
  <c r="AB61" i="1"/>
  <c r="AA61" i="1"/>
  <c r="Z61" i="1"/>
  <c r="Y61" i="1"/>
  <c r="X61" i="1"/>
  <c r="W61" i="1"/>
  <c r="V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E61" i="1"/>
  <c r="B61" i="1"/>
  <c r="AG56" i="1"/>
  <c r="AF56" i="1"/>
  <c r="AE56" i="1"/>
  <c r="AD56" i="1"/>
  <c r="AC56" i="1"/>
  <c r="AB56" i="1"/>
  <c r="AA56" i="1"/>
  <c r="Z56" i="1"/>
  <c r="Y56" i="1"/>
  <c r="X56" i="1"/>
  <c r="W56" i="1"/>
  <c r="V56" i="1"/>
  <c r="R56" i="1"/>
  <c r="Q56" i="1"/>
  <c r="P56" i="1"/>
  <c r="O56" i="1"/>
  <c r="N56" i="1"/>
  <c r="M56" i="1"/>
  <c r="L56" i="1"/>
  <c r="K56" i="1"/>
  <c r="J56" i="1"/>
  <c r="I56" i="1"/>
  <c r="H56" i="1"/>
  <c r="G56" i="1"/>
  <c r="S56" i="1" s="1"/>
  <c r="T56" i="1" s="1"/>
  <c r="E56" i="1"/>
  <c r="B56" i="1"/>
  <c r="S55" i="1"/>
  <c r="T55" i="1" s="1"/>
  <c r="R54" i="1"/>
  <c r="Q54" i="1"/>
  <c r="S54" i="1" s="1"/>
  <c r="T54" i="1" s="1"/>
  <c r="AG52" i="1"/>
  <c r="AF52" i="1"/>
  <c r="AE52" i="1"/>
  <c r="AD52" i="1"/>
  <c r="AC52" i="1"/>
  <c r="AB52" i="1"/>
  <c r="AA52" i="1"/>
  <c r="Z52" i="1"/>
  <c r="Y52" i="1"/>
  <c r="X52" i="1"/>
  <c r="W52" i="1"/>
  <c r="V52" i="1"/>
  <c r="R52" i="1"/>
  <c r="P52" i="1"/>
  <c r="O52" i="1"/>
  <c r="N52" i="1"/>
  <c r="M52" i="1"/>
  <c r="L52" i="1"/>
  <c r="K52" i="1"/>
  <c r="J52" i="1"/>
  <c r="I52" i="1"/>
  <c r="H52" i="1"/>
  <c r="G52" i="1"/>
  <c r="F52" i="1"/>
  <c r="F9" i="1" s="1"/>
  <c r="E52" i="1"/>
  <c r="B52" i="1"/>
  <c r="S51" i="1"/>
  <c r="T51" i="1" s="1"/>
  <c r="AB50" i="1"/>
  <c r="Z50" i="1"/>
  <c r="S50" i="1"/>
  <c r="T50" i="1" s="1"/>
  <c r="E50" i="1"/>
  <c r="AA50" i="1" s="1"/>
  <c r="AA44" i="1" s="1"/>
  <c r="B50" i="1"/>
  <c r="AG44" i="1"/>
  <c r="AF44" i="1"/>
  <c r="AE44" i="1"/>
  <c r="AD44" i="1"/>
  <c r="AC44" i="1"/>
  <c r="AB44" i="1"/>
  <c r="Z44" i="1"/>
  <c r="Y44" i="1"/>
  <c r="X44" i="1"/>
  <c r="W44" i="1"/>
  <c r="V44" i="1"/>
  <c r="R44" i="1"/>
  <c r="Q44" i="1"/>
  <c r="P44" i="1"/>
  <c r="O44" i="1"/>
  <c r="N44" i="1"/>
  <c r="M44" i="1"/>
  <c r="L44" i="1"/>
  <c r="K44" i="1"/>
  <c r="J44" i="1"/>
  <c r="I44" i="1"/>
  <c r="H44" i="1"/>
  <c r="G44" i="1"/>
  <c r="S44" i="1" s="1"/>
  <c r="T44" i="1" s="1"/>
  <c r="E44" i="1"/>
  <c r="B44" i="1"/>
  <c r="S43" i="1"/>
  <c r="T43" i="1" s="1"/>
  <c r="S42" i="1"/>
  <c r="T42" i="1" s="1"/>
  <c r="C41" i="1"/>
  <c r="E41" i="1" s="1"/>
  <c r="S40" i="1"/>
  <c r="D40" i="1"/>
  <c r="E40" i="1" s="1"/>
  <c r="R39" i="1"/>
  <c r="S39" i="1" s="1"/>
  <c r="T39" i="1" s="1"/>
  <c r="Q39" i="1"/>
  <c r="R38" i="1"/>
  <c r="S38" i="1" s="1"/>
  <c r="T38" i="1" s="1"/>
  <c r="Q38" i="1"/>
  <c r="R37" i="1"/>
  <c r="S37" i="1" s="1"/>
  <c r="T36" i="1"/>
  <c r="S36" i="1"/>
  <c r="AG35" i="1"/>
  <c r="AF35" i="1"/>
  <c r="AE35" i="1"/>
  <c r="AD35" i="1"/>
  <c r="AC35" i="1"/>
  <c r="AB35" i="1"/>
  <c r="AA35" i="1"/>
  <c r="Z35" i="1"/>
  <c r="Y35" i="1"/>
  <c r="X35" i="1"/>
  <c r="W35" i="1"/>
  <c r="V35" i="1"/>
  <c r="Q35" i="1"/>
  <c r="P35" i="1"/>
  <c r="O35" i="1"/>
  <c r="N35" i="1"/>
  <c r="M35" i="1"/>
  <c r="L35" i="1"/>
  <c r="K35" i="1"/>
  <c r="J35" i="1"/>
  <c r="I35" i="1"/>
  <c r="H35" i="1"/>
  <c r="G35" i="1"/>
  <c r="S34" i="1"/>
  <c r="T34" i="1" s="1"/>
  <c r="T33" i="1"/>
  <c r="S33" i="1"/>
  <c r="D32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P30" i="1"/>
  <c r="O30" i="1"/>
  <c r="N30" i="1"/>
  <c r="M30" i="1"/>
  <c r="L30" i="1"/>
  <c r="K30" i="1"/>
  <c r="J30" i="1"/>
  <c r="I30" i="1"/>
  <c r="H30" i="1"/>
  <c r="G30" i="1"/>
  <c r="S29" i="1"/>
  <c r="T29" i="1" s="1"/>
  <c r="E28" i="1"/>
  <c r="D27" i="1"/>
  <c r="E27" i="1" s="1"/>
  <c r="B27" i="1"/>
  <c r="D26" i="1"/>
  <c r="C26" i="1"/>
  <c r="E26" i="1" s="1"/>
  <c r="O26" i="1" s="1"/>
  <c r="B26" i="1"/>
  <c r="AG24" i="1"/>
  <c r="AF24" i="1"/>
  <c r="AE24" i="1"/>
  <c r="AD24" i="1"/>
  <c r="AC24" i="1"/>
  <c r="AB24" i="1"/>
  <c r="AA24" i="1"/>
  <c r="Z24" i="1"/>
  <c r="Y24" i="1"/>
  <c r="X24" i="1"/>
  <c r="W24" i="1"/>
  <c r="V24" i="1"/>
  <c r="M24" i="1"/>
  <c r="M9" i="1" s="1"/>
  <c r="L24" i="1"/>
  <c r="K24" i="1"/>
  <c r="J24" i="1"/>
  <c r="J9" i="1" s="1"/>
  <c r="I24" i="1"/>
  <c r="I9" i="1" s="1"/>
  <c r="H24" i="1"/>
  <c r="G24" i="1"/>
  <c r="S23" i="1"/>
  <c r="T23" i="1" s="1"/>
  <c r="S22" i="1"/>
  <c r="C22" i="1"/>
  <c r="E22" i="1" s="1"/>
  <c r="C20" i="1"/>
  <c r="E20" i="1" s="1"/>
  <c r="O20" i="1" s="1"/>
  <c r="O18" i="1" s="1"/>
  <c r="AG18" i="1"/>
  <c r="AF18" i="1"/>
  <c r="AE18" i="1"/>
  <c r="AD18" i="1"/>
  <c r="AC18" i="1"/>
  <c r="AB18" i="1"/>
  <c r="AA18" i="1"/>
  <c r="Z18" i="1"/>
  <c r="Y18" i="1"/>
  <c r="X18" i="1"/>
  <c r="W18" i="1"/>
  <c r="V18" i="1"/>
  <c r="M18" i="1"/>
  <c r="L18" i="1"/>
  <c r="K18" i="1"/>
  <c r="J18" i="1"/>
  <c r="I18" i="1"/>
  <c r="H18" i="1"/>
  <c r="G18" i="1"/>
  <c r="T17" i="1"/>
  <c r="S17" i="1"/>
  <c r="J15" i="1"/>
  <c r="S15" i="1" s="1"/>
  <c r="T15" i="1" s="1"/>
  <c r="I15" i="1"/>
  <c r="S14" i="1"/>
  <c r="T14" i="1" s="1"/>
  <c r="I14" i="1"/>
  <c r="D13" i="1"/>
  <c r="C37" i="1" s="1"/>
  <c r="E37" i="1" s="1"/>
  <c r="E35" i="1" s="1"/>
  <c r="C13" i="1"/>
  <c r="AG11" i="1"/>
  <c r="AF11" i="1"/>
  <c r="AE11" i="1"/>
  <c r="AD11" i="1"/>
  <c r="AC11" i="1"/>
  <c r="AB11" i="1"/>
  <c r="AA11" i="1"/>
  <c r="Z11" i="1"/>
  <c r="Y11" i="1"/>
  <c r="X11" i="1"/>
  <c r="X9" i="1" s="1"/>
  <c r="W11" i="1"/>
  <c r="V11" i="1"/>
  <c r="Q11" i="1"/>
  <c r="P11" i="1"/>
  <c r="M11" i="1"/>
  <c r="L11" i="1"/>
  <c r="K11" i="1"/>
  <c r="K9" i="1" s="1"/>
  <c r="H11" i="1"/>
  <c r="G11" i="1"/>
  <c r="AC9" i="1"/>
  <c r="Z9" i="1"/>
  <c r="Y9" i="1"/>
  <c r="L9" i="1"/>
  <c r="H9" i="1"/>
  <c r="D4" i="1"/>
  <c r="C32" i="1" s="1"/>
  <c r="E32" i="1" s="1"/>
  <c r="D3" i="1"/>
  <c r="Q32" i="1" l="1"/>
  <c r="B32" i="1"/>
  <c r="B30" i="1" s="1"/>
  <c r="E30" i="1"/>
  <c r="R32" i="1"/>
  <c r="R30" i="1" s="1"/>
  <c r="O24" i="1"/>
  <c r="Q26" i="1"/>
  <c r="Q24" i="1" s="1"/>
  <c r="S26" i="1"/>
  <c r="R68" i="1"/>
  <c r="B68" i="1"/>
  <c r="B66" i="1" s="1"/>
  <c r="E66" i="1"/>
  <c r="E13" i="1"/>
  <c r="N20" i="1"/>
  <c r="B28" i="1"/>
  <c r="B24" i="1" s="1"/>
  <c r="N28" i="1"/>
  <c r="T40" i="1"/>
  <c r="B40" i="1"/>
  <c r="Q52" i="1"/>
  <c r="AA73" i="1"/>
  <c r="AA9" i="1" s="1"/>
  <c r="AB79" i="1"/>
  <c r="R41" i="1"/>
  <c r="S41" i="1" s="1"/>
  <c r="T41" i="1" s="1"/>
  <c r="W9" i="1"/>
  <c r="T37" i="1"/>
  <c r="B37" i="1"/>
  <c r="T22" i="1"/>
  <c r="B22" i="1"/>
  <c r="G9" i="1"/>
  <c r="P20" i="1"/>
  <c r="B20" i="1"/>
  <c r="T26" i="1"/>
  <c r="E24" i="1"/>
  <c r="P27" i="1"/>
  <c r="B41" i="1"/>
  <c r="S52" i="1"/>
  <c r="T52" i="1" s="1"/>
  <c r="V73" i="1"/>
  <c r="V9" i="1" s="1"/>
  <c r="C21" i="1"/>
  <c r="E21" i="1" s="1"/>
  <c r="B21" i="1" l="1"/>
  <c r="P21" i="1"/>
  <c r="E18" i="1"/>
  <c r="R35" i="1"/>
  <c r="S35" i="1" s="1"/>
  <c r="T35" i="1" s="1"/>
  <c r="S20" i="1"/>
  <c r="T20" i="1" s="1"/>
  <c r="N18" i="1"/>
  <c r="B35" i="1"/>
  <c r="P24" i="1"/>
  <c r="R27" i="1"/>
  <c r="R24" i="1" s="1"/>
  <c r="B18" i="1"/>
  <c r="P18" i="1"/>
  <c r="P9" i="1" s="1"/>
  <c r="N24" i="1"/>
  <c r="S28" i="1"/>
  <c r="T28" i="1" s="1"/>
  <c r="AB73" i="1"/>
  <c r="AB9" i="1" s="1"/>
  <c r="AD79" i="1"/>
  <c r="N13" i="1"/>
  <c r="B13" i="1"/>
  <c r="B11" i="1" s="1"/>
  <c r="B9" i="1" s="1"/>
  <c r="E11" i="1"/>
  <c r="O13" i="1"/>
  <c r="O11" i="1" s="1"/>
  <c r="O9" i="1" s="1"/>
  <c r="R13" i="1"/>
  <c r="R11" i="1" s="1"/>
  <c r="S68" i="1"/>
  <c r="T68" i="1" s="1"/>
  <c r="R66" i="1"/>
  <c r="S66" i="1" s="1"/>
  <c r="T66" i="1" s="1"/>
  <c r="S32" i="1"/>
  <c r="T32" i="1" s="1"/>
  <c r="Q30" i="1"/>
  <c r="S30" i="1" s="1"/>
  <c r="T30" i="1" s="1"/>
  <c r="S13" i="1" l="1"/>
  <c r="T13" i="1" s="1"/>
  <c r="N11" i="1"/>
  <c r="Q21" i="1"/>
  <c r="E9" i="1"/>
  <c r="AE79" i="1"/>
  <c r="AD73" i="1"/>
  <c r="AD9" i="1" s="1"/>
  <c r="S24" i="1"/>
  <c r="T24" i="1" s="1"/>
  <c r="S27" i="1"/>
  <c r="T27" i="1" s="1"/>
  <c r="N9" i="1" l="1"/>
  <c r="S11" i="1"/>
  <c r="T11" i="1" s="1"/>
  <c r="AE73" i="1"/>
  <c r="AE9" i="1" s="1"/>
  <c r="AF79" i="1"/>
  <c r="R21" i="1"/>
  <c r="R18" i="1" s="1"/>
  <c r="R9" i="1" s="1"/>
  <c r="Q18" i="1"/>
  <c r="S21" i="1" l="1"/>
  <c r="T21" i="1" s="1"/>
  <c r="AF73" i="1"/>
  <c r="AF9" i="1" s="1"/>
  <c r="AG79" i="1"/>
  <c r="AG73" i="1" s="1"/>
  <c r="AG9" i="1" s="1"/>
  <c r="Q9" i="1"/>
  <c r="S9" i="1" s="1"/>
  <c r="S18" i="1"/>
  <c r="T18" i="1" s="1"/>
  <c r="S5" i="1" l="1"/>
  <c r="T9" i="1"/>
  <c r="T5" i="1" s="1"/>
  <c r="S3" i="1" l="1"/>
</calcChain>
</file>

<file path=xl/sharedStrings.xml><?xml version="1.0" encoding="utf-8"?>
<sst xmlns="http://schemas.openxmlformats.org/spreadsheetml/2006/main" count="70" uniqueCount="68">
  <si>
    <t>PT. SINAR BAHANA MULYA</t>
  </si>
  <si>
    <t>Jalan Tembus</t>
  </si>
  <si>
    <t>P</t>
  </si>
  <si>
    <t>l</t>
  </si>
  <si>
    <t>Jalan dan berm</t>
  </si>
  <si>
    <t>Perumahan Citra Gran - Cibubur</t>
  </si>
  <si>
    <t>luas total lahan</t>
  </si>
  <si>
    <t>RENCANA THN 2016</t>
  </si>
  <si>
    <t xml:space="preserve">Jalan </t>
  </si>
  <si>
    <t xml:space="preserve">asumsi berm </t>
  </si>
  <si>
    <t>3 meter, kiri dan kanan</t>
  </si>
  <si>
    <t>PEK. INFRA</t>
  </si>
  <si>
    <t>TOTAL 2015</t>
  </si>
  <si>
    <t>HB</t>
  </si>
  <si>
    <t>ITEM PEK</t>
  </si>
  <si>
    <t>NILAI SPK</t>
  </si>
  <si>
    <t>Volume</t>
  </si>
  <si>
    <t>H.Sat</t>
  </si>
  <si>
    <t>TOTAL NILAI PEK</t>
  </si>
  <si>
    <t>JAN '16</t>
  </si>
  <si>
    <t>FEB '16</t>
  </si>
  <si>
    <t>MAR '16</t>
  </si>
  <si>
    <t>APR'16</t>
  </si>
  <si>
    <t>MEI '16</t>
  </si>
  <si>
    <t>JUN '16</t>
  </si>
  <si>
    <t>JUL '16</t>
  </si>
  <si>
    <t>AGT '16</t>
  </si>
  <si>
    <t>SEP '16</t>
  </si>
  <si>
    <t>OKT '16</t>
  </si>
  <si>
    <t>NOP '16</t>
  </si>
  <si>
    <t>DES '16</t>
  </si>
  <si>
    <t>JAN '17</t>
  </si>
  <si>
    <t>FEB '17</t>
  </si>
  <si>
    <t>MAR '17</t>
  </si>
  <si>
    <t>APR '17</t>
  </si>
  <si>
    <t>MEI '17</t>
  </si>
  <si>
    <t>JUN '17</t>
  </si>
  <si>
    <t>JUL '17</t>
  </si>
  <si>
    <t>AGT '17</t>
  </si>
  <si>
    <t>SEPT '17</t>
  </si>
  <si>
    <t>OKT '17</t>
  </si>
  <si>
    <t>NOP '17</t>
  </si>
  <si>
    <t>DES '17</t>
  </si>
  <si>
    <t>excl PPN</t>
  </si>
  <si>
    <t>incl ppn</t>
  </si>
  <si>
    <t>Renc th 2016</t>
  </si>
  <si>
    <t>Desain, Grading, Drainage, jaln dan M/E</t>
  </si>
  <si>
    <t>Desain grading,drainage akses transyogi</t>
  </si>
  <si>
    <t>Cut &amp; fill</t>
  </si>
  <si>
    <t>Land Clearing akses transyogi</t>
  </si>
  <si>
    <t>Cut &amp; Fill Jalan dan Saluran akses transyogi</t>
  </si>
  <si>
    <t>Pemagaran batas proyek</t>
  </si>
  <si>
    <t>Pagar Arcon CG 2 (h=1.6 m) pjg= 2.000 m (thp-4)</t>
  </si>
  <si>
    <t>Turap batas kampung H= 2 m, Pjg= 600 m(CG-2)</t>
  </si>
  <si>
    <t>Bongkar psg arkon CG2 (pjg = 700 m)</t>
  </si>
  <si>
    <t>Jalan jembatan dan saluran</t>
  </si>
  <si>
    <t>Jalan dan Saluran akses transyogi</t>
  </si>
  <si>
    <t>Instalasi listrik dan PJU</t>
  </si>
  <si>
    <t>PJU akses transyogi</t>
  </si>
  <si>
    <t>Pembuatan gardu baru CG 2</t>
  </si>
  <si>
    <t>Tarikan kabel TM (2x2000 m) @550.000,-/m1-CG 2</t>
  </si>
  <si>
    <t>Air bersih dan WTP baru</t>
  </si>
  <si>
    <t>Jar Telepon</t>
  </si>
  <si>
    <t>Gerbang masuk dan monumen</t>
  </si>
  <si>
    <t>Danau</t>
  </si>
  <si>
    <t>Lansekap</t>
  </si>
  <si>
    <t>Lansekap akses transyogi</t>
  </si>
  <si>
    <t>Prasarana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</si>
</sst>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2">
    <xf numFmtId="0" fontId="0" fillId="0" borderId="0" xfId="0"/>
    <xf numFmtId="41" fontId="0" fillId="0" borderId="0" xfId="1" applyFont="1"/>
    <xf numFmtId="41" fontId="1" fillId="0" borderId="0" xfId="1" applyFont="1"/>
    <xf numFmtId="41" fontId="0" fillId="0" borderId="0" xfId="1" applyFont="1" applyFill="1"/>
    <xf numFmtId="41" fontId="0" fillId="2" borderId="0" xfId="1" applyFont="1" applyFill="1" applyBorder="1"/>
    <xf numFmtId="41" fontId="2" fillId="0" borderId="0" xfId="1" applyFont="1" applyAlignment="1">
      <alignment horizontal="right"/>
    </xf>
    <xf numFmtId="0" fontId="0" fillId="3" borderId="1" xfId="0" applyFill="1" applyBorder="1"/>
    <xf numFmtId="41" fontId="0" fillId="3" borderId="1" xfId="1" applyFont="1" applyFill="1" applyBorder="1"/>
    <xf numFmtId="41" fontId="0" fillId="0" borderId="1" xfId="1" applyFont="1" applyBorder="1"/>
    <xf numFmtId="41" fontId="1" fillId="0" borderId="1" xfId="1" applyFont="1" applyBorder="1"/>
    <xf numFmtId="41" fontId="0" fillId="4" borderId="1" xfId="1" applyFont="1" applyFill="1" applyBorder="1"/>
    <xf numFmtId="41" fontId="0" fillId="0" borderId="2" xfId="1" applyFont="1" applyBorder="1"/>
    <xf numFmtId="0" fontId="2" fillId="3" borderId="3" xfId="0" applyFont="1" applyFill="1" applyBorder="1" applyAlignment="1">
      <alignment horizontal="center"/>
    </xf>
    <xf numFmtId="41" fontId="2" fillId="3" borderId="3" xfId="1" applyFont="1" applyFill="1" applyBorder="1" applyAlignment="1">
      <alignment horizontal="center"/>
    </xf>
    <xf numFmtId="41" fontId="2" fillId="0" borderId="3" xfId="1" applyFont="1" applyBorder="1" applyAlignment="1">
      <alignment horizontal="center"/>
    </xf>
    <xf numFmtId="41" fontId="2" fillId="4" borderId="3" xfId="1" applyFont="1" applyFill="1" applyBorder="1" applyAlignment="1">
      <alignment horizontal="center"/>
    </xf>
    <xf numFmtId="0" fontId="0" fillId="3" borderId="4" xfId="0" applyFill="1" applyBorder="1"/>
    <xf numFmtId="41" fontId="0" fillId="3" borderId="4" xfId="1" applyFont="1" applyFill="1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1" fillId="0" borderId="4" xfId="1" applyFont="1" applyBorder="1" applyAlignment="1">
      <alignment horizontal="center"/>
    </xf>
    <xf numFmtId="41" fontId="0" fillId="0" borderId="4" xfId="1" applyFont="1" applyBorder="1"/>
    <xf numFmtId="0" fontId="1" fillId="5" borderId="5" xfId="0" applyFont="1" applyFill="1" applyBorder="1"/>
    <xf numFmtId="43" fontId="0" fillId="5" borderId="5" xfId="1" applyNumberFormat="1" applyFont="1" applyFill="1" applyBorder="1"/>
    <xf numFmtId="43" fontId="0" fillId="0" borderId="5" xfId="1" applyNumberFormat="1" applyFont="1" applyBorder="1"/>
    <xf numFmtId="41" fontId="0" fillId="0" borderId="5" xfId="1" applyFont="1" applyBorder="1"/>
    <xf numFmtId="41" fontId="0" fillId="4" borderId="5" xfId="1" applyFont="1" applyFill="1" applyBorder="1"/>
    <xf numFmtId="0" fontId="0" fillId="5" borderId="5" xfId="0" applyFill="1" applyBorder="1"/>
    <xf numFmtId="41" fontId="0" fillId="5" borderId="5" xfId="1" applyFont="1" applyFill="1" applyBorder="1"/>
    <xf numFmtId="0" fontId="0" fillId="3" borderId="6" xfId="0" applyFill="1" applyBorder="1"/>
    <xf numFmtId="41" fontId="0" fillId="3" borderId="6" xfId="1" applyFont="1" applyFill="1" applyBorder="1"/>
    <xf numFmtId="0" fontId="0" fillId="5" borderId="6" xfId="0" applyFill="1" applyBorder="1"/>
    <xf numFmtId="41" fontId="0" fillId="5" borderId="6" xfId="1" applyFont="1" applyFill="1" applyBorder="1"/>
    <xf numFmtId="41" fontId="0" fillId="6" borderId="6" xfId="1" applyFont="1" applyFill="1" applyBorder="1"/>
    <xf numFmtId="0" fontId="1" fillId="5" borderId="6" xfId="0" applyFont="1" applyFill="1" applyBorder="1"/>
    <xf numFmtId="41" fontId="1" fillId="0" borderId="6" xfId="1" applyFont="1" applyFill="1" applyBorder="1"/>
    <xf numFmtId="41" fontId="0" fillId="0" borderId="6" xfId="1" applyFont="1" applyFill="1" applyBorder="1"/>
    <xf numFmtId="0" fontId="0" fillId="0" borderId="0" xfId="0" applyFill="1"/>
    <xf numFmtId="41" fontId="0" fillId="0" borderId="6" xfId="1" applyFont="1" applyBorder="1"/>
    <xf numFmtId="41" fontId="0" fillId="4" borderId="6" xfId="1" applyFont="1" applyFill="1" applyBorder="1"/>
    <xf numFmtId="43" fontId="0" fillId="5" borderId="6" xfId="1" applyNumberFormat="1" applyFont="1" applyFill="1" applyBorder="1"/>
    <xf numFmtId="41" fontId="1" fillId="2" borderId="6" xfId="1" applyFont="1" applyFill="1" applyBorder="1"/>
    <xf numFmtId="41" fontId="3" fillId="5" borderId="6" xfId="1" applyFont="1" applyFill="1" applyBorder="1"/>
    <xf numFmtId="41" fontId="0" fillId="2" borderId="6" xfId="1" applyFont="1" applyFill="1" applyBorder="1"/>
    <xf numFmtId="41" fontId="1" fillId="5" borderId="6" xfId="1" applyFont="1" applyFill="1" applyBorder="1"/>
    <xf numFmtId="0" fontId="0" fillId="6" borderId="6" xfId="0" applyFill="1" applyBorder="1"/>
    <xf numFmtId="0" fontId="1" fillId="5" borderId="7" xfId="0" applyFont="1" applyFill="1" applyBorder="1"/>
    <xf numFmtId="41" fontId="0" fillId="0" borderId="7" xfId="1" applyFont="1" applyFill="1" applyBorder="1"/>
    <xf numFmtId="41" fontId="0" fillId="5" borderId="7" xfId="1" applyFont="1" applyFill="1" applyBorder="1"/>
    <xf numFmtId="0" fontId="0" fillId="5" borderId="7" xfId="0" applyFill="1" applyBorder="1"/>
    <xf numFmtId="0" fontId="0" fillId="5" borderId="8" xfId="0" applyFill="1" applyBorder="1"/>
    <xf numFmtId="41" fontId="0" fillId="5" borderId="8" xfId="1" applyFont="1" applyFill="1" applyBorder="1"/>
    <xf numFmtId="41" fontId="0" fillId="0" borderId="8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PS\data%2024-6-08\CIBUBUR08\Laporan%20Bulanan\lap-untuk%2016\raker16\Team%20QS\Eko\Infra2015-CG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"/>
      <sheetName val="2013"/>
      <sheetName val="2014"/>
      <sheetName val="2015_lama"/>
      <sheetName val="2015_lama (2)"/>
      <sheetName val="Pext22015 (2)"/>
      <sheetName val="2015_CG2 (2)"/>
      <sheetName val="2016_CG-1"/>
      <sheetName val="2016_CG-1 (Pext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3">
          <cell r="D13">
            <v>2000</v>
          </cell>
        </row>
        <row r="28">
          <cell r="D28">
            <v>340000</v>
          </cell>
        </row>
        <row r="29">
          <cell r="D29">
            <v>1200000</v>
          </cell>
        </row>
        <row r="38">
          <cell r="D38">
            <v>354700</v>
          </cell>
        </row>
        <row r="82">
          <cell r="D82">
            <v>150000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abSelected="1" zoomScale="70" zoomScaleNormal="70" workbookViewId="0">
      <selection activeCell="F4" sqref="F4"/>
    </sheetView>
  </sheetViews>
  <sheetFormatPr defaultRowHeight="12.75" x14ac:dyDescent="0.2"/>
  <cols>
    <col min="1" max="1" width="46.85546875" bestFit="1" customWidth="1"/>
    <col min="2" max="2" width="18.7109375" bestFit="1" customWidth="1"/>
    <col min="3" max="4" width="18.7109375" customWidth="1"/>
    <col min="5" max="5" width="18.7109375" bestFit="1" customWidth="1"/>
    <col min="6" max="6" width="16.28515625" customWidth="1"/>
    <col min="7" max="7" width="13" customWidth="1"/>
    <col min="8" max="8" width="15.28515625" customWidth="1"/>
    <col min="9" max="10" width="14.28515625" customWidth="1"/>
    <col min="11" max="12" width="15" customWidth="1"/>
    <col min="13" max="13" width="17.7109375" customWidth="1"/>
    <col min="14" max="14" width="15.7109375" customWidth="1"/>
    <col min="15" max="16" width="15" customWidth="1"/>
    <col min="17" max="18" width="15.85546875" customWidth="1"/>
    <col min="19" max="19" width="15.85546875" bestFit="1" customWidth="1"/>
    <col min="20" max="20" width="18.7109375" bestFit="1" customWidth="1"/>
    <col min="21" max="21" width="5.7109375" customWidth="1"/>
    <col min="22" max="22" width="14.28515625" bestFit="1" customWidth="1"/>
    <col min="23" max="23" width="18.7109375" bestFit="1" customWidth="1"/>
    <col min="24" max="25" width="15.85546875" bestFit="1" customWidth="1"/>
    <col min="26" max="26" width="14.85546875" bestFit="1" customWidth="1"/>
    <col min="27" max="27" width="14.28515625" bestFit="1" customWidth="1"/>
    <col min="28" max="28" width="15.28515625" customWidth="1"/>
    <col min="29" max="29" width="15.85546875" customWidth="1"/>
    <col min="30" max="30" width="14.28515625" customWidth="1"/>
    <col min="31" max="31" width="14.85546875" bestFit="1" customWidth="1"/>
    <col min="32" max="32" width="16.140625" customWidth="1"/>
    <col min="33" max="33" width="17.28515625" customWidth="1"/>
  </cols>
  <sheetData>
    <row r="2" spans="1:33" x14ac:dyDescent="0.2">
      <c r="A2" t="s">
        <v>0</v>
      </c>
      <c r="B2" s="1"/>
      <c r="C2" s="1"/>
      <c r="D2" s="2" t="s">
        <v>1</v>
      </c>
      <c r="E2" s="2" t="s">
        <v>2</v>
      </c>
      <c r="F2" s="2" t="s">
        <v>3</v>
      </c>
      <c r="G2" s="2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t="s">
        <v>5</v>
      </c>
      <c r="B3" s="4"/>
      <c r="C3" s="4" t="s">
        <v>6</v>
      </c>
      <c r="D3" s="4">
        <f>E3*G3</f>
        <v>44000</v>
      </c>
      <c r="E3" s="1">
        <v>2000</v>
      </c>
      <c r="F3" s="1">
        <v>16</v>
      </c>
      <c r="G3" s="1">
        <v>22</v>
      </c>
      <c r="H3" s="1"/>
      <c r="I3" s="1"/>
      <c r="J3" s="1"/>
      <c r="K3" s="1"/>
      <c r="L3" s="1"/>
      <c r="M3" s="1"/>
      <c r="N3" s="1"/>
      <c r="O3" s="5" t="s">
        <v>7</v>
      </c>
      <c r="P3" s="1"/>
      <c r="Q3" s="1"/>
      <c r="R3" s="1"/>
      <c r="S3" s="1">
        <f>S9+T9</f>
        <v>24527140000.000004</v>
      </c>
      <c r="T3" s="1"/>
      <c r="U3" s="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B4" s="1"/>
      <c r="C4" s="1" t="s">
        <v>8</v>
      </c>
      <c r="D4" s="1">
        <f>E3*F3</f>
        <v>32000</v>
      </c>
      <c r="E4" s="1"/>
      <c r="F4" s="1"/>
      <c r="G4" s="2" t="s">
        <v>9</v>
      </c>
      <c r="H4" s="2" t="s">
        <v>10</v>
      </c>
      <c r="I4" s="1"/>
      <c r="J4" s="1"/>
      <c r="K4" s="1"/>
      <c r="L4" s="1"/>
      <c r="M4" s="1"/>
      <c r="N4" s="1"/>
      <c r="O4" s="5" t="s">
        <v>11</v>
      </c>
      <c r="P4" s="1"/>
      <c r="Q4" s="1"/>
      <c r="R4" s="1"/>
      <c r="S4" s="1"/>
      <c r="T4" s="1"/>
      <c r="U4" s="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>
        <f>S9/1.1</f>
        <v>10252520000</v>
      </c>
      <c r="T5" s="1">
        <f>T9/1.1</f>
        <v>12044880000.000002</v>
      </c>
      <c r="U5" s="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6"/>
      <c r="B6" s="7"/>
      <c r="C6" s="7"/>
      <c r="D6" s="7"/>
      <c r="E6" s="8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 t="s">
        <v>12</v>
      </c>
      <c r="T6" s="8" t="s">
        <v>13</v>
      </c>
      <c r="U6" s="10"/>
      <c r="V6" s="8"/>
      <c r="W6" s="8"/>
      <c r="X6" s="8"/>
      <c r="Y6" s="8"/>
      <c r="Z6" s="8"/>
      <c r="AA6" s="8"/>
      <c r="AB6" s="11"/>
      <c r="AC6" s="11"/>
      <c r="AD6" s="11"/>
      <c r="AE6" s="11"/>
      <c r="AF6" s="11"/>
      <c r="AG6" s="8"/>
    </row>
    <row r="7" spans="1:33" x14ac:dyDescent="0.2">
      <c r="A7" s="12" t="s">
        <v>14</v>
      </c>
      <c r="B7" s="13" t="s">
        <v>15</v>
      </c>
      <c r="C7" s="13" t="s">
        <v>16</v>
      </c>
      <c r="D7" s="13" t="s">
        <v>17</v>
      </c>
      <c r="E7" s="14" t="s">
        <v>18</v>
      </c>
      <c r="F7" s="14" t="s">
        <v>15</v>
      </c>
      <c r="G7" s="14" t="s">
        <v>19</v>
      </c>
      <c r="H7" s="14" t="s">
        <v>20</v>
      </c>
      <c r="I7" s="14" t="s">
        <v>21</v>
      </c>
      <c r="J7" s="14" t="s">
        <v>22</v>
      </c>
      <c r="K7" s="14" t="s">
        <v>23</v>
      </c>
      <c r="L7" s="14" t="s">
        <v>24</v>
      </c>
      <c r="M7" s="14" t="s">
        <v>25</v>
      </c>
      <c r="N7" s="14" t="s">
        <v>26</v>
      </c>
      <c r="O7" s="14" t="s">
        <v>27</v>
      </c>
      <c r="P7" s="14" t="s">
        <v>28</v>
      </c>
      <c r="Q7" s="14" t="s">
        <v>29</v>
      </c>
      <c r="R7" s="14" t="s">
        <v>30</v>
      </c>
      <c r="S7" s="14"/>
      <c r="T7" s="14"/>
      <c r="U7" s="15"/>
      <c r="V7" s="14" t="s">
        <v>31</v>
      </c>
      <c r="W7" s="14" t="s">
        <v>32</v>
      </c>
      <c r="X7" s="14" t="s">
        <v>33</v>
      </c>
      <c r="Y7" s="14" t="s">
        <v>34</v>
      </c>
      <c r="Z7" s="14" t="s">
        <v>35</v>
      </c>
      <c r="AA7" s="14" t="s">
        <v>36</v>
      </c>
      <c r="AB7" s="14" t="s">
        <v>37</v>
      </c>
      <c r="AC7" s="14" t="s">
        <v>38</v>
      </c>
      <c r="AD7" s="14" t="s">
        <v>39</v>
      </c>
      <c r="AE7" s="14" t="s">
        <v>40</v>
      </c>
      <c r="AF7" s="14" t="s">
        <v>41</v>
      </c>
      <c r="AG7" s="14" t="s">
        <v>42</v>
      </c>
    </row>
    <row r="8" spans="1:33" ht="13.5" thickBot="1" x14ac:dyDescent="0.25">
      <c r="A8" s="16"/>
      <c r="B8" s="17" t="s">
        <v>43</v>
      </c>
      <c r="C8" s="17"/>
      <c r="D8" s="17"/>
      <c r="E8" s="18" t="s">
        <v>44</v>
      </c>
      <c r="F8" s="19" t="s">
        <v>44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3" ht="13.5" thickTop="1" x14ac:dyDescent="0.2">
      <c r="A9" s="21" t="s">
        <v>45</v>
      </c>
      <c r="B9" s="22">
        <f>SUM(B11:B81)/2</f>
        <v>22297400000</v>
      </c>
      <c r="C9" s="22"/>
      <c r="D9" s="22"/>
      <c r="E9" s="23">
        <f>SUM(E11:E81)/2</f>
        <v>24527140000.000004</v>
      </c>
      <c r="F9" s="24">
        <f>SUM(F11:F81)</f>
        <v>0</v>
      </c>
      <c r="G9" s="24">
        <f t="shared" ref="G9:R9" si="0">+G11+G18+G24+G30+G35+G44+G52+G56+G66+G73+G61</f>
        <v>0</v>
      </c>
      <c r="H9" s="24">
        <f t="shared" si="0"/>
        <v>0</v>
      </c>
      <c r="I9" s="24">
        <f t="shared" si="0"/>
        <v>0</v>
      </c>
      <c r="J9" s="24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4">
        <f t="shared" si="0"/>
        <v>233860000.00000003</v>
      </c>
      <c r="O9" s="24">
        <f t="shared" si="0"/>
        <v>907720000.00000012</v>
      </c>
      <c r="P9" s="24">
        <f t="shared" si="0"/>
        <v>1529880000</v>
      </c>
      <c r="Q9" s="24">
        <f t="shared" si="0"/>
        <v>3796936000</v>
      </c>
      <c r="R9" s="24">
        <f t="shared" si="0"/>
        <v>4809376000</v>
      </c>
      <c r="S9" s="24">
        <f>G9+H9+I9+J9+K9+L9+M9+N9+O9+P9+Q9+R9</f>
        <v>11277772000</v>
      </c>
      <c r="T9" s="24">
        <f>E9-S9</f>
        <v>13249368000.000004</v>
      </c>
      <c r="U9" s="25"/>
      <c r="V9" s="24">
        <f t="shared" ref="V9:AG9" si="1">+V11+V18+V24+V30+V35+V44+V52+V56+V66+V73+V61</f>
        <v>0</v>
      </c>
      <c r="W9" s="24">
        <f t="shared" si="1"/>
        <v>0</v>
      </c>
      <c r="X9" s="24">
        <f t="shared" si="1"/>
        <v>0</v>
      </c>
      <c r="Y9" s="24">
        <f t="shared" si="1"/>
        <v>0</v>
      </c>
      <c r="Z9" s="24">
        <f t="shared" si="1"/>
        <v>0</v>
      </c>
      <c r="AA9" s="24">
        <f t="shared" si="1"/>
        <v>0</v>
      </c>
      <c r="AB9" s="24">
        <f t="shared" si="1"/>
        <v>0</v>
      </c>
      <c r="AC9" s="24">
        <f t="shared" si="1"/>
        <v>0</v>
      </c>
      <c r="AD9" s="24">
        <f t="shared" si="1"/>
        <v>0</v>
      </c>
      <c r="AE9" s="24">
        <f t="shared" si="1"/>
        <v>0</v>
      </c>
      <c r="AF9" s="24">
        <f t="shared" si="1"/>
        <v>0</v>
      </c>
      <c r="AG9" s="24">
        <f t="shared" si="1"/>
        <v>0</v>
      </c>
    </row>
    <row r="10" spans="1:33" x14ac:dyDescent="0.2">
      <c r="A10" s="26"/>
      <c r="B10" s="27"/>
      <c r="C10" s="27"/>
      <c r="D10" s="27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5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</row>
    <row r="11" spans="1:33" x14ac:dyDescent="0.2">
      <c r="A11" s="28" t="s">
        <v>46</v>
      </c>
      <c r="B11" s="29">
        <f>SUM(B13:B14)</f>
        <v>88000000</v>
      </c>
      <c r="C11" s="29"/>
      <c r="D11" s="29"/>
      <c r="E11" s="29">
        <f>SUM(E13:E16)</f>
        <v>96800000.000000015</v>
      </c>
      <c r="F11" s="29"/>
      <c r="G11" s="29">
        <f t="shared" ref="G11:R11" si="2">SUM(G13:G16)</f>
        <v>0</v>
      </c>
      <c r="H11" s="29">
        <f t="shared" si="2"/>
        <v>0</v>
      </c>
      <c r="I11" s="29"/>
      <c r="J11" s="29"/>
      <c r="K11" s="29">
        <f>SUM(K12)</f>
        <v>0</v>
      </c>
      <c r="L11" s="29">
        <f>SUM(L12)</f>
        <v>0</v>
      </c>
      <c r="M11" s="29">
        <f>SUM(M12)</f>
        <v>0</v>
      </c>
      <c r="N11" s="29">
        <f>SUM(N13:N16)</f>
        <v>48400000.000000007</v>
      </c>
      <c r="O11" s="29">
        <f>SUM(O13:O16)</f>
        <v>43560000.000000007</v>
      </c>
      <c r="P11" s="29">
        <f t="shared" si="2"/>
        <v>0</v>
      </c>
      <c r="Q11" s="29">
        <f t="shared" si="2"/>
        <v>0</v>
      </c>
      <c r="R11" s="29">
        <f t="shared" si="2"/>
        <v>4840000.0000000009</v>
      </c>
      <c r="S11" s="29">
        <f t="shared" ref="S11:S79" si="3">G11+H11+I11+J11+K11+L11+M11+N11+O11+P11+Q11+R11</f>
        <v>96800000.000000015</v>
      </c>
      <c r="T11" s="29">
        <f t="shared" ref="T11:T56" si="4">E11-S11</f>
        <v>0</v>
      </c>
      <c r="U11" s="29"/>
      <c r="V11" s="29">
        <f t="shared" ref="V11:AG11" si="5">SUM(V13)</f>
        <v>0</v>
      </c>
      <c r="W11" s="29">
        <f t="shared" si="5"/>
        <v>0</v>
      </c>
      <c r="X11" s="29">
        <f t="shared" si="5"/>
        <v>0</v>
      </c>
      <c r="Y11" s="29">
        <f t="shared" si="5"/>
        <v>0</v>
      </c>
      <c r="Z11" s="29">
        <f t="shared" si="5"/>
        <v>0</v>
      </c>
      <c r="AA11" s="29">
        <f t="shared" si="5"/>
        <v>0</v>
      </c>
      <c r="AB11" s="29">
        <f t="shared" si="5"/>
        <v>0</v>
      </c>
      <c r="AC11" s="29">
        <f t="shared" si="5"/>
        <v>0</v>
      </c>
      <c r="AD11" s="29">
        <f t="shared" si="5"/>
        <v>0</v>
      </c>
      <c r="AE11" s="29">
        <f t="shared" si="5"/>
        <v>0</v>
      </c>
      <c r="AF11" s="29">
        <f t="shared" si="5"/>
        <v>0</v>
      </c>
      <c r="AG11" s="29">
        <f t="shared" si="5"/>
        <v>0</v>
      </c>
    </row>
    <row r="12" spans="1:33" x14ac:dyDescent="0.2">
      <c r="A12" s="30"/>
      <c r="B12" s="31"/>
      <c r="C12" s="31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x14ac:dyDescent="0.2">
      <c r="A13" s="33" t="s">
        <v>47</v>
      </c>
      <c r="B13" s="31">
        <f>E13/1.1</f>
        <v>88000000</v>
      </c>
      <c r="C13" s="31">
        <f>D3</f>
        <v>44000</v>
      </c>
      <c r="D13" s="31">
        <f>'[1]2016_CG-1'!$D$13</f>
        <v>2000</v>
      </c>
      <c r="E13" s="34">
        <f>C13*D13*1.1</f>
        <v>96800000.000000015</v>
      </c>
      <c r="F13" s="35"/>
      <c r="G13" s="35"/>
      <c r="H13" s="35"/>
      <c r="I13" s="36"/>
      <c r="J13" s="36"/>
      <c r="K13" s="36"/>
      <c r="L13" s="35"/>
      <c r="M13" s="35"/>
      <c r="N13" s="35">
        <f>E13*50%</f>
        <v>48400000.000000007</v>
      </c>
      <c r="O13" s="35">
        <f>E13*45%</f>
        <v>43560000.000000007</v>
      </c>
      <c r="P13" s="35"/>
      <c r="Q13" s="35"/>
      <c r="R13" s="35">
        <f>E13*5%</f>
        <v>4840000.0000000009</v>
      </c>
      <c r="S13" s="37">
        <f t="shared" ref="S13" si="6">G13+H13+I13+J13+K13+L13+M13+N13+O13+P13+Q13+R13</f>
        <v>96800000.000000015</v>
      </c>
      <c r="T13" s="37">
        <f t="shared" ref="T13" si="7">E13-S13</f>
        <v>0</v>
      </c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</row>
    <row r="14" spans="1:33" x14ac:dyDescent="0.2">
      <c r="A14" s="33"/>
      <c r="B14" s="31"/>
      <c r="C14" s="31"/>
      <c r="D14" s="31"/>
      <c r="E14" s="34"/>
      <c r="F14" s="35"/>
      <c r="G14" s="35"/>
      <c r="H14" s="35"/>
      <c r="I14" s="35">
        <f>E14</f>
        <v>0</v>
      </c>
      <c r="J14" s="35"/>
      <c r="K14" s="35"/>
      <c r="L14" s="35"/>
      <c r="M14" s="35"/>
      <c r="N14" s="35"/>
      <c r="O14" s="35"/>
      <c r="P14" s="35"/>
      <c r="Q14" s="35"/>
      <c r="R14" s="35"/>
      <c r="S14" s="37">
        <f t="shared" si="3"/>
        <v>0</v>
      </c>
      <c r="T14" s="37">
        <f t="shared" si="4"/>
        <v>0</v>
      </c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</row>
    <row r="15" spans="1:33" x14ac:dyDescent="0.2">
      <c r="A15" s="30"/>
      <c r="B15" s="31"/>
      <c r="C15" s="31"/>
      <c r="D15" s="31"/>
      <c r="E15" s="35"/>
      <c r="F15" s="35"/>
      <c r="G15" s="35"/>
      <c r="H15" s="35"/>
      <c r="I15" s="35">
        <f>E15*0.5</f>
        <v>0</v>
      </c>
      <c r="J15" s="35">
        <f>E15*0.5</f>
        <v>0</v>
      </c>
      <c r="K15" s="35"/>
      <c r="L15" s="35"/>
      <c r="M15" s="35"/>
      <c r="N15" s="35"/>
      <c r="O15" s="35"/>
      <c r="P15" s="35"/>
      <c r="Q15" s="35"/>
      <c r="R15" s="35"/>
      <c r="S15" s="37">
        <f t="shared" si="3"/>
        <v>0</v>
      </c>
      <c r="T15" s="37">
        <f t="shared" si="4"/>
        <v>0</v>
      </c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</row>
    <row r="16" spans="1:33" x14ac:dyDescent="0.2">
      <c r="A16" s="30"/>
      <c r="B16" s="31"/>
      <c r="C16" s="31"/>
      <c r="D16" s="31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</row>
    <row r="17" spans="1:33" x14ac:dyDescent="0.2">
      <c r="A17" s="30"/>
      <c r="B17" s="31"/>
      <c r="C17" s="31"/>
      <c r="D17" s="31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>
        <f t="shared" si="3"/>
        <v>0</v>
      </c>
      <c r="T17" s="37">
        <f t="shared" si="4"/>
        <v>0</v>
      </c>
      <c r="U17" s="38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</row>
    <row r="18" spans="1:33" x14ac:dyDescent="0.2">
      <c r="A18" s="28" t="s">
        <v>48</v>
      </c>
      <c r="B18" s="29">
        <f>SUM(B20:B22)</f>
        <v>3916000000</v>
      </c>
      <c r="C18" s="29"/>
      <c r="D18" s="29"/>
      <c r="E18" s="29">
        <f>SUM(E20:E23)</f>
        <v>4307600000.000001</v>
      </c>
      <c r="F18" s="29"/>
      <c r="G18" s="29">
        <f t="shared" ref="G18:R18" si="8">SUM(G20:G23)</f>
        <v>0</v>
      </c>
      <c r="H18" s="29">
        <f t="shared" si="8"/>
        <v>0</v>
      </c>
      <c r="I18" s="29">
        <f t="shared" si="8"/>
        <v>0</v>
      </c>
      <c r="J18" s="29">
        <f t="shared" si="8"/>
        <v>0</v>
      </c>
      <c r="K18" s="29">
        <f t="shared" si="8"/>
        <v>0</v>
      </c>
      <c r="L18" s="29">
        <f>SUM(L20:L23)</f>
        <v>0</v>
      </c>
      <c r="M18" s="29">
        <f>SUM(M20:M23)</f>
        <v>0</v>
      </c>
      <c r="N18" s="29">
        <f t="shared" si="8"/>
        <v>116160000.00000001</v>
      </c>
      <c r="O18" s="29">
        <f t="shared" si="8"/>
        <v>116160000.00000001</v>
      </c>
      <c r="P18" s="29">
        <f t="shared" si="8"/>
        <v>1292280000</v>
      </c>
      <c r="Q18" s="29">
        <f t="shared" si="8"/>
        <v>1176120000</v>
      </c>
      <c r="R18" s="29">
        <f t="shared" si="8"/>
        <v>1176120000</v>
      </c>
      <c r="S18" s="29">
        <f t="shared" si="3"/>
        <v>3876840000</v>
      </c>
      <c r="T18" s="29">
        <f t="shared" si="4"/>
        <v>430760000.00000095</v>
      </c>
      <c r="U18" s="29"/>
      <c r="V18" s="29">
        <f t="shared" ref="V18:AG18" si="9">SUM(V20:V23)</f>
        <v>0</v>
      </c>
      <c r="W18" s="29">
        <f t="shared" si="9"/>
        <v>0</v>
      </c>
      <c r="X18" s="29">
        <f t="shared" si="9"/>
        <v>0</v>
      </c>
      <c r="Y18" s="29">
        <f t="shared" si="9"/>
        <v>0</v>
      </c>
      <c r="Z18" s="29">
        <f t="shared" si="9"/>
        <v>0</v>
      </c>
      <c r="AA18" s="29">
        <f t="shared" si="9"/>
        <v>0</v>
      </c>
      <c r="AB18" s="29">
        <f t="shared" si="9"/>
        <v>0</v>
      </c>
      <c r="AC18" s="29">
        <f t="shared" si="9"/>
        <v>0</v>
      </c>
      <c r="AD18" s="29">
        <f t="shared" si="9"/>
        <v>0</v>
      </c>
      <c r="AE18" s="29">
        <f t="shared" si="9"/>
        <v>0</v>
      </c>
      <c r="AF18" s="29">
        <f t="shared" si="9"/>
        <v>0</v>
      </c>
      <c r="AG18" s="29">
        <f t="shared" si="9"/>
        <v>0</v>
      </c>
    </row>
    <row r="19" spans="1:33" x14ac:dyDescent="0.2">
      <c r="A19" s="30"/>
      <c r="B19" s="31"/>
      <c r="C19" s="31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x14ac:dyDescent="0.2">
      <c r="A20" s="33" t="s">
        <v>49</v>
      </c>
      <c r="B20" s="31">
        <f t="shared" ref="B20:B22" si="10">E20/1.1</f>
        <v>352000000</v>
      </c>
      <c r="C20" s="31">
        <f>D3</f>
        <v>44000</v>
      </c>
      <c r="D20" s="31">
        <v>8000</v>
      </c>
      <c r="E20" s="34">
        <f>C20*D20*1.1</f>
        <v>387200000.00000006</v>
      </c>
      <c r="F20" s="37"/>
      <c r="G20" s="37"/>
      <c r="H20" s="37"/>
      <c r="I20" s="1"/>
      <c r="J20" s="37"/>
      <c r="K20" s="37"/>
      <c r="L20" s="37"/>
      <c r="M20" s="1"/>
      <c r="N20" s="37">
        <f>E20*0.3</f>
        <v>116160000.00000001</v>
      </c>
      <c r="O20" s="37">
        <f>E20*0.3</f>
        <v>116160000.00000001</v>
      </c>
      <c r="P20" s="37">
        <f>E20*0.3</f>
        <v>116160000.00000001</v>
      </c>
      <c r="Q20" s="37"/>
      <c r="R20" s="37"/>
      <c r="S20" s="37">
        <f t="shared" ref="S20:S22" si="11">G20+H20+I20+J20+K20+L20+M20+N20+O20+P20+Q20+R20</f>
        <v>348480000.00000006</v>
      </c>
      <c r="T20" s="37">
        <f t="shared" ref="T20:T22" si="12">E20-S20</f>
        <v>38720000</v>
      </c>
      <c r="U20" s="38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</row>
    <row r="21" spans="1:33" x14ac:dyDescent="0.2">
      <c r="A21" s="33" t="s">
        <v>50</v>
      </c>
      <c r="B21" s="31">
        <f t="shared" si="10"/>
        <v>3564000000</v>
      </c>
      <c r="C21" s="31">
        <f>C20*3</f>
        <v>132000</v>
      </c>
      <c r="D21" s="31">
        <v>27000</v>
      </c>
      <c r="E21" s="34">
        <f>C21*D21*1.1</f>
        <v>3920400000.0000005</v>
      </c>
      <c r="F21" s="37"/>
      <c r="G21" s="37"/>
      <c r="H21" s="37"/>
      <c r="I21" s="1"/>
      <c r="J21" s="1"/>
      <c r="K21" s="1"/>
      <c r="L21" s="1"/>
      <c r="M21" s="37"/>
      <c r="N21" s="37"/>
      <c r="O21" s="37"/>
      <c r="P21" s="37">
        <f>E21*30%</f>
        <v>1176120000</v>
      </c>
      <c r="Q21" s="37">
        <f>P21</f>
        <v>1176120000</v>
      </c>
      <c r="R21" s="37">
        <f>Q21</f>
        <v>1176120000</v>
      </c>
      <c r="S21" s="37">
        <f t="shared" si="11"/>
        <v>3528360000</v>
      </c>
      <c r="T21" s="37">
        <f t="shared" si="12"/>
        <v>392040000.00000048</v>
      </c>
      <c r="U21" s="38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</row>
    <row r="22" spans="1:33" x14ac:dyDescent="0.2">
      <c r="A22" s="33"/>
      <c r="B22" s="31">
        <f t="shared" si="10"/>
        <v>0</v>
      </c>
      <c r="C22" s="31">
        <f>C14*4</f>
        <v>0</v>
      </c>
      <c r="D22" s="31"/>
      <c r="E22" s="34">
        <f>C22*D22*1.1</f>
        <v>0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>
        <f t="shared" si="11"/>
        <v>0</v>
      </c>
      <c r="T22" s="37">
        <f t="shared" si="12"/>
        <v>0</v>
      </c>
      <c r="U22" s="38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x14ac:dyDescent="0.2">
      <c r="A23" s="30"/>
      <c r="B23" s="31"/>
      <c r="C23" s="31"/>
      <c r="D23" s="31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>
        <f t="shared" si="3"/>
        <v>0</v>
      </c>
      <c r="T23" s="37">
        <f t="shared" si="4"/>
        <v>0</v>
      </c>
      <c r="U23" s="38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</row>
    <row r="24" spans="1:33" x14ac:dyDescent="0.2">
      <c r="A24" s="28" t="s">
        <v>51</v>
      </c>
      <c r="B24" s="29">
        <f>SUM(B26:B29)</f>
        <v>2143000000</v>
      </c>
      <c r="C24" s="29"/>
      <c r="D24" s="29"/>
      <c r="E24" s="29">
        <f>SUM(E26:E29)</f>
        <v>2357300000.0000005</v>
      </c>
      <c r="F24" s="29"/>
      <c r="G24" s="29">
        <f t="shared" ref="G24:R24" si="13">SUM(G26:G29)</f>
        <v>0</v>
      </c>
      <c r="H24" s="29">
        <f t="shared" si="13"/>
        <v>0</v>
      </c>
      <c r="I24" s="29">
        <f t="shared" si="13"/>
        <v>0</v>
      </c>
      <c r="J24" s="29">
        <f t="shared" si="13"/>
        <v>0</v>
      </c>
      <c r="K24" s="29">
        <f t="shared" si="13"/>
        <v>0</v>
      </c>
      <c r="L24" s="29">
        <f t="shared" si="13"/>
        <v>0</v>
      </c>
      <c r="M24" s="29">
        <f t="shared" si="13"/>
        <v>0</v>
      </c>
      <c r="N24" s="29">
        <f t="shared" si="13"/>
        <v>69300000</v>
      </c>
      <c r="O24" s="29">
        <f t="shared" si="13"/>
        <v>748000000.00000012</v>
      </c>
      <c r="P24" s="29">
        <f t="shared" si="13"/>
        <v>237600000.00000003</v>
      </c>
      <c r="Q24" s="29">
        <f t="shared" si="13"/>
        <v>748000000.00000012</v>
      </c>
      <c r="R24" s="29">
        <f t="shared" si="13"/>
        <v>237600000.00000003</v>
      </c>
      <c r="S24" s="29">
        <f t="shared" si="3"/>
        <v>2040500000.0000002</v>
      </c>
      <c r="T24" s="29">
        <f t="shared" si="4"/>
        <v>316800000.00000024</v>
      </c>
      <c r="U24" s="29"/>
      <c r="V24" s="29">
        <f t="shared" ref="V24:AG24" si="14">SUM(V26:V29)</f>
        <v>0</v>
      </c>
      <c r="W24" s="29">
        <f t="shared" si="14"/>
        <v>0</v>
      </c>
      <c r="X24" s="29">
        <f t="shared" si="14"/>
        <v>0</v>
      </c>
      <c r="Y24" s="29">
        <f t="shared" si="14"/>
        <v>0</v>
      </c>
      <c r="Z24" s="29">
        <f t="shared" si="14"/>
        <v>0</v>
      </c>
      <c r="AA24" s="29">
        <f t="shared" si="14"/>
        <v>0</v>
      </c>
      <c r="AB24" s="29">
        <f t="shared" si="14"/>
        <v>0</v>
      </c>
      <c r="AC24" s="29">
        <f t="shared" si="14"/>
        <v>0</v>
      </c>
      <c r="AD24" s="29">
        <f t="shared" si="14"/>
        <v>0</v>
      </c>
      <c r="AE24" s="29">
        <f t="shared" si="14"/>
        <v>0</v>
      </c>
      <c r="AF24" s="29">
        <f t="shared" si="14"/>
        <v>0</v>
      </c>
      <c r="AG24" s="29">
        <f t="shared" si="14"/>
        <v>0</v>
      </c>
    </row>
    <row r="25" spans="1:33" x14ac:dyDescent="0.2">
      <c r="A25" s="30"/>
      <c r="B25" s="31"/>
      <c r="C25" s="31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x14ac:dyDescent="0.2">
      <c r="A26" s="33" t="s">
        <v>52</v>
      </c>
      <c r="B26" s="31">
        <f>E26/1.1</f>
        <v>1360000000</v>
      </c>
      <c r="C26" s="31">
        <f>2000*2</f>
        <v>4000</v>
      </c>
      <c r="D26" s="31">
        <f>'[1]2016_CG-1'!$D$28</f>
        <v>340000</v>
      </c>
      <c r="E26" s="34">
        <f>C26*D26*1.1</f>
        <v>1496000000.0000002</v>
      </c>
      <c r="F26" s="37"/>
      <c r="G26" s="37"/>
      <c r="H26" s="37"/>
      <c r="I26" s="1"/>
      <c r="J26" s="1"/>
      <c r="K26" s="1"/>
      <c r="L26" s="1"/>
      <c r="M26" s="37"/>
      <c r="N26" s="37"/>
      <c r="O26" s="37">
        <f>E26*50%</f>
        <v>748000000.00000012</v>
      </c>
      <c r="P26" s="37"/>
      <c r="Q26" s="37">
        <f>O26</f>
        <v>748000000.00000012</v>
      </c>
      <c r="R26" s="37"/>
      <c r="S26" s="37">
        <f t="shared" ref="S26:S27" si="15">G26+H26+I26+J26+K26+L26+M26+N26+O26+P26+Q26+R26</f>
        <v>1496000000.0000002</v>
      </c>
      <c r="T26" s="37">
        <f t="shared" si="4"/>
        <v>0</v>
      </c>
      <c r="U26" s="38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</row>
    <row r="27" spans="1:33" x14ac:dyDescent="0.2">
      <c r="A27" s="33" t="s">
        <v>53</v>
      </c>
      <c r="B27" s="31">
        <f>E27/1.1</f>
        <v>720000000</v>
      </c>
      <c r="C27" s="31">
        <v>600</v>
      </c>
      <c r="D27" s="31">
        <f>'[1]2016_CG-1'!$D$29</f>
        <v>1200000</v>
      </c>
      <c r="E27" s="34">
        <f>C27*D27*1.1</f>
        <v>792000000.00000012</v>
      </c>
      <c r="F27" s="37"/>
      <c r="G27" s="37"/>
      <c r="H27" s="37"/>
      <c r="I27" s="37"/>
      <c r="J27" s="37"/>
      <c r="K27" s="37"/>
      <c r="L27" s="1"/>
      <c r="M27" s="1"/>
      <c r="N27" s="37"/>
      <c r="O27" s="37"/>
      <c r="P27" s="37">
        <f>E27*30%</f>
        <v>237600000.00000003</v>
      </c>
      <c r="Q27" s="37"/>
      <c r="R27" s="37">
        <f>P27</f>
        <v>237600000.00000003</v>
      </c>
      <c r="S27" s="37">
        <f t="shared" si="15"/>
        <v>475200000.00000006</v>
      </c>
      <c r="T27" s="37">
        <f t="shared" si="4"/>
        <v>316800000.00000006</v>
      </c>
      <c r="U27" s="38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</row>
    <row r="28" spans="1:33" x14ac:dyDescent="0.2">
      <c r="A28" s="33" t="s">
        <v>54</v>
      </c>
      <c r="B28" s="31">
        <f>E28/1.1</f>
        <v>62999999.999999993</v>
      </c>
      <c r="C28" s="31">
        <v>700</v>
      </c>
      <c r="D28" s="31">
        <v>90000</v>
      </c>
      <c r="E28" s="34">
        <f>C28*D28*1.1</f>
        <v>69300000</v>
      </c>
      <c r="F28" s="37"/>
      <c r="G28" s="37"/>
      <c r="H28" s="37"/>
      <c r="I28" s="37"/>
      <c r="J28" s="37"/>
      <c r="K28" s="37"/>
      <c r="L28" s="37"/>
      <c r="M28" s="37"/>
      <c r="N28" s="37">
        <f>E28</f>
        <v>69300000</v>
      </c>
      <c r="O28" s="37"/>
      <c r="P28" s="37"/>
      <c r="Q28" s="37"/>
      <c r="R28" s="37"/>
      <c r="S28" s="37">
        <f t="shared" si="3"/>
        <v>69300000</v>
      </c>
      <c r="T28" s="37">
        <f t="shared" si="4"/>
        <v>0</v>
      </c>
      <c r="U28" s="38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1:33" x14ac:dyDescent="0.2">
      <c r="A29" s="30"/>
      <c r="B29" s="31"/>
      <c r="C29" s="31"/>
      <c r="D29" s="31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>
        <f t="shared" si="3"/>
        <v>0</v>
      </c>
      <c r="T29" s="37">
        <f t="shared" si="4"/>
        <v>0</v>
      </c>
      <c r="U29" s="38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1:33" x14ac:dyDescent="0.2">
      <c r="A30" s="28" t="s">
        <v>55</v>
      </c>
      <c r="B30" s="29">
        <f>SUM(B32:B34)</f>
        <v>11350400000</v>
      </c>
      <c r="C30" s="29"/>
      <c r="D30" s="29"/>
      <c r="E30" s="29">
        <f>SUM(E32:E34)</f>
        <v>12485440000.000002</v>
      </c>
      <c r="F30" s="29"/>
      <c r="G30" s="29">
        <f t="shared" ref="G30:R30" si="16">SUM(G32:G34)</f>
        <v>0</v>
      </c>
      <c r="H30" s="29">
        <f t="shared" si="16"/>
        <v>0</v>
      </c>
      <c r="I30" s="29">
        <f t="shared" si="16"/>
        <v>0</v>
      </c>
      <c r="J30" s="29">
        <f t="shared" si="16"/>
        <v>0</v>
      </c>
      <c r="K30" s="29">
        <f t="shared" si="16"/>
        <v>0</v>
      </c>
      <c r="L30" s="29">
        <f t="shared" si="16"/>
        <v>0</v>
      </c>
      <c r="M30" s="29">
        <f t="shared" si="16"/>
        <v>0</v>
      </c>
      <c r="N30" s="29">
        <f t="shared" si="16"/>
        <v>0</v>
      </c>
      <c r="O30" s="29">
        <f t="shared" si="16"/>
        <v>0</v>
      </c>
      <c r="P30" s="29">
        <f t="shared" si="16"/>
        <v>0</v>
      </c>
      <c r="Q30" s="29">
        <f t="shared" si="16"/>
        <v>1872816000.0000002</v>
      </c>
      <c r="R30" s="29">
        <f t="shared" si="16"/>
        <v>1872816000.0000002</v>
      </c>
      <c r="S30" s="29">
        <f t="shared" si="3"/>
        <v>3745632000.0000005</v>
      </c>
      <c r="T30" s="29">
        <f t="shared" si="4"/>
        <v>8739808000.0000019</v>
      </c>
      <c r="U30" s="29">
        <f t="shared" ref="U30:AG30" si="17">SUM(U32:U34)</f>
        <v>0</v>
      </c>
      <c r="V30" s="29">
        <f t="shared" si="17"/>
        <v>0</v>
      </c>
      <c r="W30" s="29">
        <f t="shared" si="17"/>
        <v>0</v>
      </c>
      <c r="X30" s="29">
        <f t="shared" si="17"/>
        <v>0</v>
      </c>
      <c r="Y30" s="29">
        <f t="shared" si="17"/>
        <v>0</v>
      </c>
      <c r="Z30" s="29">
        <f t="shared" si="17"/>
        <v>0</v>
      </c>
      <c r="AA30" s="29">
        <f t="shared" si="17"/>
        <v>0</v>
      </c>
      <c r="AB30" s="29">
        <f t="shared" si="17"/>
        <v>0</v>
      </c>
      <c r="AC30" s="29">
        <f t="shared" si="17"/>
        <v>0</v>
      </c>
      <c r="AD30" s="29">
        <f t="shared" si="17"/>
        <v>0</v>
      </c>
      <c r="AE30" s="29">
        <f t="shared" si="17"/>
        <v>0</v>
      </c>
      <c r="AF30" s="29">
        <f t="shared" si="17"/>
        <v>0</v>
      </c>
      <c r="AG30" s="29">
        <f t="shared" si="17"/>
        <v>0</v>
      </c>
    </row>
    <row r="31" spans="1:33" x14ac:dyDescent="0.2">
      <c r="A31" s="30"/>
      <c r="B31" s="31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x14ac:dyDescent="0.2">
      <c r="A32" s="33" t="s">
        <v>56</v>
      </c>
      <c r="B32" s="31">
        <f t="shared" ref="B32" si="18">E32/1.1</f>
        <v>11350400000</v>
      </c>
      <c r="C32" s="31">
        <f>D4</f>
        <v>32000</v>
      </c>
      <c r="D32" s="31">
        <f>'[1]2016_CG-1'!$D$38</f>
        <v>354700</v>
      </c>
      <c r="E32" s="35">
        <f>C32*D32*1.1</f>
        <v>12485440000.000002</v>
      </c>
      <c r="F32" s="35"/>
      <c r="G32" s="35"/>
      <c r="H32" s="35"/>
      <c r="I32" s="36"/>
      <c r="J32" s="36"/>
      <c r="K32" s="36"/>
      <c r="L32" s="36"/>
      <c r="M32" s="35"/>
      <c r="N32" s="35"/>
      <c r="O32" s="35"/>
      <c r="P32" s="35"/>
      <c r="Q32" s="35">
        <f>E32*15%</f>
        <v>1872816000.0000002</v>
      </c>
      <c r="R32" s="35">
        <f>E32*15%</f>
        <v>1872816000.0000002</v>
      </c>
      <c r="S32" s="37">
        <f t="shared" si="3"/>
        <v>3745632000.0000005</v>
      </c>
      <c r="T32" s="37">
        <f t="shared" si="4"/>
        <v>8739808000.0000019</v>
      </c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x14ac:dyDescent="0.2">
      <c r="A33" s="30"/>
      <c r="B33" s="31"/>
      <c r="C33" s="31"/>
      <c r="D33" s="31"/>
      <c r="E33" s="34"/>
      <c r="F33" s="35"/>
      <c r="G33" s="35"/>
      <c r="H33" s="35"/>
      <c r="I33" s="36"/>
      <c r="J33" s="36"/>
      <c r="K33" s="36"/>
      <c r="L33" s="36"/>
      <c r="M33" s="35"/>
      <c r="N33" s="35"/>
      <c r="O33" s="35"/>
      <c r="P33" s="35"/>
      <c r="Q33" s="35"/>
      <c r="R33" s="35"/>
      <c r="S33" s="37">
        <f t="shared" si="3"/>
        <v>0</v>
      </c>
      <c r="T33" s="37">
        <f t="shared" si="4"/>
        <v>0</v>
      </c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">
      <c r="A34" s="30"/>
      <c r="B34" s="31"/>
      <c r="C34" s="31"/>
      <c r="D34" s="31"/>
      <c r="E34" s="35"/>
      <c r="F34" s="35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>
        <f t="shared" si="3"/>
        <v>0</v>
      </c>
      <c r="T34" s="37">
        <f t="shared" si="4"/>
        <v>0</v>
      </c>
      <c r="U34" s="38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</row>
    <row r="35" spans="1:33" x14ac:dyDescent="0.2">
      <c r="A35" s="28" t="s">
        <v>57</v>
      </c>
      <c r="B35" s="29">
        <f>SUM(B36:B42)</f>
        <v>3000000000</v>
      </c>
      <c r="C35" s="29"/>
      <c r="D35" s="29"/>
      <c r="E35" s="29">
        <f>SUM(E36:E42)</f>
        <v>3300000000</v>
      </c>
      <c r="F35" s="29"/>
      <c r="G35" s="29">
        <f t="shared" ref="G35:R35" si="19">SUM(G36:G42)</f>
        <v>0</v>
      </c>
      <c r="H35" s="29">
        <f t="shared" si="19"/>
        <v>0</v>
      </c>
      <c r="I35" s="29">
        <f t="shared" si="19"/>
        <v>0</v>
      </c>
      <c r="J35" s="29">
        <f t="shared" si="19"/>
        <v>0</v>
      </c>
      <c r="K35" s="29">
        <f t="shared" si="19"/>
        <v>0</v>
      </c>
      <c r="L35" s="29">
        <f t="shared" si="19"/>
        <v>0</v>
      </c>
      <c r="M35" s="29">
        <f t="shared" si="19"/>
        <v>0</v>
      </c>
      <c r="N35" s="29">
        <f t="shared" si="19"/>
        <v>0</v>
      </c>
      <c r="O35" s="29">
        <f t="shared" si="19"/>
        <v>0</v>
      </c>
      <c r="P35" s="29">
        <f t="shared" si="19"/>
        <v>0</v>
      </c>
      <c r="Q35" s="29">
        <f t="shared" si="19"/>
        <v>0</v>
      </c>
      <c r="R35" s="29">
        <f t="shared" si="19"/>
        <v>924000000</v>
      </c>
      <c r="S35" s="29">
        <f t="shared" si="3"/>
        <v>924000000</v>
      </c>
      <c r="T35" s="29">
        <f t="shared" si="4"/>
        <v>2376000000</v>
      </c>
      <c r="U35" s="29"/>
      <c r="V35" s="29">
        <f t="shared" ref="V35:AG35" si="20">SUM(V36:V42)</f>
        <v>0</v>
      </c>
      <c r="W35" s="29">
        <f t="shared" si="20"/>
        <v>0</v>
      </c>
      <c r="X35" s="29">
        <f t="shared" si="20"/>
        <v>0</v>
      </c>
      <c r="Y35" s="29">
        <f t="shared" si="20"/>
        <v>0</v>
      </c>
      <c r="Z35" s="29">
        <f t="shared" si="20"/>
        <v>0</v>
      </c>
      <c r="AA35" s="29">
        <f t="shared" si="20"/>
        <v>0</v>
      </c>
      <c r="AB35" s="29">
        <f t="shared" si="20"/>
        <v>0</v>
      </c>
      <c r="AC35" s="29">
        <f t="shared" si="20"/>
        <v>0</v>
      </c>
      <c r="AD35" s="29">
        <f t="shared" si="20"/>
        <v>0</v>
      </c>
      <c r="AE35" s="29">
        <f t="shared" si="20"/>
        <v>0</v>
      </c>
      <c r="AF35" s="29">
        <f t="shared" si="20"/>
        <v>0</v>
      </c>
      <c r="AG35" s="29">
        <f t="shared" si="20"/>
        <v>0</v>
      </c>
    </row>
    <row r="36" spans="1:33" x14ac:dyDescent="0.2">
      <c r="A36" s="30"/>
      <c r="B36" s="31"/>
      <c r="C36" s="31"/>
      <c r="D36" s="31"/>
      <c r="E36" s="34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7">
        <f t="shared" si="3"/>
        <v>0</v>
      </c>
      <c r="T36" s="37">
        <f t="shared" si="4"/>
        <v>0</v>
      </c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</row>
    <row r="37" spans="1:33" x14ac:dyDescent="0.2">
      <c r="A37" s="33" t="s">
        <v>58</v>
      </c>
      <c r="B37" s="31">
        <f t="shared" ref="B37" si="21">E37/1.1</f>
        <v>800000000</v>
      </c>
      <c r="C37" s="39">
        <f>D13/30</f>
        <v>66.666666666666671</v>
      </c>
      <c r="D37" s="31">
        <v>12000000</v>
      </c>
      <c r="E37" s="34">
        <f>C37*D37*1.1</f>
        <v>880000000.00000012</v>
      </c>
      <c r="F37" s="34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>
        <f>E37*50%</f>
        <v>440000000.00000006</v>
      </c>
      <c r="S37" s="37">
        <f t="shared" si="3"/>
        <v>440000000.00000006</v>
      </c>
      <c r="T37" s="37">
        <f t="shared" si="4"/>
        <v>440000000.00000006</v>
      </c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</row>
    <row r="38" spans="1:33" hidden="1" x14ac:dyDescent="0.2">
      <c r="A38" s="30"/>
      <c r="B38" s="31"/>
      <c r="C38" s="31"/>
      <c r="D38" s="31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>
        <f>E38*0.15</f>
        <v>0</v>
      </c>
      <c r="R38" s="35">
        <f>E38*0.25</f>
        <v>0</v>
      </c>
      <c r="S38" s="37">
        <f t="shared" si="3"/>
        <v>0</v>
      </c>
      <c r="T38" s="37">
        <f t="shared" si="4"/>
        <v>0</v>
      </c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hidden="1" x14ac:dyDescent="0.2">
      <c r="A39" s="30"/>
      <c r="B39" s="31"/>
      <c r="C39" s="31"/>
      <c r="D39" s="31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>
        <f>E39*0.15</f>
        <v>0</v>
      </c>
      <c r="R39" s="35">
        <f>E39*0.25</f>
        <v>0</v>
      </c>
      <c r="S39" s="37">
        <f t="shared" si="3"/>
        <v>0</v>
      </c>
      <c r="T39" s="37">
        <f t="shared" si="4"/>
        <v>0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</row>
    <row r="40" spans="1:33" x14ac:dyDescent="0.2">
      <c r="A40" s="30" t="s">
        <v>59</v>
      </c>
      <c r="B40" s="31">
        <f t="shared" ref="B40:B41" si="22">E40/1.1</f>
        <v>0</v>
      </c>
      <c r="C40" s="31">
        <v>0</v>
      </c>
      <c r="D40" s="31">
        <f>505845586*1.1</f>
        <v>556430144.60000002</v>
      </c>
      <c r="E40" s="34">
        <f>C40*D40*1.1</f>
        <v>0</v>
      </c>
      <c r="F40" s="3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7">
        <f t="shared" si="3"/>
        <v>0</v>
      </c>
      <c r="T40" s="37">
        <f t="shared" si="4"/>
        <v>0</v>
      </c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</row>
    <row r="41" spans="1:33" x14ac:dyDescent="0.2">
      <c r="A41" s="33" t="s">
        <v>60</v>
      </c>
      <c r="B41" s="31">
        <f t="shared" si="22"/>
        <v>2200000000</v>
      </c>
      <c r="C41" s="31">
        <f>2000*2</f>
        <v>4000</v>
      </c>
      <c r="D41" s="31">
        <v>550000</v>
      </c>
      <c r="E41" s="34">
        <f>C41*D41*1.1</f>
        <v>2420000000</v>
      </c>
      <c r="F41" s="34"/>
      <c r="G41" s="35"/>
      <c r="H41" s="35"/>
      <c r="I41" s="35"/>
      <c r="J41" s="35"/>
      <c r="K41" s="35"/>
      <c r="L41" s="35"/>
      <c r="M41" s="35"/>
      <c r="N41" s="35"/>
      <c r="O41" s="35">
        <v>0</v>
      </c>
      <c r="P41" s="35"/>
      <c r="Q41" s="35"/>
      <c r="R41" s="35">
        <f>E41*20%</f>
        <v>484000000</v>
      </c>
      <c r="S41" s="37">
        <f t="shared" si="3"/>
        <v>484000000</v>
      </c>
      <c r="T41" s="37">
        <f t="shared" si="4"/>
        <v>1936000000</v>
      </c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</row>
    <row r="42" spans="1:33" x14ac:dyDescent="0.2">
      <c r="A42" s="30"/>
      <c r="B42" s="31"/>
      <c r="C42" s="31"/>
      <c r="D42" s="31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7">
        <f t="shared" si="3"/>
        <v>0</v>
      </c>
      <c r="T42" s="37">
        <f t="shared" si="4"/>
        <v>0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</row>
    <row r="43" spans="1:33" x14ac:dyDescent="0.2">
      <c r="A43" s="30"/>
      <c r="B43" s="31"/>
      <c r="C43" s="31"/>
      <c r="D43" s="31"/>
      <c r="E43" s="35"/>
      <c r="F43" s="35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>
        <f t="shared" si="3"/>
        <v>0</v>
      </c>
      <c r="T43" s="37">
        <f t="shared" si="4"/>
        <v>0</v>
      </c>
      <c r="U43" s="38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</row>
    <row r="44" spans="1:33" x14ac:dyDescent="0.2">
      <c r="A44" s="28" t="s">
        <v>61</v>
      </c>
      <c r="B44" s="29">
        <f>SUM(B46:B51)</f>
        <v>0</v>
      </c>
      <c r="C44" s="29"/>
      <c r="D44" s="29"/>
      <c r="E44" s="29">
        <f>SUM(E46:E51)</f>
        <v>0</v>
      </c>
      <c r="F44" s="29"/>
      <c r="G44" s="29">
        <f t="shared" ref="G44:R44" si="23">SUM(G46:G51)</f>
        <v>0</v>
      </c>
      <c r="H44" s="29">
        <f t="shared" si="23"/>
        <v>0</v>
      </c>
      <c r="I44" s="29">
        <f t="shared" si="23"/>
        <v>0</v>
      </c>
      <c r="J44" s="29">
        <f t="shared" si="23"/>
        <v>0</v>
      </c>
      <c r="K44" s="29">
        <f t="shared" si="23"/>
        <v>0</v>
      </c>
      <c r="L44" s="29">
        <f t="shared" si="23"/>
        <v>0</v>
      </c>
      <c r="M44" s="29">
        <f t="shared" si="23"/>
        <v>0</v>
      </c>
      <c r="N44" s="29">
        <f t="shared" si="23"/>
        <v>0</v>
      </c>
      <c r="O44" s="29">
        <f t="shared" si="23"/>
        <v>0</v>
      </c>
      <c r="P44" s="29">
        <f t="shared" si="23"/>
        <v>0</v>
      </c>
      <c r="Q44" s="29">
        <f t="shared" si="23"/>
        <v>0</v>
      </c>
      <c r="R44" s="29">
        <f t="shared" si="23"/>
        <v>0</v>
      </c>
      <c r="S44" s="29">
        <f t="shared" si="3"/>
        <v>0</v>
      </c>
      <c r="T44" s="29">
        <f t="shared" si="4"/>
        <v>0</v>
      </c>
      <c r="U44" s="29"/>
      <c r="V44" s="29">
        <f t="shared" ref="V44:AG44" si="24">SUM(V46:V50)</f>
        <v>0</v>
      </c>
      <c r="W44" s="29">
        <f t="shared" si="24"/>
        <v>0</v>
      </c>
      <c r="X44" s="29">
        <f t="shared" si="24"/>
        <v>0</v>
      </c>
      <c r="Y44" s="29">
        <f t="shared" si="24"/>
        <v>0</v>
      </c>
      <c r="Z44" s="29">
        <f t="shared" si="24"/>
        <v>0</v>
      </c>
      <c r="AA44" s="29">
        <f t="shared" si="24"/>
        <v>0</v>
      </c>
      <c r="AB44" s="29">
        <f t="shared" si="24"/>
        <v>0</v>
      </c>
      <c r="AC44" s="29">
        <f t="shared" si="24"/>
        <v>0</v>
      </c>
      <c r="AD44" s="29">
        <f t="shared" si="24"/>
        <v>0</v>
      </c>
      <c r="AE44" s="29">
        <f t="shared" si="24"/>
        <v>0</v>
      </c>
      <c r="AF44" s="29">
        <f t="shared" si="24"/>
        <v>0</v>
      </c>
      <c r="AG44" s="29">
        <f t="shared" si="24"/>
        <v>0</v>
      </c>
    </row>
    <row r="45" spans="1:33" x14ac:dyDescent="0.2">
      <c r="A45" s="30"/>
      <c r="B45" s="31"/>
      <c r="C45" s="31"/>
      <c r="D45" s="3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x14ac:dyDescent="0.2">
      <c r="A46" s="30"/>
      <c r="B46" s="31"/>
      <c r="C46" s="31"/>
      <c r="D46" s="31"/>
      <c r="E46" s="34"/>
      <c r="F46" s="3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7"/>
      <c r="T46" s="37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</row>
    <row r="47" spans="1:33" hidden="1" x14ac:dyDescent="0.2">
      <c r="A47" s="30"/>
      <c r="B47" s="31"/>
      <c r="C47" s="31"/>
      <c r="D47" s="31"/>
      <c r="E47" s="34"/>
      <c r="F47" s="40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7"/>
      <c r="T47" s="37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</row>
    <row r="48" spans="1:33" hidden="1" x14ac:dyDescent="0.2">
      <c r="A48" s="33"/>
      <c r="B48" s="31"/>
      <c r="C48" s="31"/>
      <c r="D48" s="31"/>
      <c r="E48" s="34"/>
      <c r="F48" s="40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7"/>
      <c r="T48" s="37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</row>
    <row r="49" spans="1:33" hidden="1" x14ac:dyDescent="0.2">
      <c r="A49" s="30"/>
      <c r="B49" s="31"/>
      <c r="C49" s="31"/>
      <c r="D49" s="31"/>
      <c r="E49" s="34"/>
      <c r="F49" s="40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7"/>
      <c r="T49" s="37"/>
      <c r="U49" s="35"/>
      <c r="V49" s="35"/>
      <c r="W49" s="35"/>
      <c r="X49" s="35"/>
      <c r="Y49" s="35"/>
      <c r="Z49" s="35"/>
      <c r="AA49" s="34"/>
      <c r="AB49" s="35"/>
      <c r="AC49" s="35"/>
      <c r="AD49" s="35"/>
      <c r="AE49" s="35"/>
      <c r="AF49" s="35"/>
      <c r="AG49" s="35"/>
    </row>
    <row r="50" spans="1:33" hidden="1" x14ac:dyDescent="0.2">
      <c r="A50" s="30"/>
      <c r="B50" s="31">
        <f>E50/1.1</f>
        <v>0</v>
      </c>
      <c r="C50" s="31"/>
      <c r="D50" s="31"/>
      <c r="E50" s="40">
        <f>59*700000*1.1*0</f>
        <v>0</v>
      </c>
      <c r="F50" s="40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7">
        <f t="shared" si="3"/>
        <v>0</v>
      </c>
      <c r="T50" s="37">
        <f t="shared" si="4"/>
        <v>0</v>
      </c>
      <c r="U50" s="35"/>
      <c r="V50" s="35"/>
      <c r="W50" s="35"/>
      <c r="X50" s="35"/>
      <c r="Y50" s="35"/>
      <c r="Z50" s="35">
        <f>E50*0.5</f>
        <v>0</v>
      </c>
      <c r="AA50" s="34">
        <f>+E50*0.45</f>
        <v>0</v>
      </c>
      <c r="AB50" s="35">
        <f>E50*0.45</f>
        <v>0</v>
      </c>
      <c r="AC50" s="35"/>
      <c r="AD50" s="35"/>
      <c r="AE50" s="35"/>
      <c r="AF50" s="35"/>
      <c r="AG50" s="35"/>
    </row>
    <row r="51" spans="1:33" hidden="1" x14ac:dyDescent="0.2">
      <c r="A51" s="30"/>
      <c r="B51" s="31"/>
      <c r="C51" s="31"/>
      <c r="D51" s="31"/>
      <c r="E51" s="35"/>
      <c r="F51" s="35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>
        <f t="shared" si="3"/>
        <v>0</v>
      </c>
      <c r="T51" s="37">
        <f t="shared" si="4"/>
        <v>0</v>
      </c>
      <c r="U51" s="38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x14ac:dyDescent="0.2">
      <c r="A52" s="28" t="s">
        <v>62</v>
      </c>
      <c r="B52" s="29">
        <f>SUM(B53:B55)</f>
        <v>0</v>
      </c>
      <c r="C52" s="29"/>
      <c r="D52" s="29"/>
      <c r="E52" s="29">
        <f t="shared" ref="E52:R52" si="25">SUM(E53:E55)</f>
        <v>0</v>
      </c>
      <c r="F52" s="29">
        <f t="shared" si="25"/>
        <v>0</v>
      </c>
      <c r="G52" s="29">
        <f t="shared" si="25"/>
        <v>0</v>
      </c>
      <c r="H52" s="29">
        <f t="shared" si="25"/>
        <v>0</v>
      </c>
      <c r="I52" s="29">
        <f t="shared" si="25"/>
        <v>0</v>
      </c>
      <c r="J52" s="29">
        <f t="shared" si="25"/>
        <v>0</v>
      </c>
      <c r="K52" s="29">
        <f t="shared" si="25"/>
        <v>0</v>
      </c>
      <c r="L52" s="29">
        <f t="shared" si="25"/>
        <v>0</v>
      </c>
      <c r="M52" s="29">
        <f t="shared" si="25"/>
        <v>0</v>
      </c>
      <c r="N52" s="29">
        <f t="shared" si="25"/>
        <v>0</v>
      </c>
      <c r="O52" s="29">
        <f t="shared" si="25"/>
        <v>0</v>
      </c>
      <c r="P52" s="29">
        <f t="shared" si="25"/>
        <v>0</v>
      </c>
      <c r="Q52" s="29">
        <f t="shared" si="25"/>
        <v>0</v>
      </c>
      <c r="R52" s="29">
        <f t="shared" si="25"/>
        <v>0</v>
      </c>
      <c r="S52" s="29">
        <f t="shared" si="3"/>
        <v>0</v>
      </c>
      <c r="T52" s="29">
        <f t="shared" si="4"/>
        <v>0</v>
      </c>
      <c r="U52" s="29"/>
      <c r="V52" s="29">
        <f t="shared" ref="V52:AG52" si="26">SUM(V53:V55)</f>
        <v>0</v>
      </c>
      <c r="W52" s="29">
        <f t="shared" si="26"/>
        <v>0</v>
      </c>
      <c r="X52" s="29">
        <f t="shared" si="26"/>
        <v>0</v>
      </c>
      <c r="Y52" s="29">
        <f t="shared" si="26"/>
        <v>0</v>
      </c>
      <c r="Z52" s="29">
        <f t="shared" si="26"/>
        <v>0</v>
      </c>
      <c r="AA52" s="29">
        <f t="shared" si="26"/>
        <v>0</v>
      </c>
      <c r="AB52" s="29">
        <f t="shared" si="26"/>
        <v>0</v>
      </c>
      <c r="AC52" s="29">
        <f t="shared" si="26"/>
        <v>0</v>
      </c>
      <c r="AD52" s="29">
        <f t="shared" si="26"/>
        <v>0</v>
      </c>
      <c r="AE52" s="29">
        <f t="shared" si="26"/>
        <v>0</v>
      </c>
      <c r="AF52" s="29">
        <f t="shared" si="26"/>
        <v>0</v>
      </c>
      <c r="AG52" s="29">
        <f t="shared" si="26"/>
        <v>0</v>
      </c>
    </row>
    <row r="53" spans="1:33" x14ac:dyDescent="0.2">
      <c r="A53" s="33"/>
      <c r="B53" s="31"/>
      <c r="C53" s="31"/>
      <c r="D53" s="31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7"/>
      <c r="T53" s="37"/>
      <c r="U53" s="35"/>
      <c r="V53" s="35"/>
      <c r="W53" s="35"/>
      <c r="X53" s="35"/>
      <c r="Y53" s="35"/>
      <c r="Z53" s="35"/>
      <c r="AA53" s="34"/>
      <c r="AB53" s="35"/>
      <c r="AC53" s="35"/>
      <c r="AD53" s="35"/>
      <c r="AE53" s="35"/>
      <c r="AF53" s="35"/>
      <c r="AG53" s="35"/>
    </row>
    <row r="54" spans="1:33" x14ac:dyDescent="0.2">
      <c r="A54" s="33"/>
      <c r="B54" s="31"/>
      <c r="C54" s="31"/>
      <c r="D54" s="31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>
        <f>E54*0.15</f>
        <v>0</v>
      </c>
      <c r="R54" s="35">
        <f>E54*0.25</f>
        <v>0</v>
      </c>
      <c r="S54" s="37">
        <f t="shared" si="3"/>
        <v>0</v>
      </c>
      <c r="T54" s="37">
        <f t="shared" si="4"/>
        <v>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</row>
    <row r="55" spans="1:33" x14ac:dyDescent="0.2">
      <c r="A55" s="30"/>
      <c r="B55" s="31"/>
      <c r="C55" s="31"/>
      <c r="D55" s="31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7">
        <f t="shared" si="3"/>
        <v>0</v>
      </c>
      <c r="T55" s="37">
        <f t="shared" si="4"/>
        <v>0</v>
      </c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</row>
    <row r="56" spans="1:33" x14ac:dyDescent="0.2">
      <c r="A56" s="28" t="s">
        <v>63</v>
      </c>
      <c r="B56" s="29">
        <f>SUM(B58:B60)</f>
        <v>0</v>
      </c>
      <c r="C56" s="29"/>
      <c r="D56" s="29"/>
      <c r="E56" s="29">
        <f>SUM(E58:E60)</f>
        <v>0</v>
      </c>
      <c r="F56" s="29"/>
      <c r="G56" s="29">
        <f t="shared" ref="G56:R56" si="27">SUM(G58:G60)</f>
        <v>0</v>
      </c>
      <c r="H56" s="29">
        <f t="shared" si="27"/>
        <v>0</v>
      </c>
      <c r="I56" s="29">
        <f t="shared" si="27"/>
        <v>0</v>
      </c>
      <c r="J56" s="29">
        <f t="shared" si="27"/>
        <v>0</v>
      </c>
      <c r="K56" s="29">
        <f t="shared" si="27"/>
        <v>0</v>
      </c>
      <c r="L56" s="29">
        <f t="shared" si="27"/>
        <v>0</v>
      </c>
      <c r="M56" s="29">
        <f t="shared" si="27"/>
        <v>0</v>
      </c>
      <c r="N56" s="29">
        <f t="shared" si="27"/>
        <v>0</v>
      </c>
      <c r="O56" s="29">
        <f t="shared" si="27"/>
        <v>0</v>
      </c>
      <c r="P56" s="29">
        <f t="shared" si="27"/>
        <v>0</v>
      </c>
      <c r="Q56" s="29">
        <f t="shared" si="27"/>
        <v>0</v>
      </c>
      <c r="R56" s="29">
        <f t="shared" si="27"/>
        <v>0</v>
      </c>
      <c r="S56" s="29">
        <f t="shared" si="3"/>
        <v>0</v>
      </c>
      <c r="T56" s="29">
        <f t="shared" si="4"/>
        <v>0</v>
      </c>
      <c r="U56" s="29"/>
      <c r="V56" s="29">
        <f t="shared" ref="V56:AG56" si="28">SUM(V58:V60)</f>
        <v>0</v>
      </c>
      <c r="W56" s="29">
        <f t="shared" si="28"/>
        <v>0</v>
      </c>
      <c r="X56" s="29">
        <f t="shared" si="28"/>
        <v>0</v>
      </c>
      <c r="Y56" s="29">
        <f t="shared" si="28"/>
        <v>0</v>
      </c>
      <c r="Z56" s="29">
        <f t="shared" si="28"/>
        <v>0</v>
      </c>
      <c r="AA56" s="29">
        <f t="shared" si="28"/>
        <v>0</v>
      </c>
      <c r="AB56" s="29">
        <f t="shared" si="28"/>
        <v>0</v>
      </c>
      <c r="AC56" s="29">
        <f t="shared" si="28"/>
        <v>0</v>
      </c>
      <c r="AD56" s="29">
        <f t="shared" si="28"/>
        <v>0</v>
      </c>
      <c r="AE56" s="29">
        <f t="shared" si="28"/>
        <v>0</v>
      </c>
      <c r="AF56" s="29">
        <f t="shared" si="28"/>
        <v>0</v>
      </c>
      <c r="AG56" s="29">
        <f t="shared" si="28"/>
        <v>0</v>
      </c>
    </row>
    <row r="57" spans="1:33" x14ac:dyDescent="0.2">
      <c r="A57" s="30"/>
      <c r="B57" s="31"/>
      <c r="C57" s="31"/>
      <c r="D57" s="31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idden="1" x14ac:dyDescent="0.2">
      <c r="A58" s="30"/>
      <c r="B58" s="31"/>
      <c r="C58" s="31"/>
      <c r="D58" s="31"/>
      <c r="E58" s="34"/>
      <c r="F58" s="35"/>
      <c r="G58" s="35"/>
      <c r="H58" s="35"/>
      <c r="I58" s="36"/>
      <c r="J58" s="36"/>
      <c r="K58" s="36"/>
      <c r="L58" s="36"/>
      <c r="M58" s="36"/>
      <c r="N58" s="35"/>
      <c r="O58" s="35"/>
      <c r="P58" s="35"/>
      <c r="Q58" s="35"/>
      <c r="R58" s="35"/>
      <c r="S58" s="37"/>
      <c r="T58" s="37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</row>
    <row r="59" spans="1:33" hidden="1" x14ac:dyDescent="0.2">
      <c r="A59" s="30"/>
      <c r="B59" s="31"/>
      <c r="C59" s="31"/>
      <c r="D59" s="31"/>
      <c r="E59" s="3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x14ac:dyDescent="0.2">
      <c r="A60" s="33"/>
      <c r="B60" s="31"/>
      <c r="C60" s="41"/>
      <c r="D60" s="31"/>
      <c r="E60" s="34"/>
      <c r="F60" s="34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x14ac:dyDescent="0.2">
      <c r="A61" s="28" t="s">
        <v>64</v>
      </c>
      <c r="B61" s="29">
        <f>SUM(B62:B65)</f>
        <v>0</v>
      </c>
      <c r="C61" s="29"/>
      <c r="D61" s="29"/>
      <c r="E61" s="29">
        <f>SUM(E62:E65)</f>
        <v>0</v>
      </c>
      <c r="F61" s="29"/>
      <c r="G61" s="29">
        <f t="shared" ref="G61:T61" si="29">SUM(G62:G65)</f>
        <v>0</v>
      </c>
      <c r="H61" s="29">
        <f t="shared" si="29"/>
        <v>0</v>
      </c>
      <c r="I61" s="29">
        <f t="shared" si="29"/>
        <v>0</v>
      </c>
      <c r="J61" s="29">
        <f t="shared" si="29"/>
        <v>0</v>
      </c>
      <c r="K61" s="29">
        <f t="shared" si="29"/>
        <v>0</v>
      </c>
      <c r="L61" s="29">
        <f t="shared" si="29"/>
        <v>0</v>
      </c>
      <c r="M61" s="29">
        <f t="shared" si="29"/>
        <v>0</v>
      </c>
      <c r="N61" s="29">
        <f t="shared" si="29"/>
        <v>0</v>
      </c>
      <c r="O61" s="29">
        <f t="shared" si="29"/>
        <v>0</v>
      </c>
      <c r="P61" s="29">
        <f t="shared" si="29"/>
        <v>0</v>
      </c>
      <c r="Q61" s="29">
        <f t="shared" si="29"/>
        <v>0</v>
      </c>
      <c r="R61" s="29">
        <f t="shared" si="29"/>
        <v>0</v>
      </c>
      <c r="S61" s="29">
        <f t="shared" si="29"/>
        <v>0</v>
      </c>
      <c r="T61" s="29">
        <f t="shared" si="29"/>
        <v>0</v>
      </c>
      <c r="U61" s="29"/>
      <c r="V61" s="29">
        <f t="shared" ref="V61:AG61" si="30">SUM(V62:V65)</f>
        <v>0</v>
      </c>
      <c r="W61" s="29">
        <f t="shared" si="30"/>
        <v>0</v>
      </c>
      <c r="X61" s="29">
        <f t="shared" si="30"/>
        <v>0</v>
      </c>
      <c r="Y61" s="29">
        <f t="shared" si="30"/>
        <v>0</v>
      </c>
      <c r="Z61" s="29">
        <f t="shared" si="30"/>
        <v>0</v>
      </c>
      <c r="AA61" s="29">
        <f t="shared" si="30"/>
        <v>0</v>
      </c>
      <c r="AB61" s="29">
        <f t="shared" si="30"/>
        <v>0</v>
      </c>
      <c r="AC61" s="29">
        <f t="shared" si="30"/>
        <v>0</v>
      </c>
      <c r="AD61" s="29">
        <f t="shared" si="30"/>
        <v>0</v>
      </c>
      <c r="AE61" s="29">
        <f t="shared" si="30"/>
        <v>0</v>
      </c>
      <c r="AF61" s="29">
        <f t="shared" si="30"/>
        <v>0</v>
      </c>
      <c r="AG61" s="29">
        <f t="shared" si="30"/>
        <v>0</v>
      </c>
    </row>
    <row r="62" spans="1:33" x14ac:dyDescent="0.2">
      <c r="A62" s="33"/>
      <c r="B62" s="31"/>
      <c r="C62" s="31"/>
      <c r="D62" s="31"/>
      <c r="E62" s="34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7"/>
      <c r="T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idden="1" x14ac:dyDescent="0.2">
      <c r="A63" s="33"/>
      <c r="B63" s="31"/>
      <c r="C63" s="31"/>
      <c r="D63" s="31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idden="1" x14ac:dyDescent="0.2">
      <c r="A64" s="33"/>
      <c r="B64" s="31"/>
      <c r="C64" s="31"/>
      <c r="D64" s="31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1:33" x14ac:dyDescent="0.2">
      <c r="A65" s="30"/>
      <c r="B65" s="31"/>
      <c r="C65" s="31"/>
      <c r="D65" s="31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1:33" x14ac:dyDescent="0.2">
      <c r="A66" s="28" t="s">
        <v>65</v>
      </c>
      <c r="B66" s="29">
        <f>SUM(B68:B72)</f>
        <v>1800000000</v>
      </c>
      <c r="C66" s="29"/>
      <c r="D66" s="29"/>
      <c r="E66" s="29">
        <f t="shared" ref="E66:R66" si="31">SUM(E68:E72)</f>
        <v>1980000000.0000002</v>
      </c>
      <c r="F66" s="29">
        <f t="shared" si="31"/>
        <v>0</v>
      </c>
      <c r="G66" s="29">
        <f t="shared" si="31"/>
        <v>0</v>
      </c>
      <c r="H66" s="29">
        <f t="shared" si="31"/>
        <v>0</v>
      </c>
      <c r="I66" s="29">
        <f t="shared" si="31"/>
        <v>0</v>
      </c>
      <c r="J66" s="29">
        <f t="shared" si="31"/>
        <v>0</v>
      </c>
      <c r="K66" s="29">
        <f t="shared" si="31"/>
        <v>0</v>
      </c>
      <c r="L66" s="29">
        <f t="shared" si="31"/>
        <v>0</v>
      </c>
      <c r="M66" s="29">
        <f t="shared" si="31"/>
        <v>0</v>
      </c>
      <c r="N66" s="29">
        <f t="shared" si="31"/>
        <v>0</v>
      </c>
      <c r="O66" s="29">
        <f t="shared" si="31"/>
        <v>0</v>
      </c>
      <c r="P66" s="29">
        <f t="shared" si="31"/>
        <v>0</v>
      </c>
      <c r="Q66" s="29">
        <f t="shared" si="31"/>
        <v>0</v>
      </c>
      <c r="R66" s="29">
        <f t="shared" si="31"/>
        <v>594000000</v>
      </c>
      <c r="S66" s="29">
        <f>G66+H66+I66+J66+K66+L66+M66+N66+O66+P66+Q66+R66</f>
        <v>594000000</v>
      </c>
      <c r="T66" s="29">
        <f t="shared" ref="T66:T80" si="32">E66-S66</f>
        <v>1386000000.0000002</v>
      </c>
      <c r="U66" s="29"/>
      <c r="V66" s="29">
        <f t="shared" ref="V66:AG66" si="33">SUM(V68:V72)</f>
        <v>0</v>
      </c>
      <c r="W66" s="29">
        <f t="shared" si="33"/>
        <v>0</v>
      </c>
      <c r="X66" s="29">
        <f t="shared" si="33"/>
        <v>0</v>
      </c>
      <c r="Y66" s="29">
        <f t="shared" si="33"/>
        <v>0</v>
      </c>
      <c r="Z66" s="29">
        <f t="shared" si="33"/>
        <v>0</v>
      </c>
      <c r="AA66" s="29">
        <f t="shared" si="33"/>
        <v>0</v>
      </c>
      <c r="AB66" s="29">
        <f t="shared" si="33"/>
        <v>0</v>
      </c>
      <c r="AC66" s="29">
        <f t="shared" si="33"/>
        <v>0</v>
      </c>
      <c r="AD66" s="29">
        <f t="shared" si="33"/>
        <v>0</v>
      </c>
      <c r="AE66" s="29">
        <f t="shared" si="33"/>
        <v>0</v>
      </c>
      <c r="AF66" s="29">
        <f t="shared" si="33"/>
        <v>0</v>
      </c>
      <c r="AG66" s="29">
        <f t="shared" si="33"/>
        <v>0</v>
      </c>
    </row>
    <row r="67" spans="1:33" x14ac:dyDescent="0.2">
      <c r="A67" s="30"/>
      <c r="B67" s="31"/>
      <c r="C67" s="31"/>
      <c r="D67" s="3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3" t="s">
        <v>66</v>
      </c>
      <c r="B68" s="31">
        <f>E68/1.1</f>
        <v>1800000000</v>
      </c>
      <c r="C68" s="31">
        <f>2000*6</f>
        <v>12000</v>
      </c>
      <c r="D68" s="31">
        <f>'[1]2016_CG-1'!$D$82</f>
        <v>150000</v>
      </c>
      <c r="E68" s="34">
        <f t="shared" ref="E68" si="34">C68*D68*1.1</f>
        <v>1980000000.0000002</v>
      </c>
      <c r="F68" s="34"/>
      <c r="G68" s="35"/>
      <c r="H68" s="35"/>
      <c r="I68" s="35"/>
      <c r="J68" s="35"/>
      <c r="K68" s="35"/>
      <c r="L68" s="35"/>
      <c r="M68" s="35"/>
      <c r="N68" s="35"/>
      <c r="O68" s="35"/>
      <c r="P68" s="36"/>
      <c r="Q68" s="35"/>
      <c r="R68" s="35">
        <f>E68*30%</f>
        <v>594000000</v>
      </c>
      <c r="S68" s="42">
        <f>G68+H68+I68+J68+K68+L68+M68+N68+O68+P68+Q68+R68</f>
        <v>594000000</v>
      </c>
      <c r="T68" s="37">
        <f t="shared" si="32"/>
        <v>1386000000.0000002</v>
      </c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1:33" x14ac:dyDescent="0.2">
      <c r="A69" s="33"/>
      <c r="B69" s="31"/>
      <c r="C69" s="31"/>
      <c r="D69" s="31"/>
      <c r="E69" s="34"/>
      <c r="F69" s="34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7"/>
      <c r="T69" s="37">
        <f t="shared" si="32"/>
        <v>0</v>
      </c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1:33" hidden="1" x14ac:dyDescent="0.2">
      <c r="A70" s="33"/>
      <c r="B70" s="31"/>
      <c r="C70" s="31"/>
      <c r="D70" s="31"/>
      <c r="E70" s="34"/>
      <c r="F70" s="34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7"/>
      <c r="T70" s="37">
        <f t="shared" si="32"/>
        <v>0</v>
      </c>
      <c r="U70" s="35"/>
      <c r="V70" s="35"/>
      <c r="W70" s="35"/>
      <c r="X70" s="35">
        <f t="shared" ref="X70" si="35">E70*0.45</f>
        <v>0</v>
      </c>
      <c r="Y70" s="35">
        <f>+E70*0.45</f>
        <v>0</v>
      </c>
      <c r="Z70" s="35"/>
      <c r="AA70" s="35"/>
      <c r="AB70" s="35"/>
      <c r="AC70" s="35"/>
      <c r="AD70" s="35"/>
      <c r="AE70" s="35">
        <f>+E70*0.1</f>
        <v>0</v>
      </c>
      <c r="AF70" s="35"/>
      <c r="AG70" s="35"/>
    </row>
    <row r="71" spans="1:33" hidden="1" x14ac:dyDescent="0.2">
      <c r="A71" s="33"/>
      <c r="B71" s="31"/>
      <c r="C71" s="43"/>
      <c r="D71" s="31"/>
      <c r="E71" s="34"/>
      <c r="F71" s="34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1:33" x14ac:dyDescent="0.2">
      <c r="A72" s="30"/>
      <c r="B72" s="31"/>
      <c r="C72" s="31"/>
      <c r="D72" s="31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>
        <f t="shared" si="3"/>
        <v>0</v>
      </c>
      <c r="T72" s="37">
        <f t="shared" si="32"/>
        <v>0</v>
      </c>
      <c r="U72" s="38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</row>
    <row r="73" spans="1:33" x14ac:dyDescent="0.2">
      <c r="A73" s="28" t="s">
        <v>67</v>
      </c>
      <c r="B73" s="29">
        <f>SUM(B76:B81)</f>
        <v>0</v>
      </c>
      <c r="C73" s="29"/>
      <c r="D73" s="29"/>
      <c r="E73" s="29">
        <f>SUM(E76:E81)</f>
        <v>0</v>
      </c>
      <c r="F73" s="29"/>
      <c r="G73" s="29">
        <f t="shared" ref="G73:R73" si="36">SUM(G76:G81)</f>
        <v>0</v>
      </c>
      <c r="H73" s="29">
        <f t="shared" si="36"/>
        <v>0</v>
      </c>
      <c r="I73" s="29">
        <f t="shared" si="36"/>
        <v>0</v>
      </c>
      <c r="J73" s="29">
        <f t="shared" si="36"/>
        <v>0</v>
      </c>
      <c r="K73" s="29">
        <f t="shared" si="36"/>
        <v>0</v>
      </c>
      <c r="L73" s="29">
        <f t="shared" si="36"/>
        <v>0</v>
      </c>
      <c r="M73" s="29">
        <f t="shared" si="36"/>
        <v>0</v>
      </c>
      <c r="N73" s="29">
        <f t="shared" si="36"/>
        <v>0</v>
      </c>
      <c r="O73" s="29">
        <f t="shared" si="36"/>
        <v>0</v>
      </c>
      <c r="P73" s="29">
        <f t="shared" si="36"/>
        <v>0</v>
      </c>
      <c r="Q73" s="29">
        <f t="shared" si="36"/>
        <v>0</v>
      </c>
      <c r="R73" s="29">
        <f t="shared" si="36"/>
        <v>0</v>
      </c>
      <c r="S73" s="29">
        <f t="shared" si="3"/>
        <v>0</v>
      </c>
      <c r="T73" s="29">
        <f t="shared" si="32"/>
        <v>0</v>
      </c>
      <c r="U73" s="29"/>
      <c r="V73" s="29">
        <f t="shared" ref="V73:AG73" si="37">SUM(V76:V81)</f>
        <v>0</v>
      </c>
      <c r="W73" s="29">
        <f t="shared" si="37"/>
        <v>0</v>
      </c>
      <c r="X73" s="29">
        <f t="shared" si="37"/>
        <v>0</v>
      </c>
      <c r="Y73" s="29">
        <f t="shared" si="37"/>
        <v>0</v>
      </c>
      <c r="Z73" s="29">
        <f t="shared" si="37"/>
        <v>0</v>
      </c>
      <c r="AA73" s="29">
        <f t="shared" si="37"/>
        <v>0</v>
      </c>
      <c r="AB73" s="29">
        <f t="shared" si="37"/>
        <v>0</v>
      </c>
      <c r="AC73" s="29">
        <f t="shared" si="37"/>
        <v>0</v>
      </c>
      <c r="AD73" s="29">
        <f t="shared" si="37"/>
        <v>0</v>
      </c>
      <c r="AE73" s="29">
        <f t="shared" si="37"/>
        <v>0</v>
      </c>
      <c r="AF73" s="29">
        <f t="shared" si="37"/>
        <v>0</v>
      </c>
      <c r="AG73" s="29">
        <f t="shared" si="37"/>
        <v>0</v>
      </c>
    </row>
    <row r="74" spans="1:33" x14ac:dyDescent="0.2">
      <c r="A74" s="44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0"/>
      <c r="B75" s="31"/>
      <c r="C75" s="31"/>
      <c r="D75" s="31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3"/>
      <c r="B76" s="31"/>
      <c r="C76" s="31"/>
      <c r="D76" s="31"/>
      <c r="E76" s="34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7">
        <f t="shared" si="3"/>
        <v>0</v>
      </c>
      <c r="T76" s="37">
        <f t="shared" si="32"/>
        <v>0</v>
      </c>
      <c r="U76" s="35"/>
      <c r="V76" s="35">
        <f>T76</f>
        <v>0</v>
      </c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1:33" x14ac:dyDescent="0.2">
      <c r="A77" s="45"/>
      <c r="B77" s="31"/>
      <c r="C77" s="31"/>
      <c r="D77" s="31"/>
      <c r="E77" s="34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35"/>
      <c r="S77" s="37">
        <f t="shared" si="3"/>
        <v>0</v>
      </c>
      <c r="T77" s="37">
        <f t="shared" si="32"/>
        <v>0</v>
      </c>
      <c r="U77" s="46"/>
      <c r="V77" s="46">
        <f>T77</f>
        <v>0</v>
      </c>
      <c r="W77" s="46"/>
      <c r="X77" s="35"/>
      <c r="Y77" s="46"/>
      <c r="Z77" s="46"/>
      <c r="AA77" s="46"/>
      <c r="AB77" s="46"/>
      <c r="AC77" s="46"/>
      <c r="AD77" s="46"/>
      <c r="AE77" s="46"/>
      <c r="AF77" s="46"/>
      <c r="AG77" s="46"/>
    </row>
    <row r="78" spans="1:33" x14ac:dyDescent="0.2">
      <c r="A78" s="45"/>
      <c r="B78" s="31"/>
      <c r="C78" s="47"/>
      <c r="D78" s="47"/>
      <c r="E78" s="34"/>
      <c r="F78" s="46"/>
      <c r="G78" s="46"/>
      <c r="H78" s="46"/>
      <c r="I78" s="36"/>
      <c r="J78" s="36"/>
      <c r="K78" s="36"/>
      <c r="L78" s="36"/>
      <c r="M78" s="46"/>
      <c r="N78" s="46"/>
      <c r="O78" s="46"/>
      <c r="P78" s="46"/>
      <c r="Q78" s="46"/>
      <c r="R78" s="46"/>
      <c r="S78" s="37">
        <f t="shared" si="3"/>
        <v>0</v>
      </c>
      <c r="T78" s="37">
        <f t="shared" si="32"/>
        <v>0</v>
      </c>
      <c r="U78" s="46"/>
      <c r="V78" s="46">
        <f>E78</f>
        <v>0</v>
      </c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</row>
    <row r="79" spans="1:33" x14ac:dyDescent="0.2">
      <c r="A79" s="48"/>
      <c r="B79" s="31"/>
      <c r="C79" s="47"/>
      <c r="D79" s="47"/>
      <c r="E79" s="34"/>
      <c r="F79" s="46"/>
      <c r="G79" s="46"/>
      <c r="H79" s="46"/>
      <c r="I79" s="36"/>
      <c r="J79" s="36"/>
      <c r="K79" s="36"/>
      <c r="L79" s="36"/>
      <c r="M79" s="46"/>
      <c r="N79" s="46"/>
      <c r="O79" s="46"/>
      <c r="P79" s="46"/>
      <c r="Q79" s="46"/>
      <c r="R79" s="46"/>
      <c r="S79" s="37">
        <f t="shared" si="3"/>
        <v>0</v>
      </c>
      <c r="T79" s="37">
        <f t="shared" si="32"/>
        <v>0</v>
      </c>
      <c r="U79" s="46"/>
      <c r="V79" s="46"/>
      <c r="W79" s="46"/>
      <c r="X79" s="46"/>
      <c r="Y79" s="46"/>
      <c r="Z79" s="46"/>
      <c r="AA79" s="46">
        <f>E79/6</f>
        <v>0</v>
      </c>
      <c r="AB79" s="46">
        <f>AA79</f>
        <v>0</v>
      </c>
      <c r="AC79" s="46"/>
      <c r="AD79" s="46">
        <f>AB79</f>
        <v>0</v>
      </c>
      <c r="AE79" s="46">
        <f>AD79</f>
        <v>0</v>
      </c>
      <c r="AF79" s="46">
        <f>AE79</f>
        <v>0</v>
      </c>
      <c r="AG79" s="46">
        <f>AF79</f>
        <v>0</v>
      </c>
    </row>
    <row r="80" spans="1:33" x14ac:dyDescent="0.2">
      <c r="A80" s="48"/>
      <c r="B80" s="31"/>
      <c r="C80" s="47"/>
      <c r="D80" s="47"/>
      <c r="E80" s="34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37">
        <f t="shared" si="32"/>
        <v>0</v>
      </c>
      <c r="U80" s="46"/>
      <c r="V80" s="46">
        <f>T80</f>
        <v>0</v>
      </c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spans="1:33" x14ac:dyDescent="0.2">
      <c r="A81" s="49"/>
      <c r="B81" s="50"/>
      <c r="C81" s="50"/>
      <c r="D81" s="50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</row>
  </sheetData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akses transyogi</vt:lpstr>
      <vt:lpstr>'akses transyogi'!Print_Area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</dc:creator>
  <cp:lastModifiedBy>eko</cp:lastModifiedBy>
  <dcterms:created xsi:type="dcterms:W3CDTF">2016-03-16T08:06:07Z</dcterms:created>
  <dcterms:modified xsi:type="dcterms:W3CDTF">2016-03-16T08:10:59Z</dcterms:modified>
</cp:coreProperties>
</file>