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CANDRA-SW\"/>
    </mc:Choice>
  </mc:AlternateContent>
  <bookViews>
    <workbookView xWindow="0" yWindow="0" windowWidth="21600" windowHeight="9885" tabRatio="598"/>
  </bookViews>
  <sheets>
    <sheet name="bq" sheetId="3" r:id="rId1"/>
    <sheet name="REKAP" sheetId="6" state="hidden" r:id="rId2"/>
    <sheet name="FINAL" sheetId="7" state="hidden" r:id="rId3"/>
    <sheet name="schedule 3m" sheetId="8" state="hidden" r:id="rId4"/>
    <sheet name="schedule 8m" sheetId="9" state="hidden" r:id="rId5"/>
    <sheet name="Perhit ars" sheetId="2" r:id="rId6"/>
    <sheet name="galian" sheetId="4" r:id="rId7"/>
    <sheet name="Sheet1" sheetId="5" state="hidden" r:id="rId8"/>
  </sheets>
  <externalReferences>
    <externalReference r:id="rId9"/>
  </externalReferences>
  <definedNames>
    <definedName name="_xlnm.Print_Area" localSheetId="2">FINAL!$A$1:$AF$45</definedName>
    <definedName name="_xlnm.Print_Area" localSheetId="1">REKAP!$A$1:$AC$52</definedName>
    <definedName name="_xlnm.Print_Area" localSheetId="3">'schedule 3m'!$A$1:$P$39</definedName>
    <definedName name="_xlnm.Print_Area" localSheetId="4">'schedule 8m'!$A$1:$AJ$40</definedName>
    <definedName name="_xlnm.Print_Area" localSheetId="7">Sheet1!$A$1:$G$247</definedName>
    <definedName name="_xlnm.Print_Titles" localSheetId="0">bq!$1:$7</definedName>
  </definedNames>
  <calcPr calcId="152511"/>
</workbook>
</file>

<file path=xl/calcChain.xml><?xml version="1.0" encoding="utf-8"?>
<calcChain xmlns="http://schemas.openxmlformats.org/spreadsheetml/2006/main">
  <c r="F215" i="3" l="1"/>
  <c r="K16" i="9" l="1"/>
  <c r="I29" i="9"/>
  <c r="K29" i="9"/>
  <c r="M29" i="9"/>
  <c r="T29" i="9"/>
  <c r="S29" i="9"/>
  <c r="R29" i="9"/>
  <c r="AI29" i="9" l="1"/>
  <c r="AH29" i="9"/>
  <c r="AG29" i="9"/>
  <c r="AF29" i="9"/>
  <c r="AC29" i="9" l="1"/>
  <c r="AB29" i="9"/>
  <c r="AA29" i="9"/>
  <c r="Z29" i="9"/>
  <c r="P29" i="9"/>
  <c r="O29" i="9"/>
  <c r="H29" i="9"/>
  <c r="F29" i="9"/>
  <c r="Q29" i="9"/>
  <c r="V29" i="9"/>
  <c r="O29" i="8"/>
  <c r="N29" i="8"/>
  <c r="J29" i="8"/>
  <c r="H29" i="8"/>
  <c r="O111" i="7" l="1"/>
  <c r="R22" i="7"/>
  <c r="AA44" i="6"/>
  <c r="B38" i="6"/>
  <c r="B36" i="6"/>
  <c r="B34" i="6"/>
  <c r="B32" i="6"/>
  <c r="B30" i="6"/>
  <c r="B28" i="6"/>
  <c r="B26" i="6"/>
  <c r="B20" i="6"/>
  <c r="B18" i="6"/>
  <c r="B16" i="6"/>
  <c r="B14" i="6"/>
  <c r="G210" i="5" l="1"/>
  <c r="G209" i="5"/>
  <c r="G208" i="5"/>
  <c r="G211" i="5" s="1"/>
  <c r="G232" i="5" s="1"/>
  <c r="G205" i="5"/>
  <c r="G204" i="5"/>
  <c r="G203" i="5"/>
  <c r="G202" i="5"/>
  <c r="G201" i="5"/>
  <c r="G200" i="5"/>
  <c r="G199" i="5"/>
  <c r="G198" i="5"/>
  <c r="G197" i="5"/>
  <c r="G196" i="5"/>
  <c r="G195" i="5"/>
  <c r="G194" i="5"/>
  <c r="G193" i="5"/>
  <c r="G192" i="5"/>
  <c r="G191" i="5"/>
  <c r="G190" i="5"/>
  <c r="G189" i="5"/>
  <c r="G206" i="5" s="1"/>
  <c r="G231" i="5" s="1"/>
  <c r="G186" i="5"/>
  <c r="G185" i="5"/>
  <c r="G184" i="5"/>
  <c r="G183" i="5"/>
  <c r="G182" i="5"/>
  <c r="G181" i="5"/>
  <c r="G180" i="5"/>
  <c r="G179" i="5"/>
  <c r="G178" i="5"/>
  <c r="G177" i="5"/>
  <c r="G176" i="5"/>
  <c r="G175" i="5"/>
  <c r="G174" i="5"/>
  <c r="G173" i="5"/>
  <c r="G172" i="5"/>
  <c r="G171" i="5"/>
  <c r="G187" i="5" s="1"/>
  <c r="G230" i="5" s="1"/>
  <c r="G167" i="5"/>
  <c r="G166" i="5"/>
  <c r="G165" i="5"/>
  <c r="G164" i="5"/>
  <c r="G163" i="5"/>
  <c r="G162" i="5"/>
  <c r="G160" i="5"/>
  <c r="G159" i="5"/>
  <c r="G158" i="5"/>
  <c r="G156" i="5"/>
  <c r="G155" i="5"/>
  <c r="G154" i="5"/>
  <c r="G153" i="5"/>
  <c r="G152" i="5"/>
  <c r="G150" i="5"/>
  <c r="G149" i="5"/>
  <c r="G148" i="5"/>
  <c r="G147" i="5"/>
  <c r="G146" i="5"/>
  <c r="G145" i="5"/>
  <c r="G144" i="5"/>
  <c r="G143" i="5"/>
  <c r="G142" i="5"/>
  <c r="G141" i="5"/>
  <c r="G168" i="5" s="1"/>
  <c r="G229" i="5" s="1"/>
  <c r="G137" i="5"/>
  <c r="G136" i="5"/>
  <c r="G135" i="5"/>
  <c r="G134" i="5"/>
  <c r="G133" i="5"/>
  <c r="G132" i="5"/>
  <c r="G131" i="5"/>
  <c r="G130" i="5"/>
  <c r="G138" i="5" s="1"/>
  <c r="G228" i="5" s="1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3" i="5"/>
  <c r="G92" i="5"/>
  <c r="G91" i="5"/>
  <c r="G90" i="5"/>
  <c r="G89" i="5"/>
  <c r="G88" i="5"/>
  <c r="G85" i="5"/>
  <c r="G84" i="5"/>
  <c r="G83" i="5"/>
  <c r="G80" i="5"/>
  <c r="G79" i="5"/>
  <c r="G78" i="5"/>
  <c r="G77" i="5"/>
  <c r="G76" i="5"/>
  <c r="G75" i="5"/>
  <c r="G74" i="5"/>
  <c r="G71" i="5"/>
  <c r="G70" i="5"/>
  <c r="G69" i="5"/>
  <c r="G68" i="5"/>
  <c r="G67" i="5"/>
  <c r="G66" i="5"/>
  <c r="G65" i="5"/>
  <c r="G64" i="5"/>
  <c r="G63" i="5"/>
  <c r="G62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39" i="5"/>
  <c r="G38" i="5"/>
  <c r="G37" i="5"/>
  <c r="G36" i="5"/>
  <c r="G35" i="5"/>
  <c r="G34" i="5"/>
  <c r="G33" i="5"/>
  <c r="G32" i="5"/>
  <c r="G31" i="5"/>
  <c r="G30" i="5"/>
  <c r="G29" i="5"/>
  <c r="G25" i="5"/>
  <c r="G24" i="5"/>
  <c r="G23" i="5"/>
  <c r="G26" i="5" s="1"/>
  <c r="G220" i="5" s="1"/>
  <c r="G20" i="5"/>
  <c r="G19" i="5"/>
  <c r="G18" i="5"/>
  <c r="G17" i="5"/>
  <c r="G21" i="5" s="1"/>
  <c r="G219" i="5" s="1"/>
  <c r="G14" i="5"/>
  <c r="G13" i="5"/>
  <c r="G12" i="5"/>
  <c r="G11" i="5"/>
  <c r="G10" i="5"/>
  <c r="G9" i="5"/>
  <c r="G81" i="5" l="1"/>
  <c r="G224" i="5" s="1"/>
  <c r="G86" i="5"/>
  <c r="G225" i="5" s="1"/>
  <c r="G128" i="5"/>
  <c r="G227" i="5" s="1"/>
  <c r="G15" i="5"/>
  <c r="G218" i="5" s="1"/>
  <c r="G59" i="5"/>
  <c r="G222" i="5" s="1"/>
  <c r="G40" i="5"/>
  <c r="G221" i="5" s="1"/>
  <c r="G72" i="5"/>
  <c r="G223" i="5" s="1"/>
  <c r="G94" i="5"/>
  <c r="G226" i="5" s="1"/>
  <c r="G235" i="5" l="1"/>
  <c r="G236" i="5" s="1"/>
  <c r="G237" i="5" s="1"/>
  <c r="G246" i="5"/>
  <c r="G238" i="5"/>
  <c r="G239" i="5" s="1"/>
  <c r="F10" i="3"/>
  <c r="F11" i="3"/>
  <c r="F12" i="3"/>
  <c r="F13" i="3"/>
  <c r="F14" i="3"/>
  <c r="F17" i="3"/>
  <c r="F18" i="3"/>
  <c r="F19" i="3"/>
  <c r="F20" i="3"/>
  <c r="F23" i="3"/>
  <c r="F24" i="3"/>
  <c r="F25" i="3"/>
  <c r="F29" i="3"/>
  <c r="F30" i="3"/>
  <c r="F31" i="3"/>
  <c r="F32" i="3"/>
  <c r="F33" i="3"/>
  <c r="F34" i="3"/>
  <c r="F35" i="3"/>
  <c r="F36" i="3"/>
  <c r="F37" i="3"/>
  <c r="F38" i="3"/>
  <c r="F39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62" i="3"/>
  <c r="F63" i="3"/>
  <c r="F64" i="3"/>
  <c r="F65" i="3"/>
  <c r="F66" i="3"/>
  <c r="F67" i="3"/>
  <c r="F68" i="3"/>
  <c r="F69" i="3"/>
  <c r="F70" i="3"/>
  <c r="F71" i="3"/>
  <c r="F74" i="3"/>
  <c r="F75" i="3"/>
  <c r="F76" i="3"/>
  <c r="F77" i="3"/>
  <c r="F78" i="3"/>
  <c r="F79" i="3"/>
  <c r="F80" i="3"/>
  <c r="F83" i="3"/>
  <c r="F84" i="3"/>
  <c r="F85" i="3"/>
  <c r="F88" i="3"/>
  <c r="F89" i="3"/>
  <c r="F90" i="3"/>
  <c r="F91" i="3"/>
  <c r="F92" i="3"/>
  <c r="F93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30" i="3"/>
  <c r="F131" i="3"/>
  <c r="F132" i="3"/>
  <c r="F133" i="3"/>
  <c r="F134" i="3"/>
  <c r="F135" i="3"/>
  <c r="F136" i="3"/>
  <c r="F137" i="3"/>
  <c r="F141" i="3"/>
  <c r="F142" i="3"/>
  <c r="F143" i="3"/>
  <c r="F144" i="3"/>
  <c r="F145" i="3"/>
  <c r="F146" i="3"/>
  <c r="F147" i="3"/>
  <c r="F148" i="3"/>
  <c r="F149" i="3"/>
  <c r="F150" i="3"/>
  <c r="F152" i="3"/>
  <c r="F153" i="3"/>
  <c r="F154" i="3"/>
  <c r="F155" i="3"/>
  <c r="F156" i="3"/>
  <c r="F158" i="3"/>
  <c r="F159" i="3"/>
  <c r="F160" i="3"/>
  <c r="F162" i="3"/>
  <c r="F163" i="3"/>
  <c r="F164" i="3"/>
  <c r="F165" i="3"/>
  <c r="F166" i="3"/>
  <c r="F167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8" i="3"/>
  <c r="F209" i="3"/>
  <c r="F210" i="3"/>
  <c r="F9" i="3"/>
  <c r="F15" i="3" l="1"/>
  <c r="F168" i="3"/>
  <c r="F138" i="3"/>
  <c r="F86" i="3"/>
  <c r="F59" i="3"/>
  <c r="F40" i="3"/>
  <c r="F26" i="3"/>
  <c r="F21" i="3"/>
  <c r="F211" i="3"/>
  <c r="F94" i="3"/>
  <c r="F81" i="3"/>
  <c r="F72" i="3"/>
  <c r="F206" i="3"/>
  <c r="F187" i="3"/>
  <c r="F128" i="3"/>
  <c r="F216" i="3" l="1"/>
  <c r="F217" i="3" s="1"/>
  <c r="Q42" i="6" l="1"/>
  <c r="L34" i="6"/>
  <c r="L40" i="6"/>
  <c r="L36" i="6"/>
  <c r="L38" i="6"/>
  <c r="L22" i="6"/>
  <c r="L26" i="6"/>
  <c r="L32" i="6"/>
  <c r="L16" i="6"/>
  <c r="L18" i="6"/>
  <c r="L28" i="6"/>
  <c r="L20" i="6"/>
  <c r="L30" i="6"/>
  <c r="L24" i="6"/>
  <c r="O24" i="6" s="1"/>
  <c r="F218" i="3"/>
  <c r="F219" i="3" s="1"/>
  <c r="Q22" i="6" l="1"/>
  <c r="O22" i="6" s="1"/>
  <c r="Q20" i="6"/>
  <c r="O20" i="6" s="1"/>
  <c r="Q32" i="6"/>
  <c r="O32" i="6" s="1"/>
  <c r="Q14" i="6"/>
  <c r="AB42" i="6"/>
  <c r="AB18" i="6"/>
  <c r="X18" i="6" s="1"/>
  <c r="AB28" i="6"/>
  <c r="X28" i="6" s="1"/>
  <c r="Q16" i="6"/>
  <c r="O16" i="6" s="1"/>
  <c r="Q18" i="6"/>
  <c r="O18" i="6" s="1"/>
  <c r="Q28" i="6"/>
  <c r="O28" i="6" s="1"/>
  <c r="Q38" i="6"/>
  <c r="O38" i="6" s="1"/>
  <c r="Q40" i="6"/>
  <c r="O40" i="6" s="1"/>
  <c r="Q26" i="6"/>
  <c r="O26" i="6" s="1"/>
  <c r="Q34" i="6"/>
  <c r="O34" i="6" s="1"/>
  <c r="Q36" i="6"/>
  <c r="O36" i="6" s="1"/>
  <c r="Q30" i="6"/>
  <c r="O30" i="6" s="1"/>
  <c r="C20" i="9"/>
  <c r="W29" i="9" s="1"/>
  <c r="C20" i="8"/>
  <c r="I20" i="8" s="1"/>
  <c r="C13" i="8"/>
  <c r="D13" i="8" s="1"/>
  <c r="C13" i="9"/>
  <c r="C22" i="9"/>
  <c r="AD29" i="9" s="1"/>
  <c r="C22" i="8"/>
  <c r="K22" i="8" s="1"/>
  <c r="C18" i="9"/>
  <c r="J18" i="9" s="1"/>
  <c r="C18" i="8"/>
  <c r="E18" i="8" s="1"/>
  <c r="L42" i="6"/>
  <c r="O42" i="6" s="1"/>
  <c r="C17" i="8"/>
  <c r="C17" i="9"/>
  <c r="N17" i="9" s="1"/>
  <c r="N29" i="9" s="1"/>
  <c r="C14" i="9"/>
  <c r="C14" i="8"/>
  <c r="E14" i="8" s="1"/>
  <c r="C21" i="8"/>
  <c r="K21" i="8" s="1"/>
  <c r="C21" i="9"/>
  <c r="Y29" i="9" s="1"/>
  <c r="L14" i="6"/>
  <c r="C25" i="8"/>
  <c r="I25" i="8" s="1"/>
  <c r="C25" i="9"/>
  <c r="L25" i="9" s="1"/>
  <c r="L29" i="9" s="1"/>
  <c r="C23" i="8"/>
  <c r="C23" i="9"/>
  <c r="C19" i="8"/>
  <c r="L19" i="8" s="1"/>
  <c r="L29" i="8" s="1"/>
  <c r="C19" i="9"/>
  <c r="AE29" i="9" s="1"/>
  <c r="C15" i="8"/>
  <c r="F15" i="8" s="1"/>
  <c r="F29" i="8" s="1"/>
  <c r="C15" i="9"/>
  <c r="J15" i="9" s="1"/>
  <c r="C24" i="9"/>
  <c r="C24" i="8"/>
  <c r="C16" i="9"/>
  <c r="C16" i="8"/>
  <c r="AB30" i="6" l="1"/>
  <c r="AB34" i="6"/>
  <c r="AB24" i="6"/>
  <c r="X24" i="6" s="1"/>
  <c r="AB26" i="6"/>
  <c r="AB40" i="6"/>
  <c r="AB20" i="6"/>
  <c r="AB22" i="6"/>
  <c r="O14" i="6"/>
  <c r="O219" i="6" s="1"/>
  <c r="E13" i="9"/>
  <c r="E29" i="9" s="1"/>
  <c r="AB36" i="6"/>
  <c r="AB38" i="6"/>
  <c r="T28" i="6"/>
  <c r="T18" i="6"/>
  <c r="AB16" i="6"/>
  <c r="AB32" i="6"/>
  <c r="G29" i="9"/>
  <c r="J14" i="9"/>
  <c r="J29" i="9" s="1"/>
  <c r="K29" i="8"/>
  <c r="E16" i="8"/>
  <c r="E29" i="8" s="1"/>
  <c r="C12" i="9"/>
  <c r="D12" i="9" s="1"/>
  <c r="C12" i="8"/>
  <c r="L44" i="6"/>
  <c r="L13" i="7" s="1"/>
  <c r="L22" i="7" s="1"/>
  <c r="M29" i="8"/>
  <c r="G17" i="8"/>
  <c r="G29" i="8" s="1"/>
  <c r="C26" i="9"/>
  <c r="C26" i="8"/>
  <c r="X42" i="6"/>
  <c r="I29" i="8"/>
  <c r="U29" i="9" l="1"/>
  <c r="X26" i="9"/>
  <c r="X29" i="9" s="1"/>
  <c r="AB14" i="6"/>
  <c r="T22" i="6"/>
  <c r="X22" i="6"/>
  <c r="T20" i="6"/>
  <c r="X20" i="6"/>
  <c r="T34" i="6"/>
  <c r="X34" i="6"/>
  <c r="T30" i="6"/>
  <c r="X30" i="6"/>
  <c r="T32" i="6"/>
  <c r="X32" i="6"/>
  <c r="T16" i="6"/>
  <c r="X16" i="6"/>
  <c r="T38" i="6"/>
  <c r="X38" i="6"/>
  <c r="T36" i="6"/>
  <c r="X36" i="6"/>
  <c r="T40" i="6"/>
  <c r="X40" i="6"/>
  <c r="T26" i="6"/>
  <c r="X26" i="6"/>
  <c r="D12" i="8"/>
  <c r="D29" i="8" s="1"/>
  <c r="D31" i="8" s="1"/>
  <c r="E31" i="8" s="1"/>
  <c r="F31" i="8" s="1"/>
  <c r="G31" i="8" s="1"/>
  <c r="H31" i="8" s="1"/>
  <c r="I31" i="8" s="1"/>
  <c r="J31" i="8" s="1"/>
  <c r="K31" i="8" s="1"/>
  <c r="L31" i="8" s="1"/>
  <c r="M31" i="8" s="1"/>
  <c r="N31" i="8" s="1"/>
  <c r="O31" i="8" s="1"/>
  <c r="C28" i="8"/>
  <c r="D29" i="9"/>
  <c r="D31" i="9" s="1"/>
  <c r="E31" i="9" s="1"/>
  <c r="F31" i="9" s="1"/>
  <c r="G31" i="9" s="1"/>
  <c r="H31" i="9" s="1"/>
  <c r="I31" i="9" s="1"/>
  <c r="J31" i="9" s="1"/>
  <c r="K31" i="9" s="1"/>
  <c r="L31" i="9" s="1"/>
  <c r="M31" i="9" s="1"/>
  <c r="N31" i="9" s="1"/>
  <c r="O31" i="9" s="1"/>
  <c r="P31" i="9" s="1"/>
  <c r="Q31" i="9" s="1"/>
  <c r="R31" i="9" s="1"/>
  <c r="S31" i="9" s="1"/>
  <c r="T31" i="9" s="1"/>
  <c r="U31" i="9" s="1"/>
  <c r="V31" i="9" s="1"/>
  <c r="W31" i="9" s="1"/>
  <c r="X31" i="9" s="1"/>
  <c r="Y31" i="9" s="1"/>
  <c r="Z31" i="9" s="1"/>
  <c r="AA31" i="9" s="1"/>
  <c r="AB31" i="9" s="1"/>
  <c r="AC31" i="9" s="1"/>
  <c r="AD31" i="9" s="1"/>
  <c r="AE31" i="9" s="1"/>
  <c r="AF31" i="9" s="1"/>
  <c r="AG31" i="9" s="1"/>
  <c r="AH31" i="9" s="1"/>
  <c r="AI31" i="9" s="1"/>
  <c r="C28" i="9"/>
  <c r="AB44" i="6" l="1"/>
  <c r="T14" i="6"/>
  <c r="X14" i="6"/>
  <c r="AC13" i="7" l="1"/>
  <c r="T44" i="6"/>
  <c r="AC22" i="7" l="1"/>
  <c r="Y22" i="7" s="1"/>
  <c r="Y13" i="7"/>
</calcChain>
</file>

<file path=xl/sharedStrings.xml><?xml version="1.0" encoding="utf-8"?>
<sst xmlns="http://schemas.openxmlformats.org/spreadsheetml/2006/main" count="1802" uniqueCount="504">
  <si>
    <t>RENCANA  ANGGARAN  BIAYA</t>
  </si>
  <si>
    <t xml:space="preserve">BANGUNAN RUMAH TINGGAL </t>
  </si>
  <si>
    <t>PERUMAHAN CITRA GRAN CIBUBUR</t>
  </si>
  <si>
    <t>NO</t>
  </si>
  <si>
    <t>URAIAN  PEKERJAAN</t>
  </si>
  <si>
    <t>SAT.</t>
  </si>
  <si>
    <t xml:space="preserve">Harga </t>
  </si>
  <si>
    <t>Satuan</t>
  </si>
  <si>
    <t>I</t>
  </si>
  <si>
    <t>PEKERJAAN PERSIAPAN</t>
  </si>
  <si>
    <t>Pas.Bouwplank</t>
  </si>
  <si>
    <t>M'</t>
  </si>
  <si>
    <t>Air dan Listrik kerja</t>
  </si>
  <si>
    <t>LS</t>
  </si>
  <si>
    <t>Gudang/Direksi Keet</t>
  </si>
  <si>
    <t>Keamanan + Kebersihan</t>
  </si>
  <si>
    <t>Anti Rayap Rumah - Tanah</t>
  </si>
  <si>
    <t>M2</t>
  </si>
  <si>
    <t>II</t>
  </si>
  <si>
    <t>PEK. GALIAN</t>
  </si>
  <si>
    <t>Galian Tanah</t>
  </si>
  <si>
    <t>M3</t>
  </si>
  <si>
    <t xml:space="preserve">Urugan Tanah Kembali + buang </t>
  </si>
  <si>
    <t xml:space="preserve">Floor lantai dasar 5 cm </t>
  </si>
  <si>
    <t>III</t>
  </si>
  <si>
    <t>PEK.PONDASI</t>
  </si>
  <si>
    <t>Pondasi Batu kali</t>
  </si>
  <si>
    <t>Pondasi setempat</t>
  </si>
  <si>
    <t>Rollag Bata</t>
  </si>
  <si>
    <t>IV</t>
  </si>
  <si>
    <t>PEK.STRUKTUR</t>
  </si>
  <si>
    <t xml:space="preserve"> - Beton K175</t>
  </si>
  <si>
    <t>Tangga</t>
  </si>
  <si>
    <t>Plat lantai dan dak talang (tb = 12 cm)</t>
  </si>
  <si>
    <t xml:space="preserve">Canopy (tb = 12 cm) </t>
  </si>
  <si>
    <t>Meja Dapur</t>
  </si>
  <si>
    <t>V</t>
  </si>
  <si>
    <t>PEK. FINISHING LANTAI</t>
  </si>
  <si>
    <t>m2</t>
  </si>
  <si>
    <t>Lantai keramik 40X40  R. tidur pembantu  ( Ex. Hercules  )</t>
  </si>
  <si>
    <t>Plin 10x40 cm  ( Ex.  Hercules  )</t>
  </si>
  <si>
    <t>m1</t>
  </si>
  <si>
    <t>Step nosing</t>
  </si>
  <si>
    <t>VI</t>
  </si>
  <si>
    <t>PEK. FINISHING DINDING</t>
  </si>
  <si>
    <t>Keramik Dinding</t>
  </si>
  <si>
    <t>VII</t>
  </si>
  <si>
    <t>PEK. PLAFOND</t>
  </si>
  <si>
    <t>Cornice  Gypsum  Luar 4x4 cm</t>
  </si>
  <si>
    <t>Plafond Calsiboard t. 4mm rk. Hollow</t>
  </si>
  <si>
    <t>Finishing Beton Exposed</t>
  </si>
  <si>
    <t>Main hole pada plafon Km / wc + kaca es tbl. 6 mm</t>
  </si>
  <si>
    <t>bh</t>
  </si>
  <si>
    <t>Pekerjaan Plafond drop gypsum pada Ruang tamu depan h. 100cm + cat</t>
  </si>
  <si>
    <t>VIII</t>
  </si>
  <si>
    <t>PEK. PASANGAN BATA &amp; PLASTERAN</t>
  </si>
  <si>
    <t>Pas.Bata Ringan  Trasraam 1:3</t>
  </si>
  <si>
    <t>Pas.Bata Ringan 1:5</t>
  </si>
  <si>
    <t>IX</t>
  </si>
  <si>
    <t>PEK.ATAP</t>
  </si>
  <si>
    <t>Konst. Atap  Bangunan Utama (baja ringan fin. Galvanised) + almn. Foil</t>
  </si>
  <si>
    <t>Pasangan Atap Genteng beton flat</t>
  </si>
  <si>
    <t>Pek. Lisplang  teras belakang, atas dan muka ex.elephant</t>
  </si>
  <si>
    <t>Flashing</t>
  </si>
  <si>
    <t>Genteng Nok</t>
  </si>
  <si>
    <t>Genting tepi</t>
  </si>
  <si>
    <t>X</t>
  </si>
  <si>
    <t>PEKERJAAN PINTU DAN JENDELA</t>
  </si>
  <si>
    <t>Kusen Pintu Kayu :</t>
  </si>
  <si>
    <t>-</t>
  </si>
  <si>
    <t>Kusen Kayu 6x15 oven</t>
  </si>
  <si>
    <t xml:space="preserve">Daun Pintu Utama </t>
  </si>
  <si>
    <t>unit</t>
  </si>
  <si>
    <t>Daun Pintu Ruang Service :</t>
  </si>
  <si>
    <t xml:space="preserve">   - Daun Pintu km/ wc Pembantu</t>
  </si>
  <si>
    <t xml:space="preserve">   - Daun Pintu Km Pembantu</t>
  </si>
  <si>
    <t>Boven Kayu</t>
  </si>
  <si>
    <t>Ls</t>
  </si>
  <si>
    <t>P1</t>
  </si>
  <si>
    <t>J1</t>
  </si>
  <si>
    <t>J2</t>
  </si>
  <si>
    <t>J3</t>
  </si>
  <si>
    <t>J4</t>
  </si>
  <si>
    <t>J5</t>
  </si>
  <si>
    <t>BV1</t>
  </si>
  <si>
    <t>Kunci,Engsel+handle</t>
  </si>
  <si>
    <t>Pintu dan jendela Kayu</t>
  </si>
  <si>
    <t>Kunci Pintu Utama + accs</t>
  </si>
  <si>
    <t>Kunci Pintu Ruang Service  ( Pintu km/ wc service &amp; gudang ) + Accs</t>
  </si>
  <si>
    <t>Engsel Daun Pintu</t>
  </si>
  <si>
    <t xml:space="preserve"> -</t>
  </si>
  <si>
    <t>Casement Bv</t>
  </si>
  <si>
    <t>psg</t>
  </si>
  <si>
    <t>Springknip  jendela</t>
  </si>
  <si>
    <t>Grendel tanam</t>
  </si>
  <si>
    <t>set</t>
  </si>
  <si>
    <t>XI</t>
  </si>
  <si>
    <t>PEK.PENGECATAN</t>
  </si>
  <si>
    <t>Cat Beton Exposed canopy</t>
  </si>
  <si>
    <t>Cat Plafond (incld. Cat cornice)</t>
  </si>
  <si>
    <t>Cat Kusen Kayu</t>
  </si>
  <si>
    <t>Cat Daun Pintu dan daun  Jendela</t>
  </si>
  <si>
    <t>XII</t>
  </si>
  <si>
    <t>PEK. SANITASI DAN SALURAN</t>
  </si>
  <si>
    <t>KM/WC:</t>
  </si>
  <si>
    <t>BH</t>
  </si>
  <si>
    <t>Kran dinding</t>
  </si>
  <si>
    <t>Dapur</t>
  </si>
  <si>
    <t>Kicthen Sink + accs</t>
  </si>
  <si>
    <t>Kran Taman (Carport)</t>
  </si>
  <si>
    <t>Instalasi Air Bersih:</t>
  </si>
  <si>
    <t>1/2"</t>
  </si>
  <si>
    <t>3/4"</t>
  </si>
  <si>
    <t>Instalasi air panas</t>
  </si>
  <si>
    <t>ttk</t>
  </si>
  <si>
    <t>Instalasi Air Kotor: dan air hujan</t>
  </si>
  <si>
    <t>3"</t>
  </si>
  <si>
    <t>4"   (buangan s/d saluran kota)</t>
  </si>
  <si>
    <t>Bak Kontrol</t>
  </si>
  <si>
    <t>Bak Meter air + tutup besi plat + accs</t>
  </si>
  <si>
    <t>XIII</t>
  </si>
  <si>
    <t>PEK.INSTALASI LISTRIK</t>
  </si>
  <si>
    <t>Instalasi Titik Lampu (incld. Fiting)</t>
  </si>
  <si>
    <t>TTK</t>
  </si>
  <si>
    <t>Instalasi Stop Kontak</t>
  </si>
  <si>
    <t>Instalasi Telepon incld outlet telp.</t>
  </si>
  <si>
    <t>Instalasi TV (incl. Outlet, + accs)</t>
  </si>
  <si>
    <t>Instalasi water heater  (incl. stop kontak air panas, + accs)</t>
  </si>
  <si>
    <t>Instalasi Stop Kontak AC</t>
  </si>
  <si>
    <t>Instalasi Exhoust Fan (incld. Unit Exhoust + accs)</t>
  </si>
  <si>
    <t>Saklar Single</t>
  </si>
  <si>
    <t>Saklar Ganda</t>
  </si>
  <si>
    <t>Stop Kontak Biasa</t>
  </si>
  <si>
    <t>Sparing SR Listrik dan telp dari Jar Kota ke Box MCB</t>
  </si>
  <si>
    <t>Grounding Kabel BC 6mm</t>
  </si>
  <si>
    <t>Lot</t>
  </si>
  <si>
    <t>XIV</t>
  </si>
  <si>
    <t>PEK. LAIN - LAIN dan TAMPAK MUKA</t>
  </si>
  <si>
    <t>Septictank dan rembesan ( BIO TANK, Uk. 0.90 x 0.90 x 1.25 )</t>
  </si>
  <si>
    <t>Pekerjaan Resapan ukr. 100x100x250cm (sesuai gbr + accs)</t>
  </si>
  <si>
    <t>Ralling Tangga</t>
  </si>
  <si>
    <t>Water Proofing type Coating pada dak talang</t>
  </si>
  <si>
    <t>XV</t>
  </si>
  <si>
    <t>PEKERJAAN PLESTER DINDING SAMPING</t>
  </si>
  <si>
    <t>Plester dinding samping kiri (plester aci + aquaproof)</t>
  </si>
  <si>
    <t>Plester dinding samping kanan (plester aci + aquaproof)</t>
  </si>
  <si>
    <t>Plester dinding belakang  (pagar)</t>
  </si>
  <si>
    <t>REKAPITULASI</t>
  </si>
  <si>
    <t>URAIAN</t>
  </si>
  <si>
    <t>Prosentasi</t>
  </si>
  <si>
    <t>Total</t>
  </si>
  <si>
    <t>Q</t>
  </si>
  <si>
    <t>x</t>
  </si>
  <si>
    <t>P</t>
  </si>
  <si>
    <t>L</t>
  </si>
  <si>
    <t>T</t>
  </si>
  <si>
    <t>Keterangan</t>
  </si>
  <si>
    <t>=</t>
  </si>
  <si>
    <t>TOTAL</t>
  </si>
  <si>
    <t>Pondasi</t>
  </si>
  <si>
    <t>m3</t>
  </si>
  <si>
    <t>Sloof</t>
  </si>
  <si>
    <t>Balok</t>
  </si>
  <si>
    <t>Ring Balok</t>
  </si>
  <si>
    <t>Plat Tangga</t>
  </si>
  <si>
    <t>Pasangan Bata</t>
  </si>
  <si>
    <t>Lantai 1</t>
  </si>
  <si>
    <t>Vertikal</t>
  </si>
  <si>
    <t>sub total</t>
  </si>
  <si>
    <t>Horizontal</t>
  </si>
  <si>
    <t>Lantai 2</t>
  </si>
  <si>
    <t>R.Tidur 2</t>
  </si>
  <si>
    <t>R.Ganti</t>
  </si>
  <si>
    <t>R.Tidur 3</t>
  </si>
  <si>
    <t>LUAS MARKETING</t>
  </si>
  <si>
    <t>KM. Pembnt</t>
  </si>
  <si>
    <t>R.Kel, R. Makan &amp;dapur</t>
  </si>
  <si>
    <t>Kotridor dpn taman</t>
  </si>
  <si>
    <t>gudang,RT pembnt &amp; selasar</t>
  </si>
  <si>
    <t>Tangga &amp; R.Tamu</t>
  </si>
  <si>
    <t>R. Kerja</t>
  </si>
  <si>
    <t>R.Tamu</t>
  </si>
  <si>
    <t>Garasi</t>
  </si>
  <si>
    <t>Ruang Cuci</t>
  </si>
  <si>
    <t>Teras</t>
  </si>
  <si>
    <t>KM.Utama</t>
  </si>
  <si>
    <t>RT Utama</t>
  </si>
  <si>
    <t>Selasar Tangga</t>
  </si>
  <si>
    <t>R. Keluarga</t>
  </si>
  <si>
    <t>KM R kel</t>
  </si>
  <si>
    <t>Rtidur 2</t>
  </si>
  <si>
    <t>DAK Belkg</t>
  </si>
  <si>
    <t>DAK Sampg</t>
  </si>
  <si>
    <t>DAK Depan</t>
  </si>
  <si>
    <t>void</t>
  </si>
  <si>
    <r>
      <t>m</t>
    </r>
    <r>
      <rPr>
        <sz val="11"/>
        <color indexed="8"/>
        <rFont val="Calibri"/>
        <family val="2"/>
      </rPr>
      <t>³</t>
    </r>
  </si>
  <si>
    <t>Kolom</t>
  </si>
  <si>
    <t>P2</t>
  </si>
  <si>
    <t>P3</t>
  </si>
  <si>
    <t>Lantai keramik  KM /WC pembantu 25x25 (Texere Beige ex.KIA)</t>
  </si>
  <si>
    <t>KM / WC pembantu 25x40  tinggi 280 cm (Liverpool Beige ex.KIA)</t>
  </si>
  <si>
    <t>Aksen Belakang Shower ukr. 25x50 (Spark Line Bronze)</t>
  </si>
  <si>
    <t>KM / WC Lt.2 UTAMA. 25x50 smp plafond</t>
  </si>
  <si>
    <t>incld. Accs (pemasangan tali air, keramik Spark Sand ex.Habitat dan accs)</t>
  </si>
  <si>
    <t>Plat Setempat</t>
  </si>
  <si>
    <t xml:space="preserve">Lantai keramik  Dapur  40x40  ( Ex. Hercules  ) </t>
  </si>
  <si>
    <t>Urugan pasir bawah Pondasi t. 5cm</t>
  </si>
  <si>
    <t>openingan J3</t>
  </si>
  <si>
    <t>Inastalasi Lampu Taman</t>
  </si>
  <si>
    <t>Closet Monoblok terpasang lengkap + accs ex.toto CW 421 J</t>
  </si>
  <si>
    <t>Clen Out 4"</t>
  </si>
  <si>
    <t>Rabat beton + Koral sikat ex. Batu alor pd carport incld. kansteen pembatas Carport</t>
  </si>
  <si>
    <t>Cat Dinding Dalam  ex. Mowilex</t>
  </si>
  <si>
    <t>Cat Dinding Luar ex. Mowilex</t>
  </si>
  <si>
    <t xml:space="preserve"> - accs. Listrik ex. Panasonic</t>
  </si>
  <si>
    <t>Box Panel (incld. kabel tufur + MCB ex. Schneider)</t>
  </si>
  <si>
    <t>Fin. Tangga Wood plastic Composite ex.Conwod</t>
  </si>
  <si>
    <t>Floor Drain  TX 1 BN</t>
  </si>
  <si>
    <t xml:space="preserve">Roof Drain    model payung Stanless steel  </t>
  </si>
  <si>
    <t>Tempat Sabun TX 2BV1</t>
  </si>
  <si>
    <t xml:space="preserve">Shower Screen 60x250cm </t>
  </si>
  <si>
    <t>Dudukan Tempat sampah dan nomor rumah</t>
  </si>
  <si>
    <t>Meja Washtafel Granite Black Nero Absolute Utuh</t>
  </si>
  <si>
    <t>Pcs</t>
  </si>
  <si>
    <t>Closet Monoblok terpasang lengkap + accs ex.toto CW 914 J</t>
  </si>
  <si>
    <t xml:space="preserve"> Shower set ex.toto tx 432 SD</t>
  </si>
  <si>
    <t>Pipa Anti Rayap</t>
  </si>
  <si>
    <t>Lantai keramik  KM /WC UTAMA Lt.2   60x60 ( Regal Grey  GMR 82 MATT Ex. Niro )</t>
  </si>
  <si>
    <t>Aksen Belakang Shower ukr. 30x30 ( muzeda 30mztr27 )</t>
  </si>
  <si>
    <t>Jet Spray u/ closet ex.toto TX 403 SW</t>
  </si>
  <si>
    <t>Profil Architrave Keliling Kusen</t>
  </si>
  <si>
    <t>Profilan pada Elevasi  +3.6 dan +7.0</t>
  </si>
  <si>
    <t>Varias Lisplang GRC</t>
  </si>
  <si>
    <r>
      <t>Plester dan Acian Dinding</t>
    </r>
    <r>
      <rPr>
        <sz val="10"/>
        <color rgb="FFFF0000"/>
        <rFont val="Arial"/>
        <family val="2"/>
      </rPr>
      <t xml:space="preserve"> Konvensional ( Pasir : Semen )</t>
    </r>
  </si>
  <si>
    <t xml:space="preserve">Jumlah   </t>
  </si>
  <si>
    <t>VOLUME GALIAN</t>
  </si>
  <si>
    <t>ELEV SLF (-)</t>
  </si>
  <si>
    <t>PASIR</t>
  </si>
  <si>
    <t>L. CONC.</t>
  </si>
  <si>
    <t>MUKA TN</t>
  </si>
  <si>
    <t>b</t>
  </si>
  <si>
    <t>h</t>
  </si>
  <si>
    <t>TOTAL m3</t>
  </si>
  <si>
    <t>LUAS m2</t>
  </si>
  <si>
    <t>Galian tanah:</t>
  </si>
  <si>
    <t>Urug pasir</t>
  </si>
  <si>
    <t>Lantai keja</t>
  </si>
  <si>
    <t>Rolag</t>
  </si>
  <si>
    <t>Rolag Bata</t>
  </si>
  <si>
    <t>ROLAG</t>
  </si>
  <si>
    <t>LT 1</t>
  </si>
  <si>
    <t>Sloof  S1( 15 x 25 )  &amp;  S2 ( 15 x 20 )</t>
  </si>
  <si>
    <t>Ring Balok dan Balok Latai</t>
  </si>
  <si>
    <t>B1 (15x20)</t>
  </si>
  <si>
    <t>B2 (15x25)</t>
  </si>
  <si>
    <t>latai</t>
  </si>
  <si>
    <t>Plat Beton</t>
  </si>
  <si>
    <t>Canopy</t>
  </si>
  <si>
    <t>luas tanah</t>
  </si>
  <si>
    <t>luas dasar bgn</t>
  </si>
  <si>
    <t>halaman</t>
  </si>
  <si>
    <t>sisa galian</t>
  </si>
  <si>
    <t>Lantai keramik  KM /WC Lantai Atas 50x50 (Spark Sand Habitat)</t>
  </si>
  <si>
    <t>KM / WC Lt. Atas 25x50 ( Spark Sand Habitat )</t>
  </si>
  <si>
    <t>Daun Pintu KM / WC</t>
  </si>
  <si>
    <t>Cat Listplank Kayu + GRC</t>
  </si>
  <si>
    <t>Cat Genting Nok</t>
  </si>
  <si>
    <t>Ralling Balkon</t>
  </si>
  <si>
    <t>meja dapur</t>
  </si>
  <si>
    <t>openingan J2</t>
  </si>
  <si>
    <t>openingan BV1</t>
  </si>
  <si>
    <t>plesteran</t>
  </si>
  <si>
    <t>cat luar</t>
  </si>
  <si>
    <t>Saklar Hotel</t>
  </si>
  <si>
    <t>dinding batas kavling</t>
  </si>
  <si>
    <t>Dinding Ruang Dapur 30x60 Gold W63730 Dmodular Mosaic Ex' Roman</t>
  </si>
  <si>
    <t>openingan KM</t>
  </si>
  <si>
    <t>pagar kiri</t>
  </si>
  <si>
    <t>pagar kanan</t>
  </si>
  <si>
    <t>openingan PJ1</t>
  </si>
  <si>
    <t>Daun Pintu Kamar</t>
  </si>
  <si>
    <t>PJ1</t>
  </si>
  <si>
    <t>J6</t>
  </si>
  <si>
    <t>Kunci Pintu KM/WC &amp; Ruang Tidur</t>
  </si>
  <si>
    <t>Wastafel terpasang lengkap + accs (incld. kaca cermin) ex.toto LW 647 CJ</t>
  </si>
  <si>
    <t>Wastafel terpasang lengkap + accs (incld. kaca cermin) ex.toto LW 236 CJ</t>
  </si>
  <si>
    <t xml:space="preserve"> Shower set ex toto 432 SBZ</t>
  </si>
  <si>
    <t>Finishing Ornamen Tampak</t>
  </si>
  <si>
    <t>S1 (15x20)</t>
  </si>
  <si>
    <t>S2 (15x25)</t>
  </si>
  <si>
    <t>LT 2</t>
  </si>
  <si>
    <t>Kolom Struktur Lt.Dasar</t>
  </si>
  <si>
    <t>Balok Lantai Atas</t>
  </si>
  <si>
    <t>Kolom Struktur Lt.Atas</t>
  </si>
  <si>
    <t>Kolom Praktis Lt.Atas ( 11 x 11 )</t>
  </si>
  <si>
    <t>B2A (15x25)</t>
  </si>
  <si>
    <t>B2K (15x25)</t>
  </si>
  <si>
    <t>B3A (15x30)</t>
  </si>
  <si>
    <t>dinding as B</t>
  </si>
  <si>
    <t>dinding as D</t>
  </si>
  <si>
    <t>dinding as 2</t>
  </si>
  <si>
    <t>dinding as 3</t>
  </si>
  <si>
    <t>dinding as 4</t>
  </si>
  <si>
    <t xml:space="preserve"> Shower set ex toto 423 SBZ</t>
  </si>
  <si>
    <t xml:space="preserve">                            - Bangunan</t>
  </si>
  <si>
    <t>TAPAK TP1</t>
  </si>
  <si>
    <t>ELEV TP1 (-)</t>
  </si>
  <si>
    <t>buah</t>
  </si>
  <si>
    <t>TAPAK TP2</t>
  </si>
  <si>
    <t>MUKA TN (-)</t>
  </si>
  <si>
    <t>P1 ( POT.1)</t>
  </si>
  <si>
    <t>P2 (POT.2)</t>
  </si>
  <si>
    <t>P3 (POT.3)</t>
  </si>
  <si>
    <t>B3 (15x30)</t>
  </si>
  <si>
    <t>RB 2(15x25)</t>
  </si>
  <si>
    <t>RB1 (15x20)</t>
  </si>
  <si>
    <t>RB1 Sopi-sopi(15x20)</t>
  </si>
  <si>
    <t>Plat lantai elev.+3,25</t>
  </si>
  <si>
    <t>Plat lantai elev.+6,5 talang</t>
  </si>
  <si>
    <t>Lantai keramik  KM /WC Lantai Dasar 50x50 (Spark Sand Habitat) ; 2 KM</t>
  </si>
  <si>
    <t>KM / WC Lt. Dasar 25x50 ( Spark spark sand ex.Milan Habitat ) ; 2 KM</t>
  </si>
  <si>
    <t>Aksen Belakang Shower 25x50 (Spark Bronz  ex.Milan Habitat) ; 2 KM</t>
  </si>
  <si>
    <t>Meja Dapur Homogenus Tile 60x60 GMA 28 Ex' Niro Granit</t>
  </si>
  <si>
    <t>Plafond Gypsum t. 9mm + rangka metal furing  ex, elephant 9mm</t>
  </si>
  <si>
    <t>dinding as C, KM</t>
  </si>
  <si>
    <t>dinding kiri as D</t>
  </si>
  <si>
    <t>dinding kanan as A</t>
  </si>
  <si>
    <t>dinding kiri (pagar) as D</t>
  </si>
  <si>
    <t>dinding as KM</t>
  </si>
  <si>
    <t>Dinding sopi sopi</t>
  </si>
  <si>
    <t>dinding depan as 2</t>
  </si>
  <si>
    <t>dinding as 5</t>
  </si>
  <si>
    <t>Daun Pintu Dapur</t>
  </si>
  <si>
    <t>openingan J1</t>
  </si>
  <si>
    <t>Railing tangga</t>
  </si>
  <si>
    <t>M1</t>
  </si>
  <si>
    <t>KP(10x10)</t>
  </si>
  <si>
    <t>K1(10x15)</t>
  </si>
  <si>
    <t>K1A(10x15)</t>
  </si>
  <si>
    <t>K2(10x20)</t>
  </si>
  <si>
    <t>K3(10x25)</t>
  </si>
  <si>
    <t>K1A(10x10)</t>
  </si>
  <si>
    <t>TP1 (80x80)</t>
  </si>
  <si>
    <t>tinggi balok dikurangi plat 12 cm</t>
  </si>
  <si>
    <t>Roof drain</t>
  </si>
  <si>
    <t>Plafond Overstek</t>
  </si>
  <si>
    <t>Genteng nok samping</t>
  </si>
  <si>
    <t>Water Proofing type Coating Kamar mandi atas</t>
  </si>
  <si>
    <t>Granit Tile 60x60 , R. utama, R.tidur, R.duduk ex. Topaz Indogress</t>
  </si>
  <si>
    <t>Granit Tile 60x60 Topaz, Tangga ex. Indogress</t>
  </si>
  <si>
    <t>Plin 10x50 cm   (Topaz)</t>
  </si>
  <si>
    <t>Rollag 20 cm saja</t>
  </si>
  <si>
    <t xml:space="preserve">List Cornice </t>
  </si>
  <si>
    <r>
      <t xml:space="preserve">Kusen Allumunium </t>
    </r>
    <r>
      <rPr>
        <b/>
        <sz val="10"/>
        <color rgb="FFFF0000"/>
        <rFont val="Arial"/>
        <family val="2"/>
      </rPr>
      <t>( include)</t>
    </r>
  </si>
  <si>
    <t>openingan p1</t>
  </si>
  <si>
    <t>dinding kanan(pagar) as A</t>
  </si>
  <si>
    <t xml:space="preserve">dinding as 5 </t>
  </si>
  <si>
    <t>openingan p1 as 5</t>
  </si>
  <si>
    <t>dinding as 6</t>
  </si>
  <si>
    <t>openingan Ps</t>
  </si>
  <si>
    <t>dinding as 7</t>
  </si>
  <si>
    <t>dinding as A</t>
  </si>
  <si>
    <t>openingan P1 as4</t>
  </si>
  <si>
    <t>openingan p1 as5</t>
  </si>
  <si>
    <t>openingan p2 as5</t>
  </si>
  <si>
    <t>dinding pagar blkg</t>
  </si>
  <si>
    <t>dinding as 6 KM</t>
  </si>
  <si>
    <t>Kolom Praktis Lt.Dasar ( 10 x 10 )</t>
  </si>
  <si>
    <t>TYPE Caspian Lebar 6 m 71/82</t>
  </si>
  <si>
    <t>Bh</t>
  </si>
  <si>
    <t>Vol</t>
  </si>
  <si>
    <t>Lantai keramik 50x50  R. Teras depan Spark Bronze Ex milan Habitat</t>
  </si>
  <si>
    <t>Lantai keramik 50x50  R. Dapur Spark Broze milan Habitat</t>
  </si>
  <si>
    <t>Plint 10x50 cm (Spark Bronze exmilan)</t>
  </si>
  <si>
    <t xml:space="preserve">Total </t>
  </si>
  <si>
    <t>jasa 10 %</t>
  </si>
  <si>
    <t>PT. Mitra Giri Ratna Mulya</t>
  </si>
  <si>
    <t>Sub Total</t>
  </si>
  <si>
    <t>PPN 10 %</t>
  </si>
  <si>
    <t>GrandTotal</t>
  </si>
  <si>
    <t>Mitro Sujarmo</t>
  </si>
  <si>
    <t>Direktur</t>
  </si>
  <si>
    <t>Luas ( m2)</t>
  </si>
  <si>
    <t>Harga per m2 excld ppn</t>
  </si>
  <si>
    <t>Serpong; 21 November 2017</t>
  </si>
  <si>
    <r>
      <t>Plester dan Acian Dinding</t>
    </r>
    <r>
      <rPr>
        <sz val="8"/>
        <color rgb="FFFF0000"/>
        <rFont val="Arial"/>
        <family val="2"/>
      </rPr>
      <t xml:space="preserve"> Konvensional ( Pasir : Semen )</t>
    </r>
  </si>
  <si>
    <r>
      <t xml:space="preserve">Kusen Allumunium </t>
    </r>
    <r>
      <rPr>
        <b/>
        <sz val="8"/>
        <color rgb="FFFF0000"/>
        <rFont val="Arial"/>
        <family val="2"/>
      </rPr>
      <t>( include)</t>
    </r>
  </si>
  <si>
    <t xml:space="preserve">Serpong; </t>
  </si>
  <si>
    <t>No. PROYEK</t>
  </si>
  <si>
    <t>NAMA PROYEK</t>
  </si>
  <si>
    <t>PEMBANGUNAN RUMAH</t>
  </si>
  <si>
    <t>NO. SPK</t>
  </si>
  <si>
    <t>PEMILIK</t>
  </si>
  <si>
    <t>PT SINAR BAHANA MULYA</t>
  </si>
  <si>
    <t xml:space="preserve">LOKASI </t>
  </si>
  <si>
    <t>No.</t>
  </si>
  <si>
    <t>URAIAN PEKERJAAN</t>
  </si>
  <si>
    <t>SAT</t>
  </si>
  <si>
    <t>VOLUME</t>
  </si>
  <si>
    <t>BOBOT</t>
  </si>
  <si>
    <t xml:space="preserve"> PROGRES</t>
  </si>
  <si>
    <t>KEMAJUAN</t>
  </si>
  <si>
    <t>MINGGU INI</t>
  </si>
  <si>
    <t>pt. MITRA GIRI RATNAMULYA</t>
  </si>
  <si>
    <t>REKAPITULASI PROGRES MINGGUAN</t>
  </si>
  <si>
    <t>Almt. JL. Cemara Raya Blok B. I No. 11 BSD</t>
  </si>
  <si>
    <t>Tangerang Banten Jabar.</t>
  </si>
  <si>
    <t>NO.</t>
  </si>
  <si>
    <t>PRESTASI MINGGU INI</t>
  </si>
  <si>
    <t xml:space="preserve"> MINGGU LALU</t>
  </si>
  <si>
    <t>PROSEN</t>
  </si>
  <si>
    <t>(%)</t>
  </si>
  <si>
    <t>REKAPITULASI PROGRES</t>
  </si>
  <si>
    <t xml:space="preserve">II </t>
  </si>
  <si>
    <t xml:space="preserve">III </t>
  </si>
  <si>
    <t xml:space="preserve">IV </t>
  </si>
  <si>
    <t xml:space="preserve">Jumlah Total   </t>
  </si>
  <si>
    <t>Catatan :</t>
  </si>
  <si>
    <t xml:space="preserve">   LAPORAN</t>
  </si>
  <si>
    <t xml:space="preserve">   TAGIHAN KE </t>
  </si>
  <si>
    <t>TYPE CASPIAN</t>
  </si>
  <si>
    <t xml:space="preserve">PEK. FINISHING LANTAI </t>
  </si>
  <si>
    <t>PEK. LAIN-LAIN &amp; TAMPAK MUKA</t>
  </si>
  <si>
    <t>PEK. PLESTER DINDING SAMPING</t>
  </si>
  <si>
    <t>PT. MITRA GIRI RATNA MULYA</t>
  </si>
  <si>
    <t>LAPORAN PROGRES LAPANGAN</t>
  </si>
  <si>
    <t>Jl. Cemara Raya Blok B1 no.1 Sektor 1.1 BSD</t>
  </si>
  <si>
    <t>Tangerang Banten</t>
  </si>
  <si>
    <t>TIPE RUMAH</t>
  </si>
  <si>
    <t>LOKASI</t>
  </si>
  <si>
    <t>PROGRES</t>
  </si>
  <si>
    <t>MINGGU LALU</t>
  </si>
  <si>
    <t>( % )</t>
  </si>
  <si>
    <t>FUNGSI</t>
  </si>
  <si>
    <t>CATATAN :</t>
  </si>
  <si>
    <t>DIBUAT OLEH :</t>
  </si>
  <si>
    <t>DISETUJUI OLEH :</t>
  </si>
  <si>
    <t>DIPERIKSA OLEH :</t>
  </si>
  <si>
    <t>PT. MGRM</t>
  </si>
  <si>
    <t>PT. SINAR BAHANA M</t>
  </si>
  <si>
    <t>Koordinator QS</t>
  </si>
  <si>
    <t>Pengawas Sipil</t>
  </si>
  <si>
    <t>Pengawas Plumbing</t>
  </si>
  <si>
    <t>Pengawas Elektrikal</t>
  </si>
  <si>
    <t>Site Engineer</t>
  </si>
  <si>
    <t>Koordinator. Konstruksi</t>
  </si>
  <si>
    <t>Tgl. :</t>
  </si>
  <si>
    <t>Type CASPIAN</t>
  </si>
  <si>
    <t>Kontraktor: PT. MITRA GIRI RATNA MULYA</t>
  </si>
  <si>
    <t>Alamat: Jl. Cemara Raya Blok B1 no.1 Sektor 1.1 BSD Tangerang</t>
  </si>
  <si>
    <t>SCHEDULE PEMBANGUNAN RUMAH TINGGAL</t>
  </si>
  <si>
    <t>No</t>
  </si>
  <si>
    <t>Uraian Pekerjaan</t>
  </si>
  <si>
    <t>Bobot</t>
  </si>
  <si>
    <t>FEBRUARI</t>
  </si>
  <si>
    <t>MARET</t>
  </si>
  <si>
    <t>APRIL</t>
  </si>
  <si>
    <t>%</t>
  </si>
  <si>
    <t>Pek. Persiapan</t>
  </si>
  <si>
    <t>Pek. Galian</t>
  </si>
  <si>
    <t>Pek. Pondasi</t>
  </si>
  <si>
    <t>Pek. Struktur</t>
  </si>
  <si>
    <t>Pek. Finishing Lantai</t>
  </si>
  <si>
    <t>Pek. Finishing Dinding</t>
  </si>
  <si>
    <t>Pek. Plafond</t>
  </si>
  <si>
    <t>Pek. Pasang bata &amp; Plester</t>
  </si>
  <si>
    <t>Pek. Atap</t>
  </si>
  <si>
    <t>Pek. Pintu &amp; Jendela</t>
  </si>
  <si>
    <t>Pek. Pengecatan</t>
  </si>
  <si>
    <t>Pek. Sanitasi &amp; Saluran</t>
  </si>
  <si>
    <t>Pek. Instalasi Listrik</t>
  </si>
  <si>
    <t>Pek. Plester Dinding Samping</t>
  </si>
  <si>
    <t>Jumlah</t>
  </si>
  <si>
    <t>Rencana prestasi</t>
  </si>
  <si>
    <t>Realisasi</t>
  </si>
  <si>
    <t>Komulatif Rencana</t>
  </si>
  <si>
    <t>Reaslisasi</t>
  </si>
  <si>
    <t>PT. MITRAGIRI RATNAMULYA</t>
  </si>
  <si>
    <t>MITRO SUJARMO</t>
  </si>
  <si>
    <t>PERUMAHAN CITRAGRAN - CIBUBUR</t>
  </si>
  <si>
    <t>Pek. Lain-Lain &amp; Tampak Muka</t>
  </si>
  <si>
    <t>MEI</t>
  </si>
  <si>
    <t>JUNI</t>
  </si>
  <si>
    <t>JULI</t>
  </si>
  <si>
    <t>AGUSTUS</t>
  </si>
  <si>
    <t>SEPTEMBER</t>
  </si>
  <si>
    <t>LIBUR LEBARAN</t>
  </si>
  <si>
    <t>Type CASPIAN; Blok BB5 No. 25</t>
  </si>
  <si>
    <t>JANUARI</t>
  </si>
  <si>
    <t>Dimulai 8 Januari 2018 s/d 8 April 2018</t>
  </si>
  <si>
    <t>SPK:</t>
  </si>
  <si>
    <t>OKTOBER</t>
  </si>
  <si>
    <t>NOVEMBER</t>
  </si>
  <si>
    <t>02A</t>
  </si>
  <si>
    <t xml:space="preserve">PERIODE : </t>
  </si>
  <si>
    <t>127/SBM/1/35.26.1/V/18</t>
  </si>
  <si>
    <t>AA15</t>
  </si>
  <si>
    <t xml:space="preserve">TANGGAL : </t>
  </si>
  <si>
    <t xml:space="preserve">TANGGAL :  </t>
  </si>
  <si>
    <t>TYPE CASPIAN  (71/84)</t>
  </si>
  <si>
    <t>AA15 NO. 02A</t>
  </si>
  <si>
    <t>Type CASPIAN; Blok AA15 No. 02A</t>
  </si>
  <si>
    <t>DESEMBER</t>
  </si>
  <si>
    <t>Dimulai 16 Mei 2018 s/d 16 Januari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</si>
</sst>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_(* #,##0.00_);_(* \(#,##0.00\);_(* &quot;-&quot;_);_(@_)"/>
    <numFmt numFmtId="166" formatCode="_(* #,##0.000_);_(* \(#,##0.000\);_(* &quot;-&quot;??_);_(@_)"/>
    <numFmt numFmtId="167" formatCode="#,##0.000"/>
    <numFmt numFmtId="168" formatCode="#,##0.000\ "/>
    <numFmt numFmtId="169" formatCode="#,##0.00\ "/>
    <numFmt numFmtId="170" formatCode="#,##0.0000"/>
    <numFmt numFmtId="171" formatCode="0.000"/>
  </numFmts>
  <fonts count="70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0"/>
      <color indexed="62"/>
      <name val="Arial"/>
      <family val="2"/>
    </font>
    <font>
      <sz val="10"/>
      <color rgb="FFFF0000"/>
      <name val="Arial"/>
      <family val="2"/>
    </font>
    <font>
      <sz val="10"/>
      <color theme="0" tint="-0.499984740745262"/>
      <name val="Arial"/>
      <family val="2"/>
    </font>
    <font>
      <sz val="10"/>
      <color indexed="17"/>
      <name val="Arial"/>
      <family val="2"/>
    </font>
    <font>
      <b/>
      <sz val="10"/>
      <color indexed="17"/>
      <name val="Arial"/>
      <family val="2"/>
    </font>
    <font>
      <b/>
      <sz val="10"/>
      <color theme="0"/>
      <name val="Arial"/>
      <family val="2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</font>
    <font>
      <b/>
      <sz val="11"/>
      <color rgb="FFFF0000"/>
      <name val="Calibri"/>
      <family val="2"/>
    </font>
    <font>
      <b/>
      <sz val="11"/>
      <name val="Calibri"/>
      <family val="2"/>
    </font>
    <font>
      <sz val="11"/>
      <color rgb="FFFF0000"/>
      <name val="Calibri"/>
      <family val="2"/>
      <charset val="1"/>
    </font>
    <font>
      <sz val="11"/>
      <name val="Calibri"/>
      <family val="2"/>
      <charset val="1"/>
    </font>
    <font>
      <sz val="11"/>
      <name val="Calibri"/>
      <family val="2"/>
    </font>
    <font>
      <b/>
      <sz val="10"/>
      <color rgb="FFFF0000"/>
      <name val="Arial"/>
      <family val="2"/>
    </font>
    <font>
      <sz val="11"/>
      <color theme="1"/>
      <name val="Calibri"/>
      <family val="2"/>
      <scheme val="minor"/>
    </font>
    <font>
      <sz val="11"/>
      <color theme="4"/>
      <name val="Calibri"/>
      <family val="2"/>
      <charset val="1"/>
    </font>
    <font>
      <b/>
      <i/>
      <sz val="10"/>
      <name val="Arial"/>
      <family val="2"/>
    </font>
    <font>
      <sz val="11"/>
      <name val="Calibri"/>
      <family val="2"/>
      <scheme val="minor"/>
    </font>
    <font>
      <b/>
      <sz val="10"/>
      <name val="Tahoma"/>
      <family val="2"/>
    </font>
    <font>
      <sz val="10"/>
      <name val="Tahoma"/>
      <family val="2"/>
    </font>
    <font>
      <sz val="12"/>
      <name val="Tahoma"/>
      <family val="2"/>
    </font>
    <font>
      <sz val="11"/>
      <name val="Tahoma"/>
      <family val="2"/>
    </font>
    <font>
      <b/>
      <sz val="11"/>
      <name val="Calibri"/>
      <family val="2"/>
      <charset val="1"/>
    </font>
    <font>
      <sz val="11"/>
      <color theme="0"/>
      <name val="Calibri"/>
      <family val="2"/>
      <charset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sz val="8"/>
      <color indexed="8"/>
      <name val="Arial"/>
      <family val="2"/>
    </font>
    <font>
      <sz val="8"/>
      <color indexed="62"/>
      <name val="Arial"/>
      <family val="2"/>
    </font>
    <font>
      <sz val="8"/>
      <color rgb="FFFF0000"/>
      <name val="Arial"/>
      <family val="2"/>
    </font>
    <font>
      <sz val="8"/>
      <color theme="1"/>
      <name val="Arial"/>
      <family val="2"/>
    </font>
    <font>
      <b/>
      <sz val="8"/>
      <color rgb="FFFF0000"/>
      <name val="Arial"/>
      <family val="2"/>
    </font>
    <font>
      <sz val="8"/>
      <color theme="0" tint="-0.499984740745262"/>
      <name val="Arial"/>
      <family val="2"/>
    </font>
    <font>
      <b/>
      <sz val="12"/>
      <name val="Tahoma"/>
      <family val="2"/>
    </font>
    <font>
      <u/>
      <sz val="12"/>
      <name val="Tahoma"/>
      <family val="2"/>
    </font>
    <font>
      <b/>
      <sz val="9"/>
      <name val="Tahoma"/>
      <family val="2"/>
    </font>
    <font>
      <b/>
      <sz val="8"/>
      <name val="Tahoma"/>
      <family val="2"/>
    </font>
    <font>
      <b/>
      <u/>
      <sz val="12"/>
      <name val="Tahoma"/>
      <family val="2"/>
    </font>
    <font>
      <sz val="10"/>
      <color indexed="8"/>
      <name val="Tahoma"/>
      <family val="2"/>
    </font>
    <font>
      <i/>
      <sz val="8"/>
      <name val="Tahoma"/>
      <family val="2"/>
    </font>
    <font>
      <b/>
      <sz val="11"/>
      <name val="Tahoma"/>
      <family val="2"/>
    </font>
    <font>
      <u/>
      <sz val="10"/>
      <name val="Tahoma"/>
      <family val="2"/>
    </font>
    <font>
      <sz val="9"/>
      <name val="Tahoma"/>
      <family val="2"/>
    </font>
    <font>
      <i/>
      <sz val="10"/>
      <name val="Tahoma"/>
      <family val="2"/>
    </font>
    <font>
      <b/>
      <sz val="9"/>
      <color indexed="8"/>
      <name val="Tahoma"/>
      <family val="2"/>
    </font>
    <font>
      <b/>
      <sz val="10"/>
      <color indexed="8"/>
      <name val="Tahoma"/>
      <family val="2"/>
    </font>
    <font>
      <b/>
      <sz val="8.5"/>
      <color indexed="8"/>
      <name val="Tahoma"/>
      <family val="2"/>
    </font>
    <font>
      <b/>
      <sz val="8"/>
      <color indexed="8"/>
      <name val="Tahoma"/>
      <family val="2"/>
    </font>
    <font>
      <sz val="8"/>
      <name val="Tahoma"/>
      <family val="2"/>
    </font>
    <font>
      <i/>
      <sz val="8"/>
      <color indexed="8"/>
      <name val="Tahoma"/>
      <family val="2"/>
    </font>
    <font>
      <b/>
      <u/>
      <sz val="9"/>
      <color indexed="8"/>
      <name val="Tahoma"/>
      <family val="2"/>
    </font>
    <font>
      <sz val="9"/>
      <color indexed="8"/>
      <name val="Tahoma"/>
      <family val="2"/>
    </font>
    <font>
      <b/>
      <sz val="8"/>
      <name val="Sylfaen"/>
      <family val="1"/>
    </font>
    <font>
      <sz val="8"/>
      <name val="Sylfaen"/>
      <family val="1"/>
    </font>
    <font>
      <b/>
      <sz val="8"/>
      <name val="Shruti"/>
      <family val="2"/>
    </font>
    <font>
      <sz val="8"/>
      <name val="Shruti"/>
      <family val="2"/>
    </font>
    <font>
      <sz val="11"/>
      <name val="Shruti"/>
      <family val="2"/>
    </font>
    <font>
      <b/>
      <sz val="11"/>
      <name val="Shruti"/>
      <family val="2"/>
    </font>
    <font>
      <sz val="11"/>
      <color theme="1"/>
      <name val="Shruti"/>
      <family val="2"/>
    </font>
    <font>
      <sz val="10"/>
      <name val="Shruti"/>
      <family val="2"/>
    </font>
    <font>
      <b/>
      <i/>
      <sz val="8"/>
      <name val="Sylfaen"/>
      <family val="1"/>
    </font>
    <font>
      <sz val="8"/>
      <name val="Ravie"/>
      <family val="5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65"/>
        <bgColor indexed="64"/>
      </patternFill>
    </fill>
  </fills>
  <borders count="8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medium">
        <color indexed="64"/>
      </top>
      <bottom/>
      <diagonal/>
    </border>
  </borders>
  <cellStyleXfs count="15">
    <xf numFmtId="0" fontId="0" fillId="0" borderId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0" fontId="3" fillId="0" borderId="0"/>
    <xf numFmtId="0" fontId="11" fillId="0" borderId="0"/>
    <xf numFmtId="43" fontId="19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41" fontId="19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</cellStyleXfs>
  <cellXfs count="728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  <xf numFmtId="0" fontId="2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2" fillId="0" borderId="3" xfId="0" applyFont="1" applyFill="1" applyBorder="1" applyAlignment="1">
      <alignment horizontal="right" vertical="center"/>
    </xf>
    <xf numFmtId="0" fontId="2" fillId="0" borderId="3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/>
    </xf>
    <xf numFmtId="0" fontId="3" fillId="0" borderId="4" xfId="0" applyFont="1" applyFill="1" applyBorder="1"/>
    <xf numFmtId="0" fontId="3" fillId="0" borderId="4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2" fillId="0" borderId="4" xfId="0" applyFont="1" applyFill="1" applyBorder="1"/>
    <xf numFmtId="0" fontId="2" fillId="0" borderId="4" xfId="0" applyFont="1" applyFill="1" applyBorder="1" applyAlignment="1">
      <alignment horizontal="right"/>
    </xf>
    <xf numFmtId="0" fontId="1" fillId="0" borderId="0" xfId="0" applyFont="1" applyFill="1"/>
    <xf numFmtId="0" fontId="1" fillId="0" borderId="4" xfId="0" applyFont="1" applyFill="1" applyBorder="1"/>
    <xf numFmtId="0" fontId="5" fillId="0" borderId="4" xfId="0" quotePrefix="1" applyFont="1" applyFill="1" applyBorder="1" applyAlignment="1">
      <alignment horizontal="right"/>
    </xf>
    <xf numFmtId="0" fontId="5" fillId="0" borderId="4" xfId="0" applyFont="1" applyFill="1" applyBorder="1"/>
    <xf numFmtId="0" fontId="5" fillId="0" borderId="4" xfId="0" applyFont="1" applyFill="1" applyBorder="1" applyAlignment="1">
      <alignment horizontal="center"/>
    </xf>
    <xf numFmtId="0" fontId="7" fillId="0" borderId="6" xfId="4" applyFont="1" applyFill="1" applyBorder="1" applyAlignment="1">
      <alignment horizontal="right"/>
    </xf>
    <xf numFmtId="0" fontId="7" fillId="0" borderId="6" xfId="4" applyFont="1" applyFill="1" applyBorder="1"/>
    <xf numFmtId="0" fontId="7" fillId="0" borderId="6" xfId="4" applyFont="1" applyFill="1" applyBorder="1" applyAlignment="1">
      <alignment horizontal="center"/>
    </xf>
    <xf numFmtId="0" fontId="3" fillId="0" borderId="8" xfId="4" applyFont="1" applyFill="1" applyBorder="1" applyAlignment="1">
      <alignment horizontal="right"/>
    </xf>
    <xf numFmtId="0" fontId="3" fillId="0" borderId="8" xfId="4" applyFont="1" applyFill="1" applyBorder="1"/>
    <xf numFmtId="0" fontId="3" fillId="0" borderId="8" xfId="4" applyFont="1" applyFill="1" applyBorder="1" applyAlignment="1">
      <alignment horizontal="center"/>
    </xf>
    <xf numFmtId="0" fontId="3" fillId="0" borderId="0" xfId="0" applyFont="1"/>
    <xf numFmtId="0" fontId="3" fillId="2" borderId="0" xfId="0" applyFont="1" applyFill="1" applyBorder="1" applyAlignment="1">
      <alignment horizontal="right"/>
    </xf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left"/>
    </xf>
    <xf numFmtId="0" fontId="2" fillId="2" borderId="15" xfId="0" applyFont="1" applyFill="1" applyBorder="1" applyAlignment="1">
      <alignment horizontal="right"/>
    </xf>
    <xf numFmtId="0" fontId="2" fillId="2" borderId="13" xfId="0" applyFont="1" applyFill="1" applyBorder="1"/>
    <xf numFmtId="0" fontId="8" fillId="2" borderId="0" xfId="0" applyFont="1" applyFill="1"/>
    <xf numFmtId="0" fontId="1" fillId="2" borderId="0" xfId="0" applyFont="1" applyFill="1" applyAlignment="1">
      <alignment horizontal="left"/>
    </xf>
    <xf numFmtId="0" fontId="9" fillId="2" borderId="0" xfId="0" applyFont="1" applyFill="1"/>
    <xf numFmtId="0" fontId="1" fillId="0" borderId="0" xfId="0" applyFont="1" applyAlignment="1">
      <alignment horizontal="right"/>
    </xf>
    <xf numFmtId="41" fontId="10" fillId="2" borderId="0" xfId="3" applyFont="1" applyFill="1"/>
    <xf numFmtId="0" fontId="12" fillId="0" borderId="0" xfId="5" applyFont="1"/>
    <xf numFmtId="0" fontId="13" fillId="0" borderId="0" xfId="5" applyFont="1"/>
    <xf numFmtId="0" fontId="14" fillId="0" borderId="0" xfId="5" applyFont="1" applyAlignment="1">
      <alignment horizontal="center"/>
    </xf>
    <xf numFmtId="0" fontId="14" fillId="5" borderId="0" xfId="5" applyFont="1" applyFill="1" applyAlignment="1">
      <alignment horizontal="center"/>
    </xf>
    <xf numFmtId="0" fontId="11" fillId="6" borderId="0" xfId="5" applyFill="1" applyAlignment="1">
      <alignment vertical="center"/>
    </xf>
    <xf numFmtId="0" fontId="11" fillId="0" borderId="0" xfId="5"/>
    <xf numFmtId="0" fontId="15" fillId="0" borderId="0" xfId="5" applyFont="1"/>
    <xf numFmtId="0" fontId="16" fillId="0" borderId="0" xfId="5" applyFont="1" applyAlignment="1">
      <alignment horizontal="center"/>
    </xf>
    <xf numFmtId="0" fontId="11" fillId="0" borderId="0" xfId="5" applyFill="1" applyAlignment="1">
      <alignment vertical="center"/>
    </xf>
    <xf numFmtId="0" fontId="11" fillId="0" borderId="0" xfId="5" applyFill="1"/>
    <xf numFmtId="0" fontId="12" fillId="0" borderId="0" xfId="5" applyFont="1" applyFill="1"/>
    <xf numFmtId="0" fontId="15" fillId="0" borderId="0" xfId="5" applyFont="1" applyFill="1"/>
    <xf numFmtId="0" fontId="16" fillId="0" borderId="0" xfId="5" applyFont="1" applyFill="1" applyAlignment="1">
      <alignment horizontal="center"/>
    </xf>
    <xf numFmtId="0" fontId="16" fillId="0" borderId="0" xfId="5" applyFont="1" applyFill="1" applyAlignment="1">
      <alignment horizontal="center" vertical="center"/>
    </xf>
    <xf numFmtId="0" fontId="17" fillId="0" borderId="0" xfId="5" applyFont="1" applyAlignment="1">
      <alignment horizontal="center"/>
    </xf>
    <xf numFmtId="0" fontId="6" fillId="2" borderId="0" xfId="0" applyFont="1" applyFill="1" applyAlignment="1">
      <alignment horizontal="right"/>
    </xf>
    <xf numFmtId="0" fontId="18" fillId="2" borderId="0" xfId="0" applyFont="1" applyFill="1"/>
    <xf numFmtId="0" fontId="6" fillId="0" borderId="0" xfId="0" applyFont="1"/>
    <xf numFmtId="0" fontId="6" fillId="2" borderId="0" xfId="0" applyFont="1" applyFill="1"/>
    <xf numFmtId="0" fontId="6" fillId="2" borderId="0" xfId="0" applyFont="1" applyFill="1" applyAlignment="1">
      <alignment horizontal="left"/>
    </xf>
    <xf numFmtId="0" fontId="6" fillId="0" borderId="0" xfId="0" applyFont="1" applyAlignment="1">
      <alignment horizontal="right"/>
    </xf>
    <xf numFmtId="0" fontId="16" fillId="6" borderId="0" xfId="5" applyFont="1" applyFill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0" fontId="2" fillId="7" borderId="4" xfId="0" applyFont="1" applyFill="1" applyBorder="1"/>
    <xf numFmtId="0" fontId="3" fillId="7" borderId="4" xfId="0" applyFont="1" applyFill="1" applyBorder="1" applyAlignment="1">
      <alignment horizontal="center"/>
    </xf>
    <xf numFmtId="0" fontId="1" fillId="7" borderId="0" xfId="0" applyFont="1" applyFill="1"/>
    <xf numFmtId="0" fontId="3" fillId="7" borderId="4" xfId="0" applyFont="1" applyFill="1" applyBorder="1" applyAlignment="1">
      <alignment horizontal="right"/>
    </xf>
    <xf numFmtId="0" fontId="3" fillId="7" borderId="4" xfId="0" applyFont="1" applyFill="1" applyBorder="1"/>
    <xf numFmtId="0" fontId="6" fillId="7" borderId="4" xfId="0" applyFont="1" applyFill="1" applyBorder="1" applyAlignment="1">
      <alignment horizontal="center"/>
    </xf>
    <xf numFmtId="0" fontId="2" fillId="7" borderId="4" xfId="0" applyFont="1" applyFill="1" applyBorder="1" applyAlignment="1">
      <alignment horizontal="right"/>
    </xf>
    <xf numFmtId="0" fontId="3" fillId="7" borderId="4" xfId="0" quotePrefix="1" applyFont="1" applyFill="1" applyBorder="1" applyAlignment="1">
      <alignment horizontal="right"/>
    </xf>
    <xf numFmtId="0" fontId="3" fillId="7" borderId="4" xfId="4" applyFont="1" applyFill="1" applyBorder="1" applyAlignment="1">
      <alignment horizontal="right"/>
    </xf>
    <xf numFmtId="0" fontId="3" fillId="7" borderId="4" xfId="4" applyFont="1" applyFill="1" applyBorder="1"/>
    <xf numFmtId="0" fontId="3" fillId="7" borderId="4" xfId="4" applyFont="1" applyFill="1" applyBorder="1" applyAlignment="1">
      <alignment horizontal="center"/>
    </xf>
    <xf numFmtId="0" fontId="2" fillId="7" borderId="4" xfId="4" applyFont="1" applyFill="1" applyBorder="1" applyAlignment="1">
      <alignment horizontal="center"/>
    </xf>
    <xf numFmtId="0" fontId="2" fillId="7" borderId="4" xfId="4" applyFont="1" applyFill="1" applyBorder="1"/>
    <xf numFmtId="0" fontId="20" fillId="0" borderId="0" xfId="5" applyFont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/>
    </xf>
    <xf numFmtId="0" fontId="15" fillId="6" borderId="0" xfId="5" applyFont="1" applyFill="1" applyAlignment="1">
      <alignment vertical="center"/>
    </xf>
    <xf numFmtId="41" fontId="3" fillId="2" borderId="0" xfId="3" applyFont="1" applyFill="1"/>
    <xf numFmtId="41" fontId="21" fillId="2" borderId="0" xfId="3" applyFont="1" applyFill="1" applyAlignment="1">
      <alignment horizontal="right"/>
    </xf>
    <xf numFmtId="41" fontId="3" fillId="0" borderId="3" xfId="3" applyFont="1" applyFill="1" applyBorder="1" applyAlignment="1">
      <alignment horizontal="center" vertical="center"/>
    </xf>
    <xf numFmtId="41" fontId="3" fillId="0" borderId="4" xfId="3" applyFont="1" applyFill="1" applyBorder="1" applyAlignment="1">
      <alignment horizontal="right" vertical="center"/>
    </xf>
    <xf numFmtId="41" fontId="3" fillId="0" borderId="4" xfId="3" applyFont="1" applyFill="1" applyBorder="1" applyAlignment="1">
      <alignment horizontal="right"/>
    </xf>
    <xf numFmtId="41" fontId="2" fillId="2" borderId="9" xfId="3" applyFont="1" applyFill="1" applyBorder="1" applyAlignment="1">
      <alignment horizontal="center"/>
    </xf>
    <xf numFmtId="41" fontId="2" fillId="2" borderId="3" xfId="3" applyFont="1" applyFill="1" applyBorder="1" applyAlignment="1">
      <alignment horizontal="right"/>
    </xf>
    <xf numFmtId="41" fontId="2" fillId="2" borderId="4" xfId="3" applyFont="1" applyFill="1" applyBorder="1"/>
    <xf numFmtId="41" fontId="2" fillId="2" borderId="4" xfId="3" applyFont="1" applyFill="1" applyBorder="1" applyAlignment="1">
      <alignment horizontal="right"/>
    </xf>
    <xf numFmtId="41" fontId="2" fillId="2" borderId="14" xfId="3" applyFont="1" applyFill="1" applyBorder="1"/>
    <xf numFmtId="0" fontId="3" fillId="0" borderId="0" xfId="0" applyFont="1" applyBorder="1"/>
    <xf numFmtId="0" fontId="3" fillId="0" borderId="0" xfId="0" applyFont="1" applyFill="1"/>
    <xf numFmtId="43" fontId="3" fillId="0" borderId="3" xfId="6" applyFont="1" applyFill="1" applyBorder="1" applyAlignment="1">
      <alignment horizontal="center" vertical="center"/>
    </xf>
    <xf numFmtId="43" fontId="3" fillId="0" borderId="4" xfId="6" applyFont="1" applyFill="1" applyBorder="1" applyAlignment="1">
      <alignment horizontal="center" vertical="center"/>
    </xf>
    <xf numFmtId="43" fontId="3" fillId="0" borderId="4" xfId="6" applyFont="1" applyFill="1" applyBorder="1" applyAlignment="1">
      <alignment horizontal="center"/>
    </xf>
    <xf numFmtId="43" fontId="3" fillId="0" borderId="4" xfId="6" applyFont="1" applyFill="1" applyBorder="1"/>
    <xf numFmtId="43" fontId="3" fillId="7" borderId="4" xfId="6" applyFont="1" applyFill="1" applyBorder="1" applyAlignment="1">
      <alignment horizontal="center"/>
    </xf>
    <xf numFmtId="43" fontId="3" fillId="2" borderId="0" xfId="6" applyFont="1" applyFill="1" applyBorder="1" applyAlignment="1">
      <alignment horizontal="center"/>
    </xf>
    <xf numFmtId="43" fontId="2" fillId="2" borderId="11" xfId="6" applyFont="1" applyFill="1" applyBorder="1" applyAlignment="1">
      <alignment horizontal="center"/>
    </xf>
    <xf numFmtId="43" fontId="2" fillId="2" borderId="0" xfId="6" applyFont="1" applyFill="1" applyBorder="1" applyAlignment="1">
      <alignment horizontal="left" vertical="center"/>
    </xf>
    <xf numFmtId="43" fontId="2" fillId="2" borderId="12" xfId="6" applyFont="1" applyFill="1" applyBorder="1" applyAlignment="1">
      <alignment horizontal="left"/>
    </xf>
    <xf numFmtId="43" fontId="2" fillId="2" borderId="13" xfId="6" applyFont="1" applyFill="1" applyBorder="1"/>
    <xf numFmtId="164" fontId="3" fillId="0" borderId="4" xfId="2" applyNumberFormat="1" applyFont="1" applyFill="1" applyBorder="1" applyAlignment="1">
      <alignment horizontal="right"/>
    </xf>
    <xf numFmtId="164" fontId="3" fillId="7" borderId="4" xfId="1" applyNumberFormat="1" applyFont="1" applyFill="1" applyBorder="1" applyAlignment="1">
      <alignment horizontal="right"/>
    </xf>
    <xf numFmtId="164" fontId="3" fillId="0" borderId="4" xfId="1" applyNumberFormat="1" applyFont="1" applyFill="1" applyBorder="1" applyAlignment="1">
      <alignment horizontal="right"/>
    </xf>
    <xf numFmtId="43" fontId="3" fillId="2" borderId="3" xfId="6" applyFont="1" applyFill="1" applyBorder="1"/>
    <xf numFmtId="43" fontId="3" fillId="2" borderId="4" xfId="6" applyFont="1" applyFill="1" applyBorder="1"/>
    <xf numFmtId="43" fontId="2" fillId="2" borderId="16" xfId="6" applyFont="1" applyFill="1" applyBorder="1"/>
    <xf numFmtId="164" fontId="3" fillId="2" borderId="0" xfId="6" applyNumberFormat="1" applyFont="1" applyFill="1"/>
    <xf numFmtId="164" fontId="2" fillId="4" borderId="1" xfId="6" applyNumberFormat="1" applyFont="1" applyFill="1" applyBorder="1" applyAlignment="1">
      <alignment horizontal="center" vertical="center"/>
    </xf>
    <xf numFmtId="164" fontId="2" fillId="4" borderId="2" xfId="6" applyNumberFormat="1" applyFont="1" applyFill="1" applyBorder="1" applyAlignment="1">
      <alignment horizontal="center" vertical="center"/>
    </xf>
    <xf numFmtId="164" fontId="3" fillId="0" borderId="3" xfId="6" applyNumberFormat="1" applyFont="1" applyFill="1" applyBorder="1" applyAlignment="1">
      <alignment horizontal="center" vertical="center"/>
    </xf>
    <xf numFmtId="164" fontId="3" fillId="0" borderId="5" xfId="6" applyNumberFormat="1" applyFont="1" applyFill="1" applyBorder="1" applyAlignment="1">
      <alignment horizontal="right" vertical="center"/>
    </xf>
    <xf numFmtId="164" fontId="3" fillId="0" borderId="4" xfId="6" applyNumberFormat="1" applyFont="1" applyFill="1" applyBorder="1" applyAlignment="1">
      <alignment horizontal="right"/>
    </xf>
    <xf numFmtId="164" fontId="22" fillId="0" borderId="3" xfId="6" applyNumberFormat="1" applyFont="1" applyBorder="1"/>
    <xf numFmtId="164" fontId="22" fillId="0" borderId="6" xfId="6" applyNumberFormat="1" applyFont="1" applyBorder="1"/>
    <xf numFmtId="164" fontId="3" fillId="7" borderId="4" xfId="6" applyNumberFormat="1" applyFont="1" applyFill="1" applyBorder="1" applyAlignment="1">
      <alignment horizontal="right"/>
    </xf>
    <xf numFmtId="164" fontId="3" fillId="7" borderId="4" xfId="6" applyNumberFormat="1" applyFont="1" applyFill="1" applyBorder="1"/>
    <xf numFmtId="164" fontId="3" fillId="0" borderId="6" xfId="6" applyNumberFormat="1" applyFont="1" applyFill="1" applyBorder="1"/>
    <xf numFmtId="164" fontId="2" fillId="0" borderId="8" xfId="6" applyNumberFormat="1" applyFont="1" applyFill="1" applyBorder="1" applyAlignment="1">
      <alignment horizontal="right"/>
    </xf>
    <xf numFmtId="164" fontId="3" fillId="2" borderId="0" xfId="6" applyNumberFormat="1" applyFont="1" applyFill="1" applyBorder="1" applyAlignment="1">
      <alignment horizontal="right"/>
    </xf>
    <xf numFmtId="164" fontId="2" fillId="2" borderId="9" xfId="6" applyNumberFormat="1" applyFont="1" applyFill="1" applyBorder="1" applyAlignment="1">
      <alignment horizontal="center"/>
    </xf>
    <xf numFmtId="164" fontId="2" fillId="2" borderId="0" xfId="6" applyNumberFormat="1" applyFont="1" applyFill="1"/>
    <xf numFmtId="164" fontId="2" fillId="3" borderId="0" xfId="6" applyNumberFormat="1" applyFont="1" applyFill="1"/>
    <xf numFmtId="164" fontId="3" fillId="0" borderId="0" xfId="6" applyNumberFormat="1" applyFont="1"/>
    <xf numFmtId="164" fontId="3" fillId="0" borderId="0" xfId="6" applyNumberFormat="1" applyFont="1" applyBorder="1"/>
    <xf numFmtId="164" fontId="2" fillId="0" borderId="0" xfId="6" applyNumberFormat="1" applyFont="1" applyBorder="1"/>
    <xf numFmtId="164" fontId="3" fillId="0" borderId="17" xfId="0" applyNumberFormat="1" applyFont="1" applyFill="1" applyBorder="1" applyAlignment="1">
      <alignment horizontal="right"/>
    </xf>
    <xf numFmtId="164" fontId="18" fillId="2" borderId="0" xfId="6" applyNumberFormat="1" applyFont="1" applyFill="1"/>
    <xf numFmtId="41" fontId="2" fillId="0" borderId="8" xfId="3" applyFont="1" applyFill="1" applyBorder="1"/>
    <xf numFmtId="0" fontId="2" fillId="0" borderId="8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left"/>
    </xf>
    <xf numFmtId="0" fontId="2" fillId="0" borderId="13" xfId="0" applyFont="1" applyFill="1" applyBorder="1" applyAlignment="1">
      <alignment horizontal="left"/>
    </xf>
    <xf numFmtId="43" fontId="2" fillId="0" borderId="13" xfId="6" applyFont="1" applyFill="1" applyBorder="1" applyAlignment="1">
      <alignment horizontal="left"/>
    </xf>
    <xf numFmtId="0" fontId="16" fillId="6" borderId="0" xfId="5" applyFont="1" applyFill="1" applyAlignment="1">
      <alignment horizontal="center" vertical="center"/>
    </xf>
    <xf numFmtId="0" fontId="23" fillId="8" borderId="0" xfId="10" applyFont="1" applyFill="1" applyAlignment="1">
      <alignment vertical="center"/>
    </xf>
    <xf numFmtId="0" fontId="24" fillId="0" borderId="0" xfId="10" applyFont="1" applyFill="1" applyAlignment="1">
      <alignment vertical="center"/>
    </xf>
    <xf numFmtId="0" fontId="25" fillId="0" borderId="0" xfId="10" applyFont="1" applyFill="1" applyAlignment="1">
      <alignment vertical="center"/>
    </xf>
    <xf numFmtId="0" fontId="24" fillId="0" borderId="0" xfId="10" applyFont="1" applyAlignment="1">
      <alignment vertical="center"/>
    </xf>
    <xf numFmtId="0" fontId="24" fillId="9" borderId="0" xfId="10" applyFont="1" applyFill="1" applyAlignment="1">
      <alignment vertical="center"/>
    </xf>
    <xf numFmtId="2" fontId="24" fillId="9" borderId="0" xfId="10" applyNumberFormat="1" applyFont="1" applyFill="1" applyAlignment="1">
      <alignment vertical="center"/>
    </xf>
    <xf numFmtId="0" fontId="26" fillId="0" borderId="0" xfId="10" applyFont="1" applyAlignment="1">
      <alignment vertical="center"/>
    </xf>
    <xf numFmtId="0" fontId="24" fillId="0" borderId="0" xfId="10" applyFont="1" applyFill="1" applyBorder="1" applyAlignment="1">
      <alignment horizontal="center" vertical="center"/>
    </xf>
    <xf numFmtId="0" fontId="24" fillId="0" borderId="0" xfId="10" applyFont="1" applyAlignment="1">
      <alignment horizontal="center" vertical="center"/>
    </xf>
    <xf numFmtId="2" fontId="24" fillId="0" borderId="0" xfId="10" applyNumberFormat="1" applyFont="1" applyAlignment="1">
      <alignment vertical="center"/>
    </xf>
    <xf numFmtId="43" fontId="0" fillId="0" borderId="0" xfId="0" applyNumberFormat="1"/>
    <xf numFmtId="0" fontId="3" fillId="7" borderId="0" xfId="0" applyFont="1" applyFill="1"/>
    <xf numFmtId="0" fontId="3" fillId="0" borderId="4" xfId="4" applyFont="1" applyFill="1" applyBorder="1" applyAlignment="1">
      <alignment horizontal="right"/>
    </xf>
    <xf numFmtId="0" fontId="3" fillId="0" borderId="4" xfId="4" applyFont="1" applyFill="1" applyBorder="1"/>
    <xf numFmtId="0" fontId="3" fillId="0" borderId="4" xfId="4" applyFont="1" applyFill="1" applyBorder="1" applyAlignment="1">
      <alignment horizontal="center"/>
    </xf>
    <xf numFmtId="0" fontId="16" fillId="0" borderId="0" xfId="5" applyFont="1"/>
    <xf numFmtId="0" fontId="27" fillId="0" borderId="0" xfId="5" applyFont="1"/>
    <xf numFmtId="0" fontId="11" fillId="4" borderId="0" xfId="5" applyFill="1"/>
    <xf numFmtId="0" fontId="28" fillId="0" borderId="0" xfId="5" applyFont="1" applyAlignment="1">
      <alignment horizontal="center"/>
    </xf>
    <xf numFmtId="43" fontId="28" fillId="0" borderId="0" xfId="2" applyFont="1" applyAlignment="1">
      <alignment horizontal="center"/>
    </xf>
    <xf numFmtId="43" fontId="3" fillId="7" borderId="4" xfId="6" applyFont="1" applyFill="1" applyBorder="1"/>
    <xf numFmtId="165" fontId="24" fillId="0" borderId="0" xfId="11" applyNumberFormat="1" applyFont="1" applyAlignment="1">
      <alignment vertical="center"/>
    </xf>
    <xf numFmtId="0" fontId="0" fillId="0" borderId="0" xfId="0" applyAlignment="1">
      <alignment horizontal="center"/>
    </xf>
    <xf numFmtId="43" fontId="3" fillId="2" borderId="0" xfId="6" applyFont="1" applyFill="1"/>
    <xf numFmtId="43" fontId="3" fillId="7" borderId="6" xfId="6" applyFont="1" applyFill="1" applyBorder="1"/>
    <xf numFmtId="43" fontId="3" fillId="7" borderId="0" xfId="6" applyFont="1" applyFill="1" applyBorder="1" applyAlignment="1">
      <alignment horizontal="center"/>
    </xf>
    <xf numFmtId="43" fontId="3" fillId="7" borderId="7" xfId="6" applyFont="1" applyFill="1" applyBorder="1" applyAlignment="1">
      <alignment horizontal="center"/>
    </xf>
    <xf numFmtId="43" fontId="3" fillId="0" borderId="6" xfId="6" applyFont="1" applyFill="1" applyBorder="1" applyAlignment="1">
      <alignment horizontal="center"/>
    </xf>
    <xf numFmtId="43" fontId="3" fillId="0" borderId="8" xfId="6" applyFont="1" applyFill="1" applyBorder="1" applyAlignment="1">
      <alignment horizontal="center"/>
    </xf>
    <xf numFmtId="43" fontId="2" fillId="2" borderId="0" xfId="6" applyFont="1" applyFill="1"/>
    <xf numFmtId="43" fontId="3" fillId="0" borderId="0" xfId="6" applyFont="1"/>
    <xf numFmtId="0" fontId="16" fillId="4" borderId="0" xfId="5" applyFont="1" applyFill="1" applyAlignment="1">
      <alignment horizontal="center"/>
    </xf>
    <xf numFmtId="0" fontId="16" fillId="5" borderId="0" xfId="5" applyFont="1" applyFill="1" applyAlignment="1">
      <alignment horizontal="center"/>
    </xf>
    <xf numFmtId="0" fontId="12" fillId="10" borderId="0" xfId="5" applyFont="1" applyFill="1"/>
    <xf numFmtId="43" fontId="6" fillId="0" borderId="4" xfId="6" applyFont="1" applyFill="1" applyBorder="1" applyAlignment="1">
      <alignment horizontal="center"/>
    </xf>
    <xf numFmtId="43" fontId="6" fillId="7" borderId="4" xfId="6" applyFont="1" applyFill="1" applyBorder="1" applyAlignment="1">
      <alignment horizontal="center"/>
    </xf>
    <xf numFmtId="43" fontId="6" fillId="7" borderId="4" xfId="6" applyFont="1" applyFill="1" applyBorder="1"/>
    <xf numFmtId="0" fontId="16" fillId="4" borderId="0" xfId="5" applyFont="1" applyFill="1"/>
    <xf numFmtId="0" fontId="16" fillId="11" borderId="0" xfId="5" applyFont="1" applyFill="1"/>
    <xf numFmtId="0" fontId="16" fillId="12" borderId="0" xfId="5" applyFont="1" applyFill="1"/>
    <xf numFmtId="0" fontId="16" fillId="13" borderId="0" xfId="5" applyFont="1" applyFill="1"/>
    <xf numFmtId="0" fontId="16" fillId="7" borderId="0" xfId="5" applyFont="1" applyFill="1"/>
    <xf numFmtId="41" fontId="2" fillId="0" borderId="4" xfId="3" applyFont="1" applyFill="1" applyBorder="1" applyAlignment="1">
      <alignment horizontal="right"/>
    </xf>
    <xf numFmtId="164" fontId="29" fillId="0" borderId="4" xfId="1" applyNumberFormat="1" applyFont="1" applyFill="1" applyBorder="1" applyAlignment="1">
      <alignment horizontal="right"/>
    </xf>
    <xf numFmtId="43" fontId="2" fillId="0" borderId="0" xfId="12" applyFont="1" applyFill="1" applyBorder="1" applyAlignment="1">
      <alignment horizontal="left"/>
    </xf>
    <xf numFmtId="43" fontId="2" fillId="0" borderId="0" xfId="12" applyFont="1" applyFill="1" applyBorder="1"/>
    <xf numFmtId="0" fontId="30" fillId="2" borderId="0" xfId="0" applyFont="1" applyFill="1"/>
    <xf numFmtId="43" fontId="3" fillId="0" borderId="0" xfId="12" applyFont="1" applyFill="1" applyBorder="1"/>
    <xf numFmtId="0" fontId="29" fillId="2" borderId="0" xfId="0" applyFont="1" applyFill="1"/>
    <xf numFmtId="43" fontId="2" fillId="0" borderId="0" xfId="12" applyFont="1" applyFill="1" applyBorder="1" applyAlignment="1">
      <alignment horizontal="right"/>
    </xf>
    <xf numFmtId="0" fontId="31" fillId="2" borderId="0" xfId="0" applyFont="1" applyFill="1"/>
    <xf numFmtId="164" fontId="2" fillId="2" borderId="0" xfId="6" applyNumberFormat="1" applyFont="1" applyFill="1" applyBorder="1"/>
    <xf numFmtId="41" fontId="3" fillId="0" borderId="0" xfId="11" applyFont="1"/>
    <xf numFmtId="41" fontId="3" fillId="0" borderId="18" xfId="3" applyFont="1" applyFill="1" applyBorder="1" applyAlignment="1">
      <alignment horizontal="right"/>
    </xf>
    <xf numFmtId="43" fontId="3" fillId="0" borderId="18" xfId="6" applyFont="1" applyFill="1" applyBorder="1"/>
    <xf numFmtId="164" fontId="3" fillId="7" borderId="4" xfId="2" applyNumberFormat="1" applyFont="1" applyFill="1" applyBorder="1" applyAlignment="1">
      <alignment horizontal="right"/>
    </xf>
    <xf numFmtId="0" fontId="32" fillId="0" borderId="4" xfId="0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center" vertical="center"/>
    </xf>
    <xf numFmtId="43" fontId="33" fillId="0" borderId="4" xfId="6" applyFont="1" applyFill="1" applyBorder="1" applyAlignment="1">
      <alignment horizontal="center" vertical="center"/>
    </xf>
    <xf numFmtId="0" fontId="33" fillId="0" borderId="4" xfId="0" applyFont="1" applyFill="1" applyBorder="1"/>
    <xf numFmtId="0" fontId="33" fillId="0" borderId="4" xfId="0" applyFont="1" applyFill="1" applyBorder="1" applyAlignment="1">
      <alignment horizontal="center"/>
    </xf>
    <xf numFmtId="43" fontId="33" fillId="0" borderId="4" xfId="6" applyFont="1" applyFill="1" applyBorder="1" applyAlignment="1">
      <alignment horizontal="center"/>
    </xf>
    <xf numFmtId="164" fontId="33" fillId="0" borderId="4" xfId="6" applyNumberFormat="1" applyFont="1" applyFill="1" applyBorder="1" applyAlignment="1">
      <alignment horizontal="right"/>
    </xf>
    <xf numFmtId="41" fontId="33" fillId="0" borderId="4" xfId="3" applyFont="1" applyFill="1" applyBorder="1" applyAlignment="1">
      <alignment horizontal="right"/>
    </xf>
    <xf numFmtId="164" fontId="34" fillId="0" borderId="3" xfId="6" applyNumberFormat="1" applyFont="1" applyBorder="1"/>
    <xf numFmtId="41" fontId="32" fillId="0" borderId="4" xfId="3" applyFont="1" applyFill="1" applyBorder="1" applyAlignment="1">
      <alignment horizontal="right"/>
    </xf>
    <xf numFmtId="0" fontId="32" fillId="0" borderId="4" xfId="0" applyFont="1" applyFill="1" applyBorder="1"/>
    <xf numFmtId="43" fontId="33" fillId="0" borderId="4" xfId="6" applyFont="1" applyFill="1" applyBorder="1"/>
    <xf numFmtId="0" fontId="35" fillId="0" borderId="4" xfId="0" applyFont="1" applyFill="1" applyBorder="1"/>
    <xf numFmtId="0" fontId="36" fillId="0" borderId="4" xfId="0" applyFont="1" applyFill="1" applyBorder="1"/>
    <xf numFmtId="0" fontId="36" fillId="0" borderId="4" xfId="0" applyFont="1" applyFill="1" applyBorder="1" applyAlignment="1">
      <alignment horizontal="center"/>
    </xf>
    <xf numFmtId="164" fontId="34" fillId="0" borderId="6" xfId="6" applyNumberFormat="1" applyFont="1" applyBorder="1"/>
    <xf numFmtId="0" fontId="32" fillId="7" borderId="4" xfId="0" applyFont="1" applyFill="1" applyBorder="1"/>
    <xf numFmtId="0" fontId="33" fillId="7" borderId="4" xfId="0" applyFont="1" applyFill="1" applyBorder="1" applyAlignment="1">
      <alignment horizontal="center"/>
    </xf>
    <xf numFmtId="43" fontId="33" fillId="7" borderId="4" xfId="6" applyFont="1" applyFill="1" applyBorder="1" applyAlignment="1">
      <alignment horizontal="center"/>
    </xf>
    <xf numFmtId="164" fontId="33" fillId="7" borderId="4" xfId="6" applyNumberFormat="1" applyFont="1" applyFill="1" applyBorder="1" applyAlignment="1">
      <alignment horizontal="right"/>
    </xf>
    <xf numFmtId="0" fontId="33" fillId="7" borderId="4" xfId="0" applyFont="1" applyFill="1" applyBorder="1"/>
    <xf numFmtId="164" fontId="33" fillId="0" borderId="17" xfId="0" applyNumberFormat="1" applyFont="1" applyFill="1" applyBorder="1" applyAlignment="1">
      <alignment horizontal="right"/>
    </xf>
    <xf numFmtId="43" fontId="37" fillId="7" borderId="4" xfId="6" applyFont="1" applyFill="1" applyBorder="1" applyAlignment="1">
      <alignment horizontal="center"/>
    </xf>
    <xf numFmtId="43" fontId="37" fillId="0" borderId="4" xfId="6" applyFont="1" applyFill="1" applyBorder="1" applyAlignment="1">
      <alignment horizontal="center"/>
    </xf>
    <xf numFmtId="0" fontId="37" fillId="7" borderId="4" xfId="0" applyFont="1" applyFill="1" applyBorder="1" applyAlignment="1">
      <alignment horizontal="center"/>
    </xf>
    <xf numFmtId="43" fontId="37" fillId="7" borderId="4" xfId="6" applyFont="1" applyFill="1" applyBorder="1"/>
    <xf numFmtId="164" fontId="38" fillId="0" borderId="4" xfId="1" applyNumberFormat="1" applyFont="1" applyFill="1" applyBorder="1" applyAlignment="1">
      <alignment horizontal="right"/>
    </xf>
    <xf numFmtId="43" fontId="33" fillId="7" borderId="4" xfId="6" applyFont="1" applyFill="1" applyBorder="1"/>
    <xf numFmtId="164" fontId="33" fillId="0" borderId="4" xfId="1" applyNumberFormat="1" applyFont="1" applyFill="1" applyBorder="1" applyAlignment="1">
      <alignment horizontal="right"/>
    </xf>
    <xf numFmtId="164" fontId="33" fillId="0" borderId="4" xfId="2" applyNumberFormat="1" applyFont="1" applyFill="1" applyBorder="1" applyAlignment="1">
      <alignment horizontal="right"/>
    </xf>
    <xf numFmtId="43" fontId="33" fillId="7" borderId="6" xfId="6" applyFont="1" applyFill="1" applyBorder="1"/>
    <xf numFmtId="164" fontId="33" fillId="7" borderId="4" xfId="1" applyNumberFormat="1" applyFont="1" applyFill="1" applyBorder="1" applyAlignment="1">
      <alignment horizontal="right"/>
    </xf>
    <xf numFmtId="43" fontId="33" fillId="7" borderId="0" xfId="6" applyFont="1" applyFill="1" applyBorder="1" applyAlignment="1">
      <alignment horizontal="center"/>
    </xf>
    <xf numFmtId="43" fontId="33" fillId="7" borderId="7" xfId="6" applyFont="1" applyFill="1" applyBorder="1" applyAlignment="1">
      <alignment horizontal="center"/>
    </xf>
    <xf numFmtId="164" fontId="33" fillId="7" borderId="4" xfId="2" applyNumberFormat="1" applyFont="1" applyFill="1" applyBorder="1" applyAlignment="1">
      <alignment horizontal="right"/>
    </xf>
    <xf numFmtId="0" fontId="33" fillId="7" borderId="4" xfId="4" applyFont="1" applyFill="1" applyBorder="1"/>
    <xf numFmtId="0" fontId="33" fillId="7" borderId="4" xfId="4" applyFont="1" applyFill="1" applyBorder="1" applyAlignment="1">
      <alignment horizontal="center"/>
    </xf>
    <xf numFmtId="0" fontId="33" fillId="0" borderId="4" xfId="4" applyFont="1" applyFill="1" applyBorder="1"/>
    <xf numFmtId="0" fontId="33" fillId="0" borderId="4" xfId="4" applyFont="1" applyFill="1" applyBorder="1" applyAlignment="1">
      <alignment horizontal="center"/>
    </xf>
    <xf numFmtId="0" fontId="32" fillId="7" borderId="4" xfId="4" applyFont="1" applyFill="1" applyBorder="1"/>
    <xf numFmtId="164" fontId="33" fillId="7" borderId="4" xfId="6" applyNumberFormat="1" applyFont="1" applyFill="1" applyBorder="1"/>
    <xf numFmtId="0" fontId="40" fillId="0" borderId="6" xfId="4" applyFont="1" applyFill="1" applyBorder="1"/>
    <xf numFmtId="0" fontId="40" fillId="0" borderId="6" xfId="4" applyFont="1" applyFill="1" applyBorder="1" applyAlignment="1">
      <alignment horizontal="center"/>
    </xf>
    <xf numFmtId="43" fontId="33" fillId="0" borderId="6" xfId="6" applyFont="1" applyFill="1" applyBorder="1" applyAlignment="1">
      <alignment horizontal="center"/>
    </xf>
    <xf numFmtId="164" fontId="33" fillId="0" borderId="6" xfId="6" applyNumberFormat="1" applyFont="1" applyFill="1" applyBorder="1"/>
    <xf numFmtId="164" fontId="32" fillId="0" borderId="8" xfId="6" applyNumberFormat="1" applyFont="1" applyFill="1" applyBorder="1" applyAlignment="1">
      <alignment horizontal="right"/>
    </xf>
    <xf numFmtId="41" fontId="33" fillId="0" borderId="18" xfId="3" applyFont="1" applyFill="1" applyBorder="1" applyAlignment="1">
      <alignment horizontal="right"/>
    </xf>
    <xf numFmtId="164" fontId="33" fillId="2" borderId="0" xfId="6" applyNumberFormat="1" applyFont="1" applyFill="1" applyBorder="1" applyAlignment="1">
      <alignment horizontal="right"/>
    </xf>
    <xf numFmtId="0" fontId="33" fillId="0" borderId="0" xfId="0" applyFont="1"/>
    <xf numFmtId="0" fontId="32" fillId="0" borderId="48" xfId="0" applyFont="1" applyFill="1" applyBorder="1" applyAlignment="1">
      <alignment horizontal="center" vertical="center"/>
    </xf>
    <xf numFmtId="0" fontId="33" fillId="0" borderId="48" xfId="0" applyFont="1" applyFill="1" applyBorder="1" applyAlignment="1">
      <alignment horizontal="right"/>
    </xf>
    <xf numFmtId="0" fontId="32" fillId="0" borderId="48" xfId="0" applyFont="1" applyFill="1" applyBorder="1" applyAlignment="1">
      <alignment horizontal="center"/>
    </xf>
    <xf numFmtId="0" fontId="32" fillId="0" borderId="48" xfId="0" applyFont="1" applyFill="1" applyBorder="1" applyAlignment="1">
      <alignment horizontal="right"/>
    </xf>
    <xf numFmtId="0" fontId="36" fillId="0" borderId="48" xfId="0" quotePrefix="1" applyFont="1" applyFill="1" applyBorder="1" applyAlignment="1">
      <alignment horizontal="right"/>
    </xf>
    <xf numFmtId="0" fontId="32" fillId="7" borderId="48" xfId="0" applyFont="1" applyFill="1" applyBorder="1" applyAlignment="1">
      <alignment horizontal="center"/>
    </xf>
    <xf numFmtId="0" fontId="33" fillId="7" borderId="48" xfId="0" applyFont="1" applyFill="1" applyBorder="1" applyAlignment="1">
      <alignment horizontal="right"/>
    </xf>
    <xf numFmtId="0" fontId="32" fillId="7" borderId="48" xfId="0" applyFont="1" applyFill="1" applyBorder="1" applyAlignment="1">
      <alignment horizontal="right"/>
    </xf>
    <xf numFmtId="0" fontId="33" fillId="7" borderId="48" xfId="0" quotePrefix="1" applyFont="1" applyFill="1" applyBorder="1" applyAlignment="1">
      <alignment horizontal="right"/>
    </xf>
    <xf numFmtId="0" fontId="33" fillId="7" borderId="48" xfId="4" applyFont="1" applyFill="1" applyBorder="1" applyAlignment="1">
      <alignment horizontal="right"/>
    </xf>
    <xf numFmtId="0" fontId="33" fillId="0" borderId="48" xfId="4" applyFont="1" applyFill="1" applyBorder="1" applyAlignment="1">
      <alignment horizontal="right"/>
    </xf>
    <xf numFmtId="0" fontId="32" fillId="7" borderId="48" xfId="4" applyFont="1" applyFill="1" applyBorder="1" applyAlignment="1">
      <alignment horizontal="center"/>
    </xf>
    <xf numFmtId="0" fontId="40" fillId="0" borderId="49" xfId="4" applyFont="1" applyFill="1" applyBorder="1" applyAlignment="1">
      <alignment horizontal="right"/>
    </xf>
    <xf numFmtId="0" fontId="33" fillId="0" borderId="33" xfId="4" applyFont="1" applyFill="1" applyBorder="1" applyAlignment="1">
      <alignment horizontal="right"/>
    </xf>
    <xf numFmtId="0" fontId="33" fillId="0" borderId="29" xfId="4" applyFont="1" applyFill="1" applyBorder="1"/>
    <xf numFmtId="0" fontId="33" fillId="0" borderId="29" xfId="4" applyFont="1" applyFill="1" applyBorder="1" applyAlignment="1">
      <alignment horizontal="center"/>
    </xf>
    <xf numFmtId="43" fontId="33" fillId="0" borderId="29" xfId="6" applyFont="1" applyFill="1" applyBorder="1" applyAlignment="1">
      <alignment horizontal="center"/>
    </xf>
    <xf numFmtId="0" fontId="33" fillId="0" borderId="50" xfId="9" applyFont="1" applyBorder="1" applyAlignment="1">
      <alignment horizontal="right"/>
    </xf>
    <xf numFmtId="0" fontId="33" fillId="0" borderId="51" xfId="9" applyFont="1" applyBorder="1"/>
    <xf numFmtId="0" fontId="33" fillId="0" borderId="51" xfId="9" applyFont="1" applyBorder="1" applyAlignment="1">
      <alignment horizontal="center"/>
    </xf>
    <xf numFmtId="43" fontId="33" fillId="0" borderId="51" xfId="1" applyFont="1" applyBorder="1" applyAlignment="1">
      <alignment horizontal="right"/>
    </xf>
    <xf numFmtId="0" fontId="23" fillId="0" borderId="22" xfId="0" applyFont="1" applyBorder="1" applyAlignment="1">
      <alignment vertical="center"/>
    </xf>
    <xf numFmtId="0" fontId="23" fillId="0" borderId="23" xfId="0" applyFont="1" applyBorder="1" applyAlignment="1">
      <alignment vertical="center"/>
    </xf>
    <xf numFmtId="0" fontId="44" fillId="0" borderId="22" xfId="0" applyFont="1" applyBorder="1" applyAlignment="1">
      <alignment vertical="center"/>
    </xf>
    <xf numFmtId="0" fontId="44" fillId="0" borderId="35" xfId="0" applyFont="1" applyBorder="1" applyAlignment="1">
      <alignment vertical="center"/>
    </xf>
    <xf numFmtId="0" fontId="44" fillId="0" borderId="23" xfId="0" applyFont="1" applyBorder="1" applyAlignment="1">
      <alignment vertical="center"/>
    </xf>
    <xf numFmtId="0" fontId="23" fillId="0" borderId="27" xfId="0" applyFont="1" applyBorder="1" applyAlignment="1">
      <alignment vertical="center"/>
    </xf>
    <xf numFmtId="0" fontId="23" fillId="0" borderId="28" xfId="0" applyFont="1" applyBorder="1" applyAlignment="1">
      <alignment vertical="center"/>
    </xf>
    <xf numFmtId="0" fontId="44" fillId="0" borderId="27" xfId="0" applyFont="1" applyBorder="1" applyAlignment="1">
      <alignment vertical="center"/>
    </xf>
    <xf numFmtId="0" fontId="44" fillId="0" borderId="37" xfId="0" applyFont="1" applyBorder="1" applyAlignment="1">
      <alignment vertical="center"/>
    </xf>
    <xf numFmtId="0" fontId="44" fillId="0" borderId="28" xfId="0" applyFont="1" applyBorder="1" applyAlignment="1">
      <alignment vertical="center"/>
    </xf>
    <xf numFmtId="167" fontId="23" fillId="0" borderId="39" xfId="13" applyNumberFormat="1" applyFont="1" applyBorder="1" applyAlignment="1">
      <alignment horizontal="center" vertical="center"/>
    </xf>
    <xf numFmtId="167" fontId="23" fillId="0" borderId="44" xfId="13" applyNumberFormat="1" applyFont="1" applyBorder="1" applyAlignment="1">
      <alignment horizontal="center" vertical="center"/>
    </xf>
    <xf numFmtId="167" fontId="23" fillId="0" borderId="14" xfId="13" applyNumberFormat="1" applyFont="1" applyBorder="1" applyAlignment="1">
      <alignment horizontal="center" vertical="center"/>
    </xf>
    <xf numFmtId="0" fontId="24" fillId="0" borderId="34" xfId="13" applyFont="1" applyBorder="1" applyAlignment="1">
      <alignment vertical="center"/>
    </xf>
    <xf numFmtId="0" fontId="24" fillId="0" borderId="35" xfId="13" applyFont="1" applyBorder="1" applyAlignment="1">
      <alignment vertical="center"/>
    </xf>
    <xf numFmtId="0" fontId="24" fillId="0" borderId="23" xfId="13" applyFont="1" applyBorder="1" applyAlignment="1">
      <alignment vertical="center"/>
    </xf>
    <xf numFmtId="167" fontId="24" fillId="0" borderId="23" xfId="13" applyNumberFormat="1" applyFont="1" applyBorder="1" applyAlignment="1">
      <alignment vertical="center"/>
    </xf>
    <xf numFmtId="0" fontId="24" fillId="0" borderId="40" xfId="13" applyFont="1" applyBorder="1" applyAlignment="1">
      <alignment vertical="center"/>
    </xf>
    <xf numFmtId="0" fontId="45" fillId="0" borderId="40" xfId="13" applyFont="1" applyBorder="1" applyAlignment="1">
      <alignment vertical="center"/>
    </xf>
    <xf numFmtId="0" fontId="24" fillId="0" borderId="0" xfId="13" applyFont="1" applyBorder="1" applyAlignment="1">
      <alignment vertical="center"/>
    </xf>
    <xf numFmtId="0" fontId="24" fillId="0" borderId="44" xfId="13" applyFont="1" applyBorder="1" applyAlignment="1">
      <alignment vertical="center"/>
    </xf>
    <xf numFmtId="167" fontId="24" fillId="0" borderId="44" xfId="13" applyNumberFormat="1" applyFont="1" applyBorder="1" applyAlignment="1">
      <alignment vertical="center"/>
    </xf>
    <xf numFmtId="0" fontId="24" fillId="0" borderId="43" xfId="0" applyFont="1" applyBorder="1" applyAlignment="1">
      <alignment horizontal="center"/>
    </xf>
    <xf numFmtId="0" fontId="24" fillId="0" borderId="43" xfId="0" applyFont="1" applyBorder="1" applyAlignment="1"/>
    <xf numFmtId="0" fontId="24" fillId="0" borderId="66" xfId="0" applyFont="1" applyBorder="1" applyAlignment="1"/>
    <xf numFmtId="0" fontId="24" fillId="0" borderId="47" xfId="0" applyFont="1" applyBorder="1" applyAlignment="1"/>
    <xf numFmtId="167" fontId="24" fillId="0" borderId="47" xfId="2" applyNumberFormat="1" applyFont="1" applyBorder="1" applyAlignment="1">
      <alignment horizontal="right"/>
    </xf>
    <xf numFmtId="168" fontId="24" fillId="0" borderId="43" xfId="13" applyNumberFormat="1" applyFont="1" applyBorder="1" applyAlignment="1">
      <alignment horizontal="center"/>
    </xf>
    <xf numFmtId="168" fontId="24" fillId="0" borderId="66" xfId="13" applyNumberFormat="1" applyFont="1" applyBorder="1" applyAlignment="1">
      <alignment horizontal="center"/>
    </xf>
    <xf numFmtId="168" fontId="24" fillId="0" borderId="47" xfId="13" applyNumberFormat="1" applyFont="1" applyBorder="1" applyAlignment="1">
      <alignment horizontal="center"/>
    </xf>
    <xf numFmtId="166" fontId="24" fillId="0" borderId="43" xfId="2" applyNumberFormat="1" applyFont="1" applyBorder="1" applyAlignment="1">
      <alignment horizontal="center"/>
    </xf>
    <xf numFmtId="168" fontId="23" fillId="0" borderId="47" xfId="13" applyNumberFormat="1" applyFont="1" applyBorder="1" applyAlignment="1">
      <alignment horizontal="center"/>
    </xf>
    <xf numFmtId="0" fontId="24" fillId="0" borderId="7" xfId="0" applyFont="1" applyBorder="1" applyAlignment="1">
      <alignment horizontal="center"/>
    </xf>
    <xf numFmtId="0" fontId="24" fillId="0" borderId="7" xfId="0" applyFont="1" applyBorder="1" applyAlignment="1"/>
    <xf numFmtId="0" fontId="24" fillId="0" borderId="12" xfId="0" applyFont="1" applyBorder="1" applyAlignment="1"/>
    <xf numFmtId="0" fontId="24" fillId="0" borderId="46" xfId="0" applyFont="1" applyBorder="1" applyAlignment="1"/>
    <xf numFmtId="0" fontId="24" fillId="0" borderId="4" xfId="0" applyFont="1" applyBorder="1" applyAlignment="1">
      <alignment horizontal="center"/>
    </xf>
    <xf numFmtId="39" fontId="24" fillId="0" borderId="7" xfId="0" applyNumberFormat="1" applyFont="1" applyBorder="1" applyAlignment="1" applyProtection="1">
      <alignment horizontal="left"/>
    </xf>
    <xf numFmtId="0" fontId="46" fillId="0" borderId="4" xfId="0" applyFont="1" applyBorder="1" applyAlignment="1">
      <alignment horizontal="center"/>
    </xf>
    <xf numFmtId="39" fontId="46" fillId="0" borderId="7" xfId="0" applyNumberFormat="1" applyFont="1" applyBorder="1" applyAlignment="1" applyProtection="1">
      <alignment horizontal="left"/>
    </xf>
    <xf numFmtId="0" fontId="46" fillId="0" borderId="7" xfId="0" applyFont="1" applyBorder="1" applyAlignment="1"/>
    <xf numFmtId="0" fontId="46" fillId="0" borderId="7" xfId="0" applyFont="1" applyBorder="1" applyAlignment="1">
      <alignment horizontal="center"/>
    </xf>
    <xf numFmtId="0" fontId="24" fillId="0" borderId="68" xfId="13" applyFont="1" applyBorder="1" applyAlignment="1">
      <alignment vertical="center"/>
    </xf>
    <xf numFmtId="0" fontId="24" fillId="0" borderId="69" xfId="13" applyFont="1" applyBorder="1" applyAlignment="1">
      <alignment vertical="center"/>
    </xf>
    <xf numFmtId="0" fontId="24" fillId="0" borderId="67" xfId="13" applyFont="1" applyBorder="1" applyAlignment="1">
      <alignment vertical="center"/>
    </xf>
    <xf numFmtId="167" fontId="24" fillId="0" borderId="67" xfId="13" applyNumberFormat="1" applyFont="1" applyBorder="1" applyAlignment="1">
      <alignment vertical="center"/>
    </xf>
    <xf numFmtId="168" fontId="23" fillId="0" borderId="66" xfId="13" applyNumberFormat="1" applyFont="1" applyBorder="1" applyAlignment="1">
      <alignment horizontal="center"/>
    </xf>
    <xf numFmtId="166" fontId="23" fillId="0" borderId="40" xfId="2" applyNumberFormat="1" applyFont="1" applyBorder="1" applyAlignment="1">
      <alignment horizontal="center"/>
    </xf>
    <xf numFmtId="168" fontId="23" fillId="0" borderId="43" xfId="13" applyNumberFormat="1" applyFont="1" applyBorder="1" applyAlignment="1">
      <alignment horizontal="center"/>
    </xf>
    <xf numFmtId="0" fontId="24" fillId="0" borderId="41" xfId="13" applyFont="1" applyBorder="1" applyAlignment="1">
      <alignment vertical="center"/>
    </xf>
    <xf numFmtId="0" fontId="24" fillId="0" borderId="70" xfId="13" applyFont="1" applyBorder="1" applyAlignment="1">
      <alignment vertical="center"/>
    </xf>
    <xf numFmtId="0" fontId="23" fillId="0" borderId="71" xfId="13" applyFont="1" applyBorder="1" applyAlignment="1">
      <alignment horizontal="right" vertical="center"/>
    </xf>
    <xf numFmtId="167" fontId="23" fillId="0" borderId="71" xfId="13" applyNumberFormat="1" applyFont="1" applyBorder="1" applyAlignment="1">
      <alignment horizontal="right" vertical="center"/>
    </xf>
    <xf numFmtId="167" fontId="23" fillId="0" borderId="70" xfId="13" applyNumberFormat="1" applyFont="1" applyBorder="1" applyAlignment="1">
      <alignment horizontal="center" vertical="center"/>
    </xf>
    <xf numFmtId="167" fontId="23" fillId="0" borderId="71" xfId="13" applyNumberFormat="1" applyFont="1" applyBorder="1" applyAlignment="1">
      <alignment horizontal="center" vertical="center"/>
    </xf>
    <xf numFmtId="166" fontId="23" fillId="0" borderId="41" xfId="2" applyNumberFormat="1" applyFont="1" applyBorder="1" applyAlignment="1">
      <alignment horizontal="center"/>
    </xf>
    <xf numFmtId="169" fontId="24" fillId="0" borderId="70" xfId="13" applyNumberFormat="1" applyFont="1" applyBorder="1" applyAlignment="1">
      <alignment horizontal="center" vertical="center"/>
    </xf>
    <xf numFmtId="169" fontId="24" fillId="0" borderId="71" xfId="13" applyNumberFormat="1" applyFont="1" applyBorder="1" applyAlignment="1">
      <alignment horizontal="center" vertical="center"/>
    </xf>
    <xf numFmtId="167" fontId="23" fillId="0" borderId="41" xfId="13" applyNumberFormat="1" applyFont="1" applyBorder="1" applyAlignment="1">
      <alignment horizontal="center" vertical="center"/>
    </xf>
    <xf numFmtId="0" fontId="47" fillId="0" borderId="3" xfId="13" applyFont="1" applyBorder="1" applyAlignment="1">
      <alignment vertical="center"/>
    </xf>
    <xf numFmtId="167" fontId="24" fillId="0" borderId="0" xfId="13" applyNumberFormat="1" applyFont="1" applyBorder="1" applyAlignment="1">
      <alignment vertical="center"/>
    </xf>
    <xf numFmtId="0" fontId="47" fillId="0" borderId="8" xfId="13" applyFont="1" applyBorder="1" applyAlignment="1">
      <alignment vertical="center"/>
    </xf>
    <xf numFmtId="0" fontId="47" fillId="0" borderId="72" xfId="13" applyFont="1" applyBorder="1" applyAlignment="1">
      <alignment vertical="center"/>
    </xf>
    <xf numFmtId="0" fontId="47" fillId="0" borderId="73" xfId="13" applyFont="1" applyBorder="1" applyAlignment="1">
      <alignment vertical="center"/>
    </xf>
    <xf numFmtId="0" fontId="24" fillId="0" borderId="36" xfId="13" applyFont="1" applyBorder="1" applyAlignment="1">
      <alignment vertical="center"/>
    </xf>
    <xf numFmtId="0" fontId="24" fillId="0" borderId="37" xfId="13" applyFont="1" applyBorder="1" applyAlignment="1">
      <alignment vertical="center"/>
    </xf>
    <xf numFmtId="167" fontId="24" fillId="0" borderId="37" xfId="13" applyNumberFormat="1" applyFont="1" applyBorder="1" applyAlignment="1">
      <alignment vertical="center"/>
    </xf>
    <xf numFmtId="0" fontId="24" fillId="0" borderId="28" xfId="13" applyFont="1" applyBorder="1" applyAlignment="1">
      <alignment vertical="center"/>
    </xf>
    <xf numFmtId="0" fontId="24" fillId="0" borderId="0" xfId="13" applyFont="1" applyAlignment="1">
      <alignment vertical="center"/>
    </xf>
    <xf numFmtId="167" fontId="24" fillId="0" borderId="0" xfId="13" applyNumberFormat="1" applyFont="1" applyAlignment="1">
      <alignment vertical="center"/>
    </xf>
    <xf numFmtId="0" fontId="24" fillId="0" borderId="81" xfId="14" applyFont="1" applyBorder="1" applyAlignment="1">
      <alignment horizontal="left" vertical="center"/>
    </xf>
    <xf numFmtId="0" fontId="24" fillId="0" borderId="0" xfId="14" applyFont="1" applyBorder="1" applyAlignment="1">
      <alignment horizontal="left" vertical="center"/>
    </xf>
    <xf numFmtId="0" fontId="24" fillId="0" borderId="44" xfId="14" applyFont="1" applyBorder="1" applyAlignment="1">
      <alignment horizontal="left" vertical="center"/>
    </xf>
    <xf numFmtId="0" fontId="23" fillId="0" borderId="38" xfId="13" applyFont="1" applyBorder="1" applyAlignment="1">
      <alignment horizontal="center" vertical="center"/>
    </xf>
    <xf numFmtId="0" fontId="23" fillId="0" borderId="51" xfId="13" applyFont="1" applyBorder="1" applyAlignment="1">
      <alignment horizontal="center" vertical="center"/>
    </xf>
    <xf numFmtId="0" fontId="23" fillId="0" borderId="39" xfId="13" applyFont="1" applyBorder="1" applyAlignment="1">
      <alignment horizontal="center" vertical="center"/>
    </xf>
    <xf numFmtId="0" fontId="23" fillId="0" borderId="40" xfId="13" applyFont="1" applyBorder="1" applyAlignment="1">
      <alignment horizontal="center" vertical="center"/>
    </xf>
    <xf numFmtId="0" fontId="23" fillId="0" borderId="0" xfId="13" applyFont="1" applyBorder="1" applyAlignment="1">
      <alignment horizontal="center" vertical="center"/>
    </xf>
    <xf numFmtId="0" fontId="23" fillId="0" borderId="44" xfId="13" applyFont="1" applyBorder="1" applyAlignment="1">
      <alignment horizontal="center" vertical="center"/>
    </xf>
    <xf numFmtId="0" fontId="23" fillId="0" borderId="15" xfId="13" applyFont="1" applyBorder="1" applyAlignment="1">
      <alignment horizontal="center" vertical="center"/>
    </xf>
    <xf numFmtId="0" fontId="23" fillId="0" borderId="13" xfId="13" applyFont="1" applyBorder="1" applyAlignment="1">
      <alignment horizontal="center" vertical="center"/>
    </xf>
    <xf numFmtId="0" fontId="23" fillId="0" borderId="14" xfId="13" applyFont="1" applyBorder="1" applyAlignment="1">
      <alignment horizontal="center" vertical="center"/>
    </xf>
    <xf numFmtId="0" fontId="23" fillId="0" borderId="7" xfId="14" applyFont="1" applyBorder="1" applyAlignment="1">
      <alignment horizontal="center"/>
    </xf>
    <xf numFmtId="0" fontId="23" fillId="0" borderId="43" xfId="14" applyFont="1" applyBorder="1" applyAlignment="1"/>
    <xf numFmtId="0" fontId="24" fillId="0" borderId="12" xfId="14" applyFont="1" applyBorder="1" applyAlignment="1"/>
    <xf numFmtId="168" fontId="50" fillId="0" borderId="7" xfId="13" applyNumberFormat="1" applyFont="1" applyBorder="1" applyAlignment="1">
      <alignment horizontal="left"/>
    </xf>
    <xf numFmtId="168" fontId="50" fillId="0" borderId="12" xfId="13" applyNumberFormat="1" applyFont="1" applyBorder="1" applyAlignment="1">
      <alignment horizontal="left"/>
    </xf>
    <xf numFmtId="168" fontId="50" fillId="0" borderId="46" xfId="13" applyNumberFormat="1" applyFont="1" applyBorder="1" applyAlignment="1">
      <alignment horizontal="left"/>
    </xf>
    <xf numFmtId="167" fontId="23" fillId="0" borderId="43" xfId="13" applyNumberFormat="1" applyFont="1" applyBorder="1" applyAlignment="1">
      <alignment horizontal="center" vertical="center"/>
    </xf>
    <xf numFmtId="167" fontId="23" fillId="0" borderId="66" xfId="13" applyNumberFormat="1" applyFont="1" applyBorder="1" applyAlignment="1">
      <alignment horizontal="center" vertical="center"/>
    </xf>
    <xf numFmtId="167" fontId="23" fillId="0" borderId="47" xfId="13" applyNumberFormat="1" applyFont="1" applyBorder="1" applyAlignment="1">
      <alignment horizontal="center" vertical="center"/>
    </xf>
    <xf numFmtId="0" fontId="3" fillId="0" borderId="7" xfId="0" applyFont="1" applyBorder="1"/>
    <xf numFmtId="0" fontId="3" fillId="0" borderId="12" xfId="0" applyFont="1" applyBorder="1"/>
    <xf numFmtId="0" fontId="3" fillId="0" borderId="46" xfId="0" applyFont="1" applyBorder="1"/>
    <xf numFmtId="0" fontId="24" fillId="0" borderId="7" xfId="14" applyFont="1" applyBorder="1" applyAlignment="1"/>
    <xf numFmtId="39" fontId="24" fillId="0" borderId="7" xfId="14" applyNumberFormat="1" applyFont="1" applyBorder="1" applyAlignment="1" applyProtection="1">
      <alignment horizontal="left"/>
    </xf>
    <xf numFmtId="0" fontId="24" fillId="0" borderId="46" xfId="14" applyFont="1" applyBorder="1" applyAlignment="1"/>
    <xf numFmtId="168" fontId="23" fillId="0" borderId="12" xfId="13" applyNumberFormat="1" applyFont="1" applyBorder="1" applyAlignment="1">
      <alignment horizontal="center"/>
    </xf>
    <xf numFmtId="168" fontId="23" fillId="0" borderId="46" xfId="13" applyNumberFormat="1" applyFont="1" applyBorder="1" applyAlignment="1">
      <alignment horizontal="center"/>
    </xf>
    <xf numFmtId="0" fontId="24" fillId="0" borderId="69" xfId="13" applyFont="1" applyBorder="1" applyAlignment="1">
      <alignment horizontal="left" vertical="center"/>
    </xf>
    <xf numFmtId="0" fontId="24" fillId="0" borderId="67" xfId="13" applyFont="1" applyBorder="1" applyAlignment="1">
      <alignment horizontal="left" vertical="center"/>
    </xf>
    <xf numFmtId="168" fontId="23" fillId="0" borderId="0" xfId="13" applyNumberFormat="1" applyFont="1" applyBorder="1" applyAlignment="1">
      <alignment horizontal="center"/>
    </xf>
    <xf numFmtId="168" fontId="23" fillId="0" borderId="41" xfId="13" applyNumberFormat="1" applyFont="1" applyBorder="1" applyAlignment="1">
      <alignment horizontal="center" vertical="center"/>
    </xf>
    <xf numFmtId="168" fontId="23" fillId="0" borderId="70" xfId="13" applyNumberFormat="1" applyFont="1" applyBorder="1" applyAlignment="1">
      <alignment horizontal="center" vertical="center"/>
    </xf>
    <xf numFmtId="168" fontId="23" fillId="0" borderId="71" xfId="13" applyNumberFormat="1" applyFont="1" applyBorder="1" applyAlignment="1">
      <alignment horizontal="center" vertical="center"/>
    </xf>
    <xf numFmtId="168" fontId="23" fillId="0" borderId="70" xfId="13" applyNumberFormat="1" applyFont="1" applyBorder="1" applyAlignment="1">
      <alignment horizontal="center"/>
    </xf>
    <xf numFmtId="43" fontId="2" fillId="0" borderId="0" xfId="2" applyNumberFormat="1" applyFont="1" applyBorder="1" applyAlignment="1">
      <alignment horizontal="center" vertical="center"/>
    </xf>
    <xf numFmtId="0" fontId="47" fillId="0" borderId="1" xfId="13" applyFont="1" applyBorder="1" applyAlignment="1">
      <alignment vertical="center"/>
    </xf>
    <xf numFmtId="0" fontId="49" fillId="0" borderId="34" xfId="13" applyFont="1" applyBorder="1" applyAlignment="1">
      <alignment vertical="center"/>
    </xf>
    <xf numFmtId="0" fontId="46" fillId="0" borderId="34" xfId="14" applyFont="1" applyBorder="1" applyAlignment="1">
      <alignment vertical="center"/>
    </xf>
    <xf numFmtId="0" fontId="46" fillId="0" borderId="35" xfId="14" applyFont="1" applyBorder="1" applyAlignment="1">
      <alignment vertical="center"/>
    </xf>
    <xf numFmtId="0" fontId="46" fillId="0" borderId="23" xfId="14" applyFont="1" applyBorder="1" applyAlignment="1">
      <alignment vertical="center"/>
    </xf>
    <xf numFmtId="0" fontId="24" fillId="0" borderId="35" xfId="14" applyFont="1" applyBorder="1" applyAlignment="1"/>
    <xf numFmtId="0" fontId="24" fillId="0" borderId="23" xfId="14" applyFont="1" applyBorder="1" applyAlignment="1"/>
    <xf numFmtId="0" fontId="24" fillId="0" borderId="35" xfId="14" applyFont="1" applyBorder="1"/>
    <xf numFmtId="0" fontId="24" fillId="0" borderId="23" xfId="14" applyFont="1" applyBorder="1"/>
    <xf numFmtId="0" fontId="46" fillId="0" borderId="40" xfId="14" applyFont="1" applyBorder="1" applyAlignment="1">
      <alignment vertical="center"/>
    </xf>
    <xf numFmtId="0" fontId="46" fillId="0" borderId="0" xfId="14" applyFont="1" applyBorder="1" applyAlignment="1">
      <alignment vertical="center"/>
    </xf>
    <xf numFmtId="0" fontId="46" fillId="0" borderId="44" xfId="14" applyFont="1" applyBorder="1" applyAlignment="1">
      <alignment vertical="center"/>
    </xf>
    <xf numFmtId="0" fontId="24" fillId="0" borderId="0" xfId="14" applyFont="1" applyBorder="1" applyAlignment="1"/>
    <xf numFmtId="0" fontId="24" fillId="0" borderId="44" xfId="14" applyFont="1" applyBorder="1" applyAlignment="1"/>
    <xf numFmtId="0" fontId="24" fillId="0" borderId="0" xfId="14" applyFont="1" applyBorder="1"/>
    <xf numFmtId="0" fontId="24" fillId="0" borderId="44" xfId="14" applyFont="1" applyBorder="1"/>
    <xf numFmtId="0" fontId="57" fillId="0" borderId="40" xfId="14" applyFont="1" applyBorder="1" applyAlignment="1">
      <alignment vertical="center"/>
    </xf>
    <xf numFmtId="0" fontId="57" fillId="0" borderId="0" xfId="14" applyFont="1" applyBorder="1" applyAlignment="1">
      <alignment vertical="center"/>
    </xf>
    <xf numFmtId="0" fontId="57" fillId="0" borderId="44" xfId="14" applyFont="1" applyBorder="1" applyAlignment="1">
      <alignment vertical="center"/>
    </xf>
    <xf numFmtId="0" fontId="58" fillId="0" borderId="0" xfId="14" applyFont="1" applyBorder="1" applyAlignment="1">
      <alignment vertical="center"/>
    </xf>
    <xf numFmtId="0" fontId="50" fillId="0" borderId="0" xfId="14" applyFont="1" applyBorder="1"/>
    <xf numFmtId="0" fontId="50" fillId="0" borderId="44" xfId="14" applyFont="1" applyBorder="1"/>
    <xf numFmtId="0" fontId="50" fillId="0" borderId="40" xfId="14" applyFont="1" applyBorder="1" applyAlignment="1"/>
    <xf numFmtId="0" fontId="50" fillId="0" borderId="0" xfId="14" applyFont="1" applyBorder="1" applyAlignment="1"/>
    <xf numFmtId="0" fontId="50" fillId="0" borderId="44" xfId="14" applyFont="1" applyBorder="1" applyAlignment="1"/>
    <xf numFmtId="0" fontId="59" fillId="0" borderId="0" xfId="14" applyFont="1" applyBorder="1" applyAlignment="1">
      <alignment vertical="center"/>
    </xf>
    <xf numFmtId="0" fontId="59" fillId="0" borderId="40" xfId="14" applyFont="1" applyBorder="1" applyAlignment="1">
      <alignment vertical="center"/>
    </xf>
    <xf numFmtId="0" fontId="59" fillId="0" borderId="44" xfId="14" applyFont="1" applyBorder="1" applyAlignment="1">
      <alignment vertical="center"/>
    </xf>
    <xf numFmtId="0" fontId="57" fillId="0" borderId="15" xfId="14" applyFont="1" applyBorder="1" applyAlignment="1">
      <alignment vertical="center"/>
    </xf>
    <xf numFmtId="0" fontId="57" fillId="0" borderId="13" xfId="14" applyFont="1" applyBorder="1" applyAlignment="1">
      <alignment vertical="center"/>
    </xf>
    <xf numFmtId="0" fontId="57" fillId="0" borderId="14" xfId="14" applyFont="1" applyBorder="1" applyAlignment="1">
      <alignment vertical="center"/>
    </xf>
    <xf numFmtId="0" fontId="46" fillId="0" borderId="15" xfId="14" applyFont="1" applyBorder="1" applyAlignment="1">
      <alignment vertical="center"/>
    </xf>
    <xf numFmtId="0" fontId="24" fillId="0" borderId="13" xfId="14" applyFont="1" applyBorder="1" applyAlignment="1"/>
    <xf numFmtId="0" fontId="24" fillId="0" borderId="14" xfId="14" applyFont="1" applyBorder="1" applyAlignment="1"/>
    <xf numFmtId="0" fontId="24" fillId="0" borderId="13" xfId="14" applyFont="1" applyBorder="1"/>
    <xf numFmtId="0" fontId="24" fillId="0" borderId="14" xfId="14" applyFont="1" applyBorder="1"/>
    <xf numFmtId="0" fontId="60" fillId="0" borderId="0" xfId="0" applyFont="1"/>
    <xf numFmtId="0" fontId="61" fillId="0" borderId="0" xfId="0" applyFont="1"/>
    <xf numFmtId="0" fontId="62" fillId="0" borderId="34" xfId="0" applyFont="1" applyBorder="1" applyAlignment="1">
      <alignment horizontal="center" vertical="center"/>
    </xf>
    <xf numFmtId="0" fontId="62" fillId="0" borderId="0" xfId="0" applyFont="1" applyBorder="1" applyAlignment="1">
      <alignment horizontal="center"/>
    </xf>
    <xf numFmtId="0" fontId="62" fillId="0" borderId="8" xfId="0" applyFont="1" applyBorder="1" applyAlignment="1">
      <alignment horizontal="center" vertical="center"/>
    </xf>
    <xf numFmtId="0" fontId="63" fillId="0" borderId="8" xfId="0" applyFont="1" applyBorder="1" applyAlignment="1">
      <alignment horizontal="center"/>
    </xf>
    <xf numFmtId="0" fontId="63" fillId="0" borderId="16" xfId="0" applyFont="1" applyBorder="1" applyAlignment="1">
      <alignment horizontal="center"/>
    </xf>
    <xf numFmtId="0" fontId="63" fillId="0" borderId="0" xfId="0" applyFont="1" applyBorder="1" applyAlignment="1">
      <alignment horizontal="center"/>
    </xf>
    <xf numFmtId="0" fontId="63" fillId="0" borderId="16" xfId="0" applyFont="1" applyBorder="1"/>
    <xf numFmtId="0" fontId="62" fillId="0" borderId="16" xfId="0" applyFont="1" applyBorder="1" applyAlignment="1">
      <alignment vertical="center"/>
    </xf>
    <xf numFmtId="0" fontId="63" fillId="0" borderId="16" xfId="0" applyFont="1" applyBorder="1" applyAlignment="1">
      <alignment horizontal="left" vertical="center"/>
    </xf>
    <xf numFmtId="171" fontId="63" fillId="0" borderId="16" xfId="0" applyNumberFormat="1" applyFont="1" applyBorder="1"/>
    <xf numFmtId="2" fontId="63" fillId="0" borderId="16" xfId="0" applyNumberFormat="1" applyFont="1" applyBorder="1"/>
    <xf numFmtId="0" fontId="64" fillId="14" borderId="16" xfId="0" applyFont="1" applyFill="1" applyBorder="1" applyAlignment="1">
      <alignment horizontal="center"/>
    </xf>
    <xf numFmtId="0" fontId="63" fillId="0" borderId="0" xfId="0" applyFont="1" applyAlignment="1">
      <alignment horizontal="left"/>
    </xf>
    <xf numFmtId="2" fontId="63" fillId="0" borderId="16" xfId="0" applyNumberFormat="1" applyFont="1" applyBorder="1" applyAlignment="1">
      <alignment vertical="center"/>
    </xf>
    <xf numFmtId="0" fontId="63" fillId="0" borderId="40" xfId="0" applyFont="1" applyBorder="1" applyAlignment="1">
      <alignment horizontal="left" vertical="center"/>
    </xf>
    <xf numFmtId="0" fontId="63" fillId="0" borderId="0" xfId="0" applyFont="1" applyBorder="1" applyAlignment="1">
      <alignment horizontal="left" vertical="center"/>
    </xf>
    <xf numFmtId="0" fontId="65" fillId="14" borderId="16" xfId="0" applyFont="1" applyFill="1" applyBorder="1" applyAlignment="1">
      <alignment horizontal="center" vertical="center" textRotation="90"/>
    </xf>
    <xf numFmtId="2" fontId="62" fillId="0" borderId="16" xfId="0" applyNumberFormat="1" applyFont="1" applyBorder="1"/>
    <xf numFmtId="0" fontId="63" fillId="0" borderId="40" xfId="0" applyFont="1" applyBorder="1" applyAlignment="1">
      <alignment vertical="center"/>
    </xf>
    <xf numFmtId="0" fontId="66" fillId="0" borderId="0" xfId="0" applyFont="1"/>
    <xf numFmtId="2" fontId="63" fillId="0" borderId="0" xfId="0" applyNumberFormat="1" applyFont="1" applyBorder="1"/>
    <xf numFmtId="2" fontId="66" fillId="0" borderId="16" xfId="0" applyNumberFormat="1" applyFont="1" applyBorder="1"/>
    <xf numFmtId="2" fontId="67" fillId="0" borderId="16" xfId="0" applyNumberFormat="1" applyFont="1" applyBorder="1"/>
    <xf numFmtId="2" fontId="67" fillId="0" borderId="0" xfId="0" applyNumberFormat="1" applyFont="1" applyBorder="1"/>
    <xf numFmtId="0" fontId="68" fillId="0" borderId="0" xfId="0" applyFont="1"/>
    <xf numFmtId="2" fontId="0" fillId="0" borderId="0" xfId="0" applyNumberFormat="1"/>
    <xf numFmtId="0" fontId="63" fillId="14" borderId="16" xfId="0" applyFont="1" applyFill="1" applyBorder="1" applyAlignment="1">
      <alignment horizontal="center"/>
    </xf>
    <xf numFmtId="0" fontId="62" fillId="14" borderId="16" xfId="0" applyFont="1" applyFill="1" applyBorder="1" applyAlignment="1">
      <alignment horizontal="center" vertical="center" textRotation="90"/>
    </xf>
    <xf numFmtId="165" fontId="63" fillId="14" borderId="16" xfId="11" applyNumberFormat="1" applyFont="1" applyFill="1" applyBorder="1" applyAlignment="1">
      <alignment horizontal="center"/>
    </xf>
    <xf numFmtId="2" fontId="63" fillId="14" borderId="16" xfId="0" applyNumberFormat="1" applyFont="1" applyFill="1" applyBorder="1" applyAlignment="1">
      <alignment horizontal="right"/>
    </xf>
    <xf numFmtId="171" fontId="63" fillId="14" borderId="16" xfId="0" applyNumberFormat="1" applyFont="1" applyFill="1" applyBorder="1" applyAlignment="1">
      <alignment horizontal="right"/>
    </xf>
    <xf numFmtId="2" fontId="63" fillId="0" borderId="16" xfId="0" applyNumberFormat="1" applyFont="1" applyBorder="1" applyAlignment="1">
      <alignment horizontal="right"/>
    </xf>
    <xf numFmtId="165" fontId="63" fillId="14" borderId="16" xfId="11" applyNumberFormat="1" applyFont="1" applyFill="1" applyBorder="1" applyAlignment="1">
      <alignment horizontal="right"/>
    </xf>
    <xf numFmtId="0" fontId="62" fillId="0" borderId="20" xfId="0" applyFont="1" applyBorder="1" applyAlignment="1">
      <alignment horizontal="center" vertical="center"/>
    </xf>
    <xf numFmtId="43" fontId="38" fillId="0" borderId="4" xfId="6" applyFont="1" applyFill="1" applyBorder="1" applyAlignment="1">
      <alignment horizontal="center"/>
    </xf>
    <xf numFmtId="164" fontId="33" fillId="0" borderId="3" xfId="6" applyNumberFormat="1" applyFont="1" applyFill="1" applyBorder="1" applyAlignment="1">
      <alignment horizontal="right" vertical="center"/>
    </xf>
    <xf numFmtId="41" fontId="33" fillId="0" borderId="6" xfId="3" applyFont="1" applyFill="1" applyBorder="1" applyAlignment="1">
      <alignment horizontal="right" vertical="center"/>
    </xf>
    <xf numFmtId="164" fontId="3" fillId="0" borderId="29" xfId="6" applyNumberFormat="1" applyFont="1" applyFill="1" applyBorder="1" applyAlignment="1">
      <alignment horizontal="center" vertical="center"/>
    </xf>
    <xf numFmtId="41" fontId="3" fillId="0" borderId="29" xfId="3" applyFont="1" applyFill="1" applyBorder="1" applyAlignment="1">
      <alignment horizontal="center" vertical="center"/>
    </xf>
    <xf numFmtId="164" fontId="2" fillId="7" borderId="1" xfId="6" applyNumberFormat="1" applyFont="1" applyFill="1" applyBorder="1" applyAlignment="1">
      <alignment horizontal="center" vertical="center"/>
    </xf>
    <xf numFmtId="164" fontId="2" fillId="7" borderId="3" xfId="6" applyNumberFormat="1" applyFont="1" applyFill="1" applyBorder="1" applyAlignment="1">
      <alignment horizontal="center" vertical="center"/>
    </xf>
    <xf numFmtId="41" fontId="2" fillId="7" borderId="1" xfId="3" applyFont="1" applyFill="1" applyBorder="1" applyAlignment="1">
      <alignment horizontal="center" vertical="center" wrapText="1"/>
    </xf>
    <xf numFmtId="41" fontId="2" fillId="7" borderId="3" xfId="3" applyFont="1" applyFill="1" applyBorder="1" applyAlignment="1">
      <alignment horizontal="center" vertical="center" wrapText="1"/>
    </xf>
    <xf numFmtId="0" fontId="34" fillId="0" borderId="30" xfId="13" applyFont="1" applyBorder="1" applyAlignment="1">
      <alignment horizontal="center" vertical="center"/>
    </xf>
    <xf numFmtId="0" fontId="34" fillId="0" borderId="32" xfId="13" applyFont="1" applyBorder="1" applyAlignment="1">
      <alignment horizontal="center" vertical="center"/>
    </xf>
    <xf numFmtId="0" fontId="34" fillId="0" borderId="33" xfId="13" applyFont="1" applyBorder="1" applyAlignment="1">
      <alignment horizontal="center" vertical="center"/>
    </xf>
    <xf numFmtId="0" fontId="34" fillId="0" borderId="31" xfId="13" applyFont="1" applyBorder="1" applyAlignment="1">
      <alignment horizontal="center" vertical="center"/>
    </xf>
    <xf numFmtId="0" fontId="34" fillId="0" borderId="3" xfId="13" applyFont="1" applyBorder="1" applyAlignment="1">
      <alignment horizontal="center" vertical="center"/>
    </xf>
    <xf numFmtId="0" fontId="34" fillId="0" borderId="29" xfId="13" applyFont="1" applyBorder="1" applyAlignment="1">
      <alignment horizontal="center" vertical="center"/>
    </xf>
    <xf numFmtId="43" fontId="34" fillId="0" borderId="31" xfId="13" applyNumberFormat="1" applyFont="1" applyBorder="1" applyAlignment="1">
      <alignment horizontal="center" vertical="center"/>
    </xf>
    <xf numFmtId="43" fontId="34" fillId="0" borderId="3" xfId="13" applyNumberFormat="1" applyFont="1" applyBorder="1" applyAlignment="1">
      <alignment horizontal="center" vertical="center"/>
    </xf>
    <xf numFmtId="43" fontId="34" fillId="0" borderId="29" xfId="13" applyNumberFormat="1" applyFont="1" applyBorder="1" applyAlignment="1">
      <alignment horizontal="center" vertical="center"/>
    </xf>
    <xf numFmtId="0" fontId="41" fillId="0" borderId="34" xfId="13" applyFont="1" applyBorder="1" applyAlignment="1">
      <alignment horizontal="center"/>
    </xf>
    <xf numFmtId="0" fontId="41" fillId="0" borderId="35" xfId="13" applyFont="1" applyBorder="1" applyAlignment="1">
      <alignment horizontal="center"/>
    </xf>
    <xf numFmtId="0" fontId="41" fillId="0" borderId="23" xfId="13" applyFont="1" applyBorder="1" applyAlignment="1">
      <alignment horizontal="center"/>
    </xf>
    <xf numFmtId="0" fontId="24" fillId="0" borderId="52" xfId="13" applyFont="1" applyBorder="1" applyAlignment="1">
      <alignment horizontal="center" vertical="center"/>
    </xf>
    <xf numFmtId="0" fontId="24" fillId="0" borderId="53" xfId="13" applyFont="1" applyBorder="1" applyAlignment="1">
      <alignment horizontal="center" vertical="center"/>
    </xf>
    <xf numFmtId="0" fontId="24" fillId="0" borderId="54" xfId="13" applyFont="1" applyBorder="1" applyAlignment="1">
      <alignment horizontal="center" vertical="center"/>
    </xf>
    <xf numFmtId="0" fontId="41" fillId="0" borderId="55" xfId="13" applyFont="1" applyFill="1" applyBorder="1" applyAlignment="1">
      <alignment horizontal="center" vertical="top"/>
    </xf>
    <xf numFmtId="0" fontId="41" fillId="0" borderId="19" xfId="13" applyFont="1" applyFill="1" applyBorder="1" applyAlignment="1">
      <alignment horizontal="center" vertical="top"/>
    </xf>
    <xf numFmtId="0" fontId="41" fillId="0" borderId="20" xfId="13" applyFont="1" applyFill="1" applyBorder="1" applyAlignment="1">
      <alignment horizontal="center" vertical="top"/>
    </xf>
    <xf numFmtId="0" fontId="24" fillId="0" borderId="34" xfId="13" applyFont="1" applyBorder="1" applyAlignment="1">
      <alignment horizontal="center"/>
    </xf>
    <xf numFmtId="0" fontId="24" fillId="0" borderId="35" xfId="13" applyFont="1" applyBorder="1" applyAlignment="1">
      <alignment horizontal="center"/>
    </xf>
    <xf numFmtId="0" fontId="24" fillId="0" borderId="23" xfId="13" applyFont="1" applyBorder="1" applyAlignment="1">
      <alignment horizontal="center"/>
    </xf>
    <xf numFmtId="0" fontId="23" fillId="0" borderId="42" xfId="0" applyFont="1" applyFill="1" applyBorder="1" applyAlignment="1">
      <alignment horizontal="center" vertical="center"/>
    </xf>
    <xf numFmtId="0" fontId="23" fillId="0" borderId="56" xfId="0" applyFont="1" applyFill="1" applyBorder="1" applyAlignment="1">
      <alignment horizontal="center" vertical="center"/>
    </xf>
    <xf numFmtId="0" fontId="23" fillId="0" borderId="4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42" fillId="0" borderId="34" xfId="13" applyFont="1" applyBorder="1" applyAlignment="1">
      <alignment horizontal="left" vertical="center"/>
    </xf>
    <xf numFmtId="0" fontId="42" fillId="0" borderId="35" xfId="13" applyFont="1" applyBorder="1" applyAlignment="1">
      <alignment horizontal="left" vertical="center"/>
    </xf>
    <xf numFmtId="0" fontId="42" fillId="0" borderId="23" xfId="13" applyFont="1" applyBorder="1" applyAlignment="1">
      <alignment horizontal="left" vertical="center"/>
    </xf>
    <xf numFmtId="0" fontId="42" fillId="0" borderId="15" xfId="13" applyFont="1" applyBorder="1" applyAlignment="1">
      <alignment horizontal="left" vertical="center"/>
    </xf>
    <xf numFmtId="0" fontId="42" fillId="0" borderId="13" xfId="13" applyFont="1" applyBorder="1" applyAlignment="1">
      <alignment horizontal="left" vertical="center"/>
    </xf>
    <xf numFmtId="0" fontId="42" fillId="0" borderId="14" xfId="13" applyFont="1" applyBorder="1" applyAlignment="1">
      <alignment horizontal="left" vertical="center"/>
    </xf>
    <xf numFmtId="0" fontId="24" fillId="0" borderId="57" xfId="13" applyFont="1" applyBorder="1" applyAlignment="1">
      <alignment horizontal="center" vertical="center"/>
    </xf>
    <xf numFmtId="0" fontId="24" fillId="0" borderId="58" xfId="13" applyFont="1" applyBorder="1" applyAlignment="1">
      <alignment horizontal="center" vertical="center"/>
    </xf>
    <xf numFmtId="0" fontId="24" fillId="0" borderId="60" xfId="13" applyFont="1" applyBorder="1" applyAlignment="1">
      <alignment horizontal="center" vertical="center"/>
    </xf>
    <xf numFmtId="0" fontId="24" fillId="0" borderId="61" xfId="13" applyFont="1" applyBorder="1" applyAlignment="1">
      <alignment horizontal="center" vertical="center"/>
    </xf>
    <xf numFmtId="0" fontId="43" fillId="0" borderId="58" xfId="0" applyFont="1" applyBorder="1" applyAlignment="1">
      <alignment horizontal="center"/>
    </xf>
    <xf numFmtId="0" fontId="43" fillId="0" borderId="59" xfId="0" applyFont="1" applyBorder="1" applyAlignment="1">
      <alignment horizontal="center"/>
    </xf>
    <xf numFmtId="0" fontId="24" fillId="0" borderId="34" xfId="13" applyFont="1" applyBorder="1" applyAlignment="1">
      <alignment horizontal="center" vertical="center"/>
    </xf>
    <xf numFmtId="0" fontId="24" fillId="0" borderId="35" xfId="13" applyFont="1" applyBorder="1" applyAlignment="1">
      <alignment horizontal="center" vertical="center"/>
    </xf>
    <xf numFmtId="0" fontId="24" fillId="0" borderId="21" xfId="13" applyFont="1" applyBorder="1" applyAlignment="1">
      <alignment horizontal="center" vertical="center"/>
    </xf>
    <xf numFmtId="0" fontId="24" fillId="0" borderId="15" xfId="13" applyFont="1" applyBorder="1" applyAlignment="1">
      <alignment horizontal="center" vertical="center"/>
    </xf>
    <xf numFmtId="0" fontId="24" fillId="0" borderId="13" xfId="13" applyFont="1" applyBorder="1" applyAlignment="1">
      <alignment horizontal="center" vertical="center"/>
    </xf>
    <xf numFmtId="0" fontId="24" fillId="0" borderId="24" xfId="13" applyFont="1" applyBorder="1" applyAlignment="1">
      <alignment horizontal="center" vertical="center"/>
    </xf>
    <xf numFmtId="0" fontId="23" fillId="0" borderId="35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23" fillId="0" borderId="13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43" fillId="0" borderId="61" xfId="0" applyFont="1" applyBorder="1" applyAlignment="1">
      <alignment horizontal="center" vertical="top"/>
    </xf>
    <xf numFmtId="0" fontId="43" fillId="0" borderId="62" xfId="0" applyFont="1" applyBorder="1" applyAlignment="1">
      <alignment horizontal="center" vertical="top"/>
    </xf>
    <xf numFmtId="0" fontId="23" fillId="0" borderId="51" xfId="13" applyFont="1" applyBorder="1" applyAlignment="1">
      <alignment horizontal="center" vertical="center"/>
    </xf>
    <xf numFmtId="0" fontId="23" fillId="0" borderId="39" xfId="13" applyFont="1" applyBorder="1" applyAlignment="1">
      <alignment horizontal="center" vertical="center"/>
    </xf>
    <xf numFmtId="0" fontId="23" fillId="0" borderId="0" xfId="13" applyFont="1" applyBorder="1" applyAlignment="1">
      <alignment horizontal="center" vertical="center"/>
    </xf>
    <xf numFmtId="0" fontId="23" fillId="0" borderId="44" xfId="13" applyFont="1" applyBorder="1" applyAlignment="1">
      <alignment horizontal="center" vertical="center"/>
    </xf>
    <xf numFmtId="0" fontId="23" fillId="0" borderId="43" xfId="13" applyFont="1" applyBorder="1" applyAlignment="1">
      <alignment horizontal="center" vertical="center"/>
    </xf>
    <xf numFmtId="0" fontId="23" fillId="0" borderId="66" xfId="13" applyFont="1" applyBorder="1" applyAlignment="1">
      <alignment horizontal="center" vertical="center"/>
    </xf>
    <xf numFmtId="0" fontId="23" fillId="0" borderId="47" xfId="13" applyFont="1" applyBorder="1" applyAlignment="1">
      <alignment horizontal="center" vertical="center"/>
    </xf>
    <xf numFmtId="0" fontId="23" fillId="0" borderId="40" xfId="13" applyFont="1" applyBorder="1" applyAlignment="1">
      <alignment horizontal="center" vertical="center"/>
    </xf>
    <xf numFmtId="0" fontId="23" fillId="0" borderId="18" xfId="13" applyFont="1" applyBorder="1" applyAlignment="1">
      <alignment horizontal="center" vertical="center"/>
    </xf>
    <xf numFmtId="0" fontId="23" fillId="0" borderId="37" xfId="0" applyFont="1" applyBorder="1" applyAlignment="1">
      <alignment horizontal="center" vertical="center"/>
    </xf>
    <xf numFmtId="0" fontId="23" fillId="0" borderId="31" xfId="13" applyFont="1" applyBorder="1" applyAlignment="1">
      <alignment horizontal="center" vertical="center"/>
    </xf>
    <xf numFmtId="0" fontId="23" fillId="0" borderId="3" xfId="13" applyFont="1" applyBorder="1" applyAlignment="1">
      <alignment horizontal="center" vertical="center"/>
    </xf>
    <xf numFmtId="0" fontId="23" fillId="0" borderId="8" xfId="13" applyFont="1" applyBorder="1" applyAlignment="1">
      <alignment horizontal="center" vertical="center"/>
    </xf>
    <xf numFmtId="0" fontId="23" fillId="0" borderId="38" xfId="13" applyFont="1" applyBorder="1" applyAlignment="1">
      <alignment horizontal="center" vertical="center"/>
    </xf>
    <xf numFmtId="0" fontId="23" fillId="0" borderId="15" xfId="13" applyFont="1" applyBorder="1" applyAlignment="1">
      <alignment horizontal="center" vertical="center"/>
    </xf>
    <xf numFmtId="0" fontId="23" fillId="0" borderId="13" xfId="13" applyFont="1" applyBorder="1" applyAlignment="1">
      <alignment horizontal="center" vertical="center"/>
    </xf>
    <xf numFmtId="0" fontId="23" fillId="0" borderId="14" xfId="13" applyFont="1" applyBorder="1" applyAlignment="1">
      <alignment horizontal="center" vertical="center"/>
    </xf>
    <xf numFmtId="0" fontId="24" fillId="0" borderId="63" xfId="13" applyFont="1" applyBorder="1" applyAlignment="1">
      <alignment horizontal="center" vertical="center"/>
    </xf>
    <xf numFmtId="0" fontId="24" fillId="0" borderId="64" xfId="13" applyFont="1" applyBorder="1" applyAlignment="1">
      <alignment horizontal="center" vertical="center"/>
    </xf>
    <xf numFmtId="0" fontId="23" fillId="0" borderId="58" xfId="0" applyFont="1" applyBorder="1" applyAlignment="1">
      <alignment horizontal="center" vertical="center"/>
    </xf>
    <xf numFmtId="0" fontId="23" fillId="0" borderId="59" xfId="0" applyFont="1" applyBorder="1" applyAlignment="1">
      <alignment horizontal="center" vertical="center"/>
    </xf>
    <xf numFmtId="0" fontId="23" fillId="0" borderId="64" xfId="0" applyFont="1" applyBorder="1" applyAlignment="1">
      <alignment horizontal="center" vertical="center"/>
    </xf>
    <xf numFmtId="0" fontId="23" fillId="0" borderId="65" xfId="0" applyFont="1" applyBorder="1" applyAlignment="1">
      <alignment horizontal="center" vertical="center"/>
    </xf>
    <xf numFmtId="0" fontId="24" fillId="0" borderId="36" xfId="13" applyFont="1" applyBorder="1" applyAlignment="1">
      <alignment horizontal="center" vertical="center"/>
    </xf>
    <xf numFmtId="0" fontId="24" fillId="0" borderId="37" xfId="13" applyFont="1" applyBorder="1" applyAlignment="1">
      <alignment horizontal="center" vertical="center"/>
    </xf>
    <xf numFmtId="0" fontId="24" fillId="0" borderId="26" xfId="13" applyFont="1" applyBorder="1" applyAlignment="1">
      <alignment horizontal="center" vertical="center"/>
    </xf>
    <xf numFmtId="0" fontId="24" fillId="0" borderId="34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36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0" fontId="42" fillId="0" borderId="76" xfId="13" applyFont="1" applyBorder="1" applyAlignment="1">
      <alignment vertical="center"/>
    </xf>
    <xf numFmtId="0" fontId="42" fillId="0" borderId="0" xfId="13" applyFont="1" applyBorder="1" applyAlignment="1">
      <alignment vertical="center"/>
    </xf>
    <xf numFmtId="0" fontId="42" fillId="0" borderId="44" xfId="13" applyFont="1" applyBorder="1" applyAlignment="1">
      <alignment vertical="center"/>
    </xf>
    <xf numFmtId="0" fontId="42" fillId="0" borderId="25" xfId="13" applyFont="1" applyBorder="1" applyAlignment="1">
      <alignment vertical="center"/>
    </xf>
    <xf numFmtId="0" fontId="42" fillId="0" borderId="37" xfId="13" applyFont="1" applyBorder="1" applyAlignment="1">
      <alignment vertical="center"/>
    </xf>
    <xf numFmtId="0" fontId="42" fillId="0" borderId="28" xfId="13" applyFont="1" applyBorder="1" applyAlignment="1">
      <alignment vertical="center"/>
    </xf>
    <xf numFmtId="0" fontId="23" fillId="0" borderId="67" xfId="13" applyFont="1" applyBorder="1" applyAlignment="1">
      <alignment horizontal="center" vertical="center"/>
    </xf>
    <xf numFmtId="0" fontId="23" fillId="0" borderId="68" xfId="13" applyFont="1" applyBorder="1" applyAlignment="1">
      <alignment horizontal="center" vertical="center"/>
    </xf>
    <xf numFmtId="0" fontId="23" fillId="0" borderId="69" xfId="13" applyFont="1" applyBorder="1" applyAlignment="1">
      <alignment horizontal="center" vertical="center"/>
    </xf>
    <xf numFmtId="168" fontId="23" fillId="0" borderId="43" xfId="13" applyNumberFormat="1" applyFont="1" applyBorder="1" applyAlignment="1">
      <alignment horizontal="center"/>
    </xf>
    <xf numFmtId="168" fontId="23" fillId="0" borderId="66" xfId="13" applyNumberFormat="1" applyFont="1" applyBorder="1" applyAlignment="1">
      <alignment horizontal="center"/>
    </xf>
    <xf numFmtId="168" fontId="23" fillId="0" borderId="47" xfId="13" applyNumberFormat="1" applyFont="1" applyBorder="1" applyAlignment="1">
      <alignment horizontal="center"/>
    </xf>
    <xf numFmtId="168" fontId="23" fillId="0" borderId="41" xfId="13" applyNumberFormat="1" applyFont="1" applyBorder="1" applyAlignment="1">
      <alignment horizontal="center" vertical="center"/>
    </xf>
    <xf numFmtId="168" fontId="23" fillId="0" borderId="70" xfId="13" applyNumberFormat="1" applyFont="1" applyBorder="1" applyAlignment="1">
      <alignment horizontal="center" vertical="center"/>
    </xf>
    <xf numFmtId="168" fontId="23" fillId="0" borderId="71" xfId="13" applyNumberFormat="1" applyFont="1" applyBorder="1" applyAlignment="1">
      <alignment horizontal="center" vertical="center"/>
    </xf>
    <xf numFmtId="167" fontId="23" fillId="0" borderId="41" xfId="13" applyNumberFormat="1" applyFont="1" applyBorder="1" applyAlignment="1">
      <alignment horizontal="center" vertical="center"/>
    </xf>
    <xf numFmtId="167" fontId="23" fillId="0" borderId="70" xfId="13" applyNumberFormat="1" applyFont="1" applyBorder="1" applyAlignment="1">
      <alignment horizontal="center" vertical="center"/>
    </xf>
    <xf numFmtId="167" fontId="23" fillId="0" borderId="71" xfId="13" applyNumberFormat="1" applyFont="1" applyBorder="1" applyAlignment="1">
      <alignment horizontal="center" vertical="center"/>
    </xf>
    <xf numFmtId="0" fontId="41" fillId="0" borderId="38" xfId="13" applyFont="1" applyBorder="1" applyAlignment="1">
      <alignment horizontal="center" vertical="center"/>
    </xf>
    <xf numFmtId="0" fontId="41" fillId="0" borderId="51" xfId="13" applyFont="1" applyBorder="1" applyAlignment="1">
      <alignment horizontal="center" vertical="center"/>
    </xf>
    <xf numFmtId="0" fontId="41" fillId="0" borderId="39" xfId="13" applyFont="1" applyBorder="1" applyAlignment="1">
      <alignment horizontal="center" vertical="center"/>
    </xf>
    <xf numFmtId="0" fontId="41" fillId="0" borderId="15" xfId="13" applyFont="1" applyBorder="1" applyAlignment="1">
      <alignment horizontal="center" vertical="center"/>
    </xf>
    <xf numFmtId="0" fontId="41" fillId="0" borderId="13" xfId="13" applyFont="1" applyBorder="1" applyAlignment="1">
      <alignment horizontal="center" vertical="center"/>
    </xf>
    <xf numFmtId="0" fontId="41" fillId="0" borderId="14" xfId="13" applyFont="1" applyBorder="1" applyAlignment="1">
      <alignment horizontal="center" vertical="center"/>
    </xf>
    <xf numFmtId="0" fontId="48" fillId="0" borderId="34" xfId="13" applyFont="1" applyBorder="1" applyAlignment="1">
      <alignment vertical="center"/>
    </xf>
    <xf numFmtId="0" fontId="48" fillId="0" borderId="35" xfId="13" applyFont="1" applyBorder="1" applyAlignment="1">
      <alignment vertical="center"/>
    </xf>
    <xf numFmtId="0" fontId="48" fillId="0" borderId="23" xfId="13" applyFont="1" applyBorder="1" applyAlignment="1">
      <alignment vertical="center"/>
    </xf>
    <xf numFmtId="0" fontId="48" fillId="0" borderId="15" xfId="13" applyFont="1" applyBorder="1" applyAlignment="1">
      <alignment vertical="center"/>
    </xf>
    <xf numFmtId="0" fontId="48" fillId="0" borderId="13" xfId="13" applyFont="1" applyBorder="1" applyAlignment="1">
      <alignment vertical="center"/>
    </xf>
    <xf numFmtId="0" fontId="48" fillId="0" borderId="14" xfId="13" applyFont="1" applyBorder="1" applyAlignment="1">
      <alignment vertical="center"/>
    </xf>
    <xf numFmtId="0" fontId="48" fillId="0" borderId="34" xfId="13" applyFont="1" applyBorder="1" applyAlignment="1">
      <alignment horizontal="left" vertical="center"/>
    </xf>
    <xf numFmtId="0" fontId="48" fillId="0" borderId="35" xfId="13" applyFont="1" applyBorder="1" applyAlignment="1">
      <alignment horizontal="left" vertical="center"/>
    </xf>
    <xf numFmtId="0" fontId="48" fillId="0" borderId="21" xfId="13" applyFont="1" applyBorder="1" applyAlignment="1">
      <alignment horizontal="left" vertical="center"/>
    </xf>
    <xf numFmtId="0" fontId="48" fillId="0" borderId="43" xfId="13" applyFont="1" applyBorder="1" applyAlignment="1">
      <alignment horizontal="left" vertical="center"/>
    </xf>
    <xf numFmtId="0" fontId="48" fillId="0" borderId="66" xfId="13" applyFont="1" applyBorder="1" applyAlignment="1">
      <alignment horizontal="left" vertical="center"/>
    </xf>
    <xf numFmtId="0" fontId="48" fillId="0" borderId="74" xfId="13" applyFont="1" applyBorder="1" applyAlignment="1">
      <alignment horizontal="left" vertical="center"/>
    </xf>
    <xf numFmtId="0" fontId="23" fillId="0" borderId="22" xfId="13" applyFont="1" applyBorder="1" applyAlignment="1">
      <alignment horizontal="center" vertical="center"/>
    </xf>
    <xf numFmtId="0" fontId="23" fillId="0" borderId="23" xfId="13" applyFont="1" applyBorder="1" applyAlignment="1">
      <alignment horizontal="center" vertical="center"/>
    </xf>
    <xf numFmtId="0" fontId="23" fillId="0" borderId="75" xfId="13" applyFont="1" applyBorder="1" applyAlignment="1">
      <alignment horizontal="center" vertical="center"/>
    </xf>
    <xf numFmtId="0" fontId="3" fillId="0" borderId="40" xfId="14" applyFont="1" applyBorder="1" applyAlignment="1">
      <alignment horizontal="center"/>
    </xf>
    <xf numFmtId="0" fontId="3" fillId="0" borderId="0" xfId="14" applyBorder="1" applyAlignment="1">
      <alignment horizontal="center"/>
    </xf>
    <xf numFmtId="0" fontId="3" fillId="0" borderId="44" xfId="14" applyBorder="1" applyAlignment="1">
      <alignment horizontal="center"/>
    </xf>
    <xf numFmtId="0" fontId="23" fillId="0" borderId="42" xfId="14" applyFont="1" applyFill="1" applyBorder="1" applyAlignment="1">
      <alignment horizontal="center" vertical="center"/>
    </xf>
    <xf numFmtId="0" fontId="23" fillId="0" borderId="56" xfId="14" applyFont="1" applyFill="1" applyBorder="1" applyAlignment="1">
      <alignment horizontal="center" vertical="center"/>
    </xf>
    <xf numFmtId="0" fontId="23" fillId="0" borderId="45" xfId="14" applyFont="1" applyFill="1" applyBorder="1" applyAlignment="1">
      <alignment horizontal="center" vertical="center"/>
    </xf>
    <xf numFmtId="0" fontId="23" fillId="0" borderId="15" xfId="14" applyFont="1" applyFill="1" applyBorder="1" applyAlignment="1">
      <alignment horizontal="center" vertical="center"/>
    </xf>
    <xf numFmtId="0" fontId="23" fillId="0" borderId="13" xfId="14" applyFont="1" applyFill="1" applyBorder="1" applyAlignment="1">
      <alignment horizontal="center" vertical="center"/>
    </xf>
    <xf numFmtId="0" fontId="23" fillId="0" borderId="14" xfId="14" applyFont="1" applyFill="1" applyBorder="1" applyAlignment="1">
      <alignment horizontal="center" vertical="center"/>
    </xf>
    <xf numFmtId="0" fontId="49" fillId="0" borderId="34" xfId="13" applyFont="1" applyBorder="1" applyAlignment="1">
      <alignment horizontal="left" vertical="center"/>
    </xf>
    <xf numFmtId="0" fontId="49" fillId="0" borderId="35" xfId="13" applyFont="1" applyBorder="1" applyAlignment="1">
      <alignment horizontal="left" vertical="center"/>
    </xf>
    <xf numFmtId="0" fontId="49" fillId="0" borderId="23" xfId="13" applyFont="1" applyBorder="1" applyAlignment="1">
      <alignment horizontal="left" vertical="center"/>
    </xf>
    <xf numFmtId="0" fontId="49" fillId="0" borderId="15" xfId="13" applyFont="1" applyBorder="1" applyAlignment="1">
      <alignment horizontal="left" vertical="center"/>
    </xf>
    <xf numFmtId="0" fontId="49" fillId="0" borderId="13" xfId="13" applyFont="1" applyBorder="1" applyAlignment="1">
      <alignment horizontal="left" vertical="center"/>
    </xf>
    <xf numFmtId="0" fontId="49" fillId="0" borderId="14" xfId="13" applyFont="1" applyBorder="1" applyAlignment="1">
      <alignment horizontal="left" vertical="center"/>
    </xf>
    <xf numFmtId="0" fontId="3" fillId="0" borderId="15" xfId="14" applyFont="1" applyBorder="1" applyAlignment="1">
      <alignment horizontal="center"/>
    </xf>
    <xf numFmtId="0" fontId="3" fillId="0" borderId="13" xfId="14" applyBorder="1" applyAlignment="1">
      <alignment horizontal="center"/>
    </xf>
    <xf numFmtId="0" fontId="3" fillId="0" borderId="14" xfId="14" applyBorder="1" applyAlignment="1">
      <alignment horizontal="center"/>
    </xf>
    <xf numFmtId="0" fontId="43" fillId="0" borderId="58" xfId="14" applyFont="1" applyBorder="1" applyAlignment="1">
      <alignment horizontal="center"/>
    </xf>
    <xf numFmtId="0" fontId="43" fillId="0" borderId="59" xfId="14" applyFont="1" applyBorder="1" applyAlignment="1">
      <alignment horizontal="center"/>
    </xf>
    <xf numFmtId="0" fontId="23" fillId="0" borderId="35" xfId="14" applyFont="1" applyBorder="1" applyAlignment="1">
      <alignment horizontal="center" vertical="center"/>
    </xf>
    <xf numFmtId="0" fontId="23" fillId="0" borderId="23" xfId="14" applyFont="1" applyBorder="1" applyAlignment="1">
      <alignment horizontal="center" vertical="center"/>
    </xf>
    <xf numFmtId="0" fontId="23" fillId="0" borderId="13" xfId="14" applyFont="1" applyBorder="1" applyAlignment="1">
      <alignment horizontal="center" vertical="center"/>
    </xf>
    <xf numFmtId="0" fontId="23" fillId="0" borderId="14" xfId="14" applyFont="1" applyBorder="1" applyAlignment="1">
      <alignment horizontal="center" vertical="center"/>
    </xf>
    <xf numFmtId="0" fontId="43" fillId="0" borderId="61" xfId="14" applyFont="1" applyBorder="1" applyAlignment="1">
      <alignment horizontal="center" vertical="top"/>
    </xf>
    <xf numFmtId="0" fontId="43" fillId="0" borderId="62" xfId="14" applyFont="1" applyBorder="1" applyAlignment="1">
      <alignment horizontal="center" vertical="top"/>
    </xf>
    <xf numFmtId="0" fontId="24" fillId="0" borderId="22" xfId="14" applyFont="1" applyBorder="1" applyAlignment="1">
      <alignment horizontal="left" vertical="center"/>
    </xf>
    <xf numFmtId="0" fontId="24" fillId="0" borderId="35" xfId="14" applyFont="1" applyBorder="1" applyAlignment="1">
      <alignment horizontal="left" vertical="center"/>
    </xf>
    <xf numFmtId="0" fontId="24" fillId="0" borderId="23" xfId="14" applyFont="1" applyBorder="1" applyAlignment="1">
      <alignment horizontal="left" vertical="center"/>
    </xf>
    <xf numFmtId="0" fontId="24" fillId="0" borderId="81" xfId="14" applyFont="1" applyBorder="1" applyAlignment="1">
      <alignment horizontal="center" vertical="center"/>
    </xf>
    <xf numFmtId="0" fontId="24" fillId="0" borderId="0" xfId="14" applyFont="1" applyBorder="1" applyAlignment="1">
      <alignment horizontal="center" vertical="center"/>
    </xf>
    <xf numFmtId="0" fontId="24" fillId="0" borderId="44" xfId="14" applyFont="1" applyBorder="1" applyAlignment="1">
      <alignment horizontal="center" vertical="center"/>
    </xf>
    <xf numFmtId="0" fontId="24" fillId="0" borderId="27" xfId="14" applyFont="1" applyBorder="1" applyAlignment="1">
      <alignment horizontal="center" vertical="center"/>
    </xf>
    <xf numFmtId="0" fontId="24" fillId="0" borderId="37" xfId="14" applyFont="1" applyBorder="1" applyAlignment="1">
      <alignment horizontal="center" vertical="center"/>
    </xf>
    <xf numFmtId="0" fontId="24" fillId="0" borderId="28" xfId="14" applyFont="1" applyBorder="1" applyAlignment="1">
      <alignment horizontal="center" vertical="center"/>
    </xf>
    <xf numFmtId="0" fontId="24" fillId="0" borderId="27" xfId="14" applyFont="1" applyBorder="1" applyAlignment="1">
      <alignment horizontal="left" vertical="center"/>
    </xf>
    <xf numFmtId="0" fontId="24" fillId="0" borderId="37" xfId="14" applyFont="1" applyBorder="1" applyAlignment="1">
      <alignment horizontal="left" vertical="center"/>
    </xf>
    <xf numFmtId="0" fontId="24" fillId="0" borderId="28" xfId="14" applyFont="1" applyBorder="1" applyAlignment="1">
      <alignment horizontal="left" vertical="center"/>
    </xf>
    <xf numFmtId="0" fontId="23" fillId="0" borderId="38" xfId="13" applyFont="1" applyBorder="1" applyAlignment="1">
      <alignment horizontal="center"/>
    </xf>
    <xf numFmtId="0" fontId="23" fillId="0" borderId="51" xfId="13" applyFont="1" applyBorder="1" applyAlignment="1">
      <alignment horizontal="center"/>
    </xf>
    <xf numFmtId="0" fontId="23" fillId="0" borderId="39" xfId="13" applyFont="1" applyBorder="1" applyAlignment="1">
      <alignment horizontal="center"/>
    </xf>
    <xf numFmtId="0" fontId="24" fillId="0" borderId="77" xfId="13" applyFont="1" applyBorder="1" applyAlignment="1">
      <alignment horizontal="center" vertical="center"/>
    </xf>
    <xf numFmtId="0" fontId="24" fillId="0" borderId="78" xfId="13" applyFont="1" applyBorder="1" applyAlignment="1">
      <alignment horizontal="center" vertical="center"/>
    </xf>
    <xf numFmtId="0" fontId="23" fillId="0" borderId="58" xfId="14" applyFont="1" applyBorder="1" applyAlignment="1">
      <alignment horizontal="center" vertical="center"/>
    </xf>
    <xf numFmtId="0" fontId="23" fillId="0" borderId="59" xfId="14" applyFont="1" applyBorder="1" applyAlignment="1">
      <alignment horizontal="center" vertical="center"/>
    </xf>
    <xf numFmtId="0" fontId="23" fillId="0" borderId="78" xfId="14" applyFont="1" applyBorder="1" applyAlignment="1">
      <alignment horizontal="center" vertical="center"/>
    </xf>
    <xf numFmtId="0" fontId="23" fillId="0" borderId="79" xfId="14" applyFont="1" applyBorder="1" applyAlignment="1">
      <alignment horizontal="center" vertical="center"/>
    </xf>
    <xf numFmtId="0" fontId="23" fillId="0" borderId="64" xfId="14" applyFont="1" applyBorder="1" applyAlignment="1">
      <alignment horizontal="center" vertical="center"/>
    </xf>
    <xf numFmtId="0" fontId="23" fillId="0" borderId="65" xfId="14" applyFont="1" applyBorder="1" applyAlignment="1">
      <alignment horizontal="center" vertical="center"/>
    </xf>
    <xf numFmtId="0" fontId="24" fillId="0" borderId="40" xfId="13" applyFont="1" applyBorder="1" applyAlignment="1">
      <alignment horizontal="center" vertical="center"/>
    </xf>
    <xf numFmtId="0" fontId="24" fillId="0" borderId="0" xfId="13" applyFont="1" applyBorder="1" applyAlignment="1">
      <alignment horizontal="center" vertical="center"/>
    </xf>
    <xf numFmtId="0" fontId="24" fillId="0" borderId="80" xfId="13" applyFont="1" applyBorder="1" applyAlignment="1">
      <alignment horizontal="center" vertical="center"/>
    </xf>
    <xf numFmtId="0" fontId="24" fillId="0" borderId="22" xfId="14" applyFont="1" applyBorder="1" applyAlignment="1">
      <alignment horizontal="center" vertical="center"/>
    </xf>
    <xf numFmtId="0" fontId="24" fillId="0" borderId="35" xfId="14" applyFont="1" applyBorder="1" applyAlignment="1">
      <alignment horizontal="center" vertical="center"/>
    </xf>
    <xf numFmtId="0" fontId="24" fillId="0" borderId="23" xfId="14" applyFont="1" applyBorder="1" applyAlignment="1">
      <alignment horizontal="center" vertical="center"/>
    </xf>
    <xf numFmtId="0" fontId="24" fillId="0" borderId="34" xfId="14" applyFont="1" applyBorder="1" applyAlignment="1">
      <alignment horizontal="center" vertical="center"/>
    </xf>
    <xf numFmtId="0" fontId="24" fillId="0" borderId="21" xfId="14" applyFont="1" applyBorder="1" applyAlignment="1">
      <alignment horizontal="center" vertical="center"/>
    </xf>
    <xf numFmtId="0" fontId="24" fillId="0" borderId="40" xfId="14" applyFont="1" applyBorder="1" applyAlignment="1">
      <alignment horizontal="center" vertical="center"/>
    </xf>
    <xf numFmtId="0" fontId="24" fillId="0" borderId="80" xfId="14" applyFont="1" applyBorder="1" applyAlignment="1">
      <alignment horizontal="center" vertical="center"/>
    </xf>
    <xf numFmtId="0" fontId="24" fillId="0" borderId="36" xfId="14" applyFont="1" applyBorder="1" applyAlignment="1">
      <alignment horizontal="center" vertical="center"/>
    </xf>
    <xf numFmtId="0" fontId="24" fillId="0" borderId="26" xfId="14" applyFont="1" applyBorder="1" applyAlignment="1">
      <alignment horizontal="center" vertical="center"/>
    </xf>
    <xf numFmtId="168" fontId="50" fillId="0" borderId="7" xfId="13" applyNumberFormat="1" applyFont="1" applyBorder="1" applyAlignment="1">
      <alignment horizontal="left"/>
    </xf>
    <xf numFmtId="168" fontId="50" fillId="0" borderId="12" xfId="13" applyNumberFormat="1" applyFont="1" applyBorder="1" applyAlignment="1">
      <alignment horizontal="left"/>
    </xf>
    <xf numFmtId="168" fontId="50" fillId="0" borderId="46" xfId="13" applyNumberFormat="1" applyFont="1" applyBorder="1" applyAlignment="1">
      <alignment horizontal="left"/>
    </xf>
    <xf numFmtId="167" fontId="23" fillId="0" borderId="43" xfId="13" applyNumberFormat="1" applyFont="1" applyBorder="1" applyAlignment="1">
      <alignment horizontal="center" vertical="center"/>
    </xf>
    <xf numFmtId="167" fontId="23" fillId="0" borderId="66" xfId="13" applyNumberFormat="1" applyFont="1" applyBorder="1" applyAlignment="1">
      <alignment horizontal="center" vertical="center"/>
    </xf>
    <xf numFmtId="167" fontId="23" fillId="0" borderId="47" xfId="13" applyNumberFormat="1" applyFont="1" applyBorder="1" applyAlignment="1">
      <alignment horizontal="center" vertical="center"/>
    </xf>
    <xf numFmtId="0" fontId="23" fillId="0" borderId="15" xfId="13" applyFont="1" applyBorder="1" applyAlignment="1">
      <alignment horizontal="center" vertical="top"/>
    </xf>
    <xf numFmtId="0" fontId="23" fillId="0" borderId="13" xfId="13" applyFont="1" applyBorder="1" applyAlignment="1">
      <alignment horizontal="center" vertical="top"/>
    </xf>
    <xf numFmtId="0" fontId="23" fillId="0" borderId="14" xfId="13" applyFont="1" applyBorder="1" applyAlignment="1">
      <alignment horizontal="center" vertical="top"/>
    </xf>
    <xf numFmtId="167" fontId="23" fillId="0" borderId="7" xfId="13" applyNumberFormat="1" applyFont="1" applyBorder="1" applyAlignment="1">
      <alignment horizontal="center" vertical="center"/>
    </xf>
    <xf numFmtId="167" fontId="23" fillId="0" borderId="12" xfId="13" applyNumberFormat="1" applyFont="1" applyBorder="1" applyAlignment="1">
      <alignment horizontal="center" vertical="center"/>
    </xf>
    <xf numFmtId="167" fontId="23" fillId="0" borderId="46" xfId="13" applyNumberFormat="1" applyFont="1" applyBorder="1" applyAlignment="1">
      <alignment horizontal="center" vertical="center"/>
    </xf>
    <xf numFmtId="168" fontId="43" fillId="0" borderId="7" xfId="13" applyNumberFormat="1" applyFont="1" applyBorder="1" applyAlignment="1">
      <alignment horizontal="center"/>
    </xf>
    <xf numFmtId="168" fontId="43" fillId="0" borderId="12" xfId="13" applyNumberFormat="1" applyFont="1" applyBorder="1" applyAlignment="1">
      <alignment horizontal="center"/>
    </xf>
    <xf numFmtId="168" fontId="43" fillId="0" borderId="46" xfId="13" applyNumberFormat="1" applyFont="1" applyBorder="1" applyAlignment="1">
      <alignment horizontal="center"/>
    </xf>
    <xf numFmtId="170" fontId="23" fillId="0" borderId="43" xfId="13" applyNumberFormat="1" applyFont="1" applyBorder="1" applyAlignment="1">
      <alignment horizontal="center" vertical="center"/>
    </xf>
    <xf numFmtId="170" fontId="23" fillId="0" borderId="66" xfId="13" applyNumberFormat="1" applyFont="1" applyBorder="1" applyAlignment="1">
      <alignment horizontal="center" vertical="center"/>
    </xf>
    <xf numFmtId="170" fontId="23" fillId="0" borderId="47" xfId="13" applyNumberFormat="1" applyFont="1" applyBorder="1" applyAlignment="1">
      <alignment horizontal="center" vertical="center"/>
    </xf>
    <xf numFmtId="39" fontId="24" fillId="0" borderId="7" xfId="14" applyNumberFormat="1" applyFont="1" applyBorder="1" applyAlignment="1" applyProtection="1"/>
    <xf numFmtId="39" fontId="24" fillId="0" borderId="12" xfId="14" applyNumberFormat="1" applyFont="1" applyBorder="1" applyAlignment="1" applyProtection="1"/>
    <xf numFmtId="39" fontId="24" fillId="0" borderId="46" xfId="14" applyNumberFormat="1" applyFont="1" applyBorder="1" applyAlignment="1" applyProtection="1"/>
    <xf numFmtId="0" fontId="24" fillId="0" borderId="68" xfId="13" applyFont="1" applyBorder="1" applyAlignment="1">
      <alignment vertical="center"/>
    </xf>
    <xf numFmtId="0" fontId="24" fillId="0" borderId="69" xfId="13" applyFont="1" applyBorder="1" applyAlignment="1">
      <alignment vertical="center"/>
    </xf>
    <xf numFmtId="0" fontId="24" fillId="0" borderId="67" xfId="13" applyFont="1" applyBorder="1" applyAlignment="1">
      <alignment vertical="center"/>
    </xf>
    <xf numFmtId="0" fontId="23" fillId="0" borderId="82" xfId="13" applyFont="1" applyBorder="1" applyAlignment="1">
      <alignment horizontal="center" vertical="center"/>
    </xf>
    <xf numFmtId="0" fontId="23" fillId="0" borderId="74" xfId="13" applyFont="1" applyBorder="1" applyAlignment="1">
      <alignment horizontal="center" vertical="center"/>
    </xf>
    <xf numFmtId="0" fontId="51" fillId="0" borderId="51" xfId="13" applyFont="1" applyBorder="1" applyAlignment="1">
      <alignment horizontal="left" vertical="center"/>
    </xf>
    <xf numFmtId="0" fontId="51" fillId="0" borderId="0" xfId="13" applyFont="1" applyBorder="1" applyAlignment="1">
      <alignment horizontal="left" vertical="center"/>
    </xf>
    <xf numFmtId="0" fontId="48" fillId="0" borderId="21" xfId="13" applyFont="1" applyBorder="1" applyAlignment="1">
      <alignment vertical="center"/>
    </xf>
    <xf numFmtId="0" fontId="48" fillId="0" borderId="43" xfId="13" applyFont="1" applyBorder="1" applyAlignment="1">
      <alignment vertical="center"/>
    </xf>
    <xf numFmtId="0" fontId="48" fillId="0" borderId="66" xfId="13" applyFont="1" applyBorder="1" applyAlignment="1">
      <alignment vertical="center"/>
    </xf>
    <xf numFmtId="0" fontId="48" fillId="0" borderId="74" xfId="13" applyFont="1" applyBorder="1" applyAlignment="1">
      <alignment vertical="center"/>
    </xf>
    <xf numFmtId="0" fontId="52" fillId="0" borderId="38" xfId="14" applyFont="1" applyBorder="1" applyAlignment="1">
      <alignment horizontal="center" vertical="center"/>
    </xf>
    <xf numFmtId="0" fontId="52" fillId="0" borderId="51" xfId="14" applyFont="1" applyBorder="1" applyAlignment="1">
      <alignment horizontal="center" vertical="center"/>
    </xf>
    <xf numFmtId="0" fontId="52" fillId="0" borderId="39" xfId="14" applyFont="1" applyBorder="1" applyAlignment="1">
      <alignment horizontal="center" vertical="center"/>
    </xf>
    <xf numFmtId="0" fontId="52" fillId="0" borderId="15" xfId="14" applyFont="1" applyBorder="1" applyAlignment="1">
      <alignment horizontal="center" vertical="center"/>
    </xf>
    <xf numFmtId="0" fontId="52" fillId="0" borderId="13" xfId="14" applyFont="1" applyBorder="1" applyAlignment="1">
      <alignment horizontal="center" vertical="center"/>
    </xf>
    <xf numFmtId="0" fontId="52" fillId="0" borderId="14" xfId="14" applyFont="1" applyBorder="1" applyAlignment="1">
      <alignment horizontal="center" vertical="center"/>
    </xf>
    <xf numFmtId="0" fontId="53" fillId="0" borderId="51" xfId="14" applyFont="1" applyBorder="1" applyAlignment="1">
      <alignment horizontal="center" vertical="center"/>
    </xf>
    <xf numFmtId="0" fontId="53" fillId="0" borderId="39" xfId="14" applyFont="1" applyBorder="1" applyAlignment="1">
      <alignment horizontal="center" vertical="center"/>
    </xf>
    <xf numFmtId="0" fontId="53" fillId="0" borderId="13" xfId="14" applyFont="1" applyBorder="1" applyAlignment="1">
      <alignment horizontal="center" vertical="center"/>
    </xf>
    <xf numFmtId="0" fontId="53" fillId="0" borderId="14" xfId="14" applyFont="1" applyBorder="1" applyAlignment="1">
      <alignment horizontal="center" vertical="center"/>
    </xf>
    <xf numFmtId="0" fontId="53" fillId="0" borderId="38" xfId="14" applyFont="1" applyBorder="1" applyAlignment="1">
      <alignment horizontal="center" vertical="center"/>
    </xf>
    <xf numFmtId="0" fontId="53" fillId="0" borderId="15" xfId="14" applyFont="1" applyBorder="1" applyAlignment="1">
      <alignment horizontal="center" vertical="center"/>
    </xf>
    <xf numFmtId="0" fontId="54" fillId="0" borderId="34" xfId="14" applyFont="1" applyBorder="1" applyAlignment="1">
      <alignment horizontal="center" vertical="center"/>
    </xf>
    <xf numFmtId="0" fontId="54" fillId="0" borderId="35" xfId="14" applyFont="1" applyBorder="1" applyAlignment="1">
      <alignment horizontal="center" vertical="center"/>
    </xf>
    <xf numFmtId="0" fontId="54" fillId="0" borderId="23" xfId="14" applyFont="1" applyBorder="1" applyAlignment="1">
      <alignment horizontal="center" vertical="center"/>
    </xf>
    <xf numFmtId="0" fontId="54" fillId="0" borderId="15" xfId="14" applyFont="1" applyBorder="1" applyAlignment="1">
      <alignment horizontal="center" vertical="center"/>
    </xf>
    <xf numFmtId="0" fontId="54" fillId="0" borderId="13" xfId="14" applyFont="1" applyBorder="1" applyAlignment="1">
      <alignment horizontal="center" vertical="center"/>
    </xf>
    <xf numFmtId="0" fontId="54" fillId="0" borderId="14" xfId="14" applyFont="1" applyBorder="1" applyAlignment="1">
      <alignment horizontal="center" vertical="center"/>
    </xf>
    <xf numFmtId="0" fontId="55" fillId="0" borderId="34" xfId="14" applyFont="1" applyBorder="1" applyAlignment="1">
      <alignment horizontal="center" vertical="center"/>
    </xf>
    <xf numFmtId="0" fontId="56" fillId="0" borderId="35" xfId="14" applyFont="1" applyBorder="1" applyAlignment="1">
      <alignment horizontal="center" vertical="center"/>
    </xf>
    <xf numFmtId="0" fontId="56" fillId="0" borderId="23" xfId="14" applyFont="1" applyBorder="1" applyAlignment="1">
      <alignment horizontal="center" vertical="center"/>
    </xf>
    <xf numFmtId="0" fontId="56" fillId="0" borderId="15" xfId="14" applyFont="1" applyBorder="1" applyAlignment="1">
      <alignment horizontal="center" vertical="center"/>
    </xf>
    <xf numFmtId="0" fontId="56" fillId="0" borderId="13" xfId="14" applyFont="1" applyBorder="1" applyAlignment="1">
      <alignment horizontal="center" vertical="center"/>
    </xf>
    <xf numFmtId="0" fontId="56" fillId="0" borderId="14" xfId="14" applyFont="1" applyBorder="1" applyAlignment="1">
      <alignment horizontal="center" vertical="center"/>
    </xf>
    <xf numFmtId="0" fontId="52" fillId="0" borderId="35" xfId="14" applyFont="1" applyBorder="1" applyAlignment="1">
      <alignment horizontal="center" vertical="center"/>
    </xf>
    <xf numFmtId="0" fontId="52" fillId="0" borderId="23" xfId="14" applyFont="1" applyBorder="1" applyAlignment="1">
      <alignment horizontal="center" vertical="center"/>
    </xf>
    <xf numFmtId="0" fontId="53" fillId="0" borderId="34" xfId="14" applyFont="1" applyBorder="1" applyAlignment="1">
      <alignment horizontal="center" vertical="center"/>
    </xf>
    <xf numFmtId="0" fontId="53" fillId="0" borderId="35" xfId="14" applyFont="1" applyBorder="1" applyAlignment="1">
      <alignment horizontal="center" vertical="center"/>
    </xf>
    <xf numFmtId="0" fontId="53" fillId="0" borderId="23" xfId="14" applyFont="1" applyBorder="1" applyAlignment="1">
      <alignment horizontal="center" vertical="center"/>
    </xf>
    <xf numFmtId="0" fontId="23" fillId="0" borderId="40" xfId="14" applyFont="1" applyBorder="1" applyAlignment="1">
      <alignment horizontal="center"/>
    </xf>
    <xf numFmtId="0" fontId="23" fillId="0" borderId="0" xfId="14" applyFont="1" applyBorder="1" applyAlignment="1">
      <alignment horizontal="center"/>
    </xf>
    <xf numFmtId="0" fontId="23" fillId="0" borderId="44" xfId="14" applyFont="1" applyBorder="1" applyAlignment="1">
      <alignment horizontal="center"/>
    </xf>
    <xf numFmtId="0" fontId="52" fillId="0" borderId="40" xfId="14" applyFont="1" applyBorder="1" applyAlignment="1">
      <alignment horizontal="center" vertical="center"/>
    </xf>
    <xf numFmtId="0" fontId="52" fillId="0" borderId="0" xfId="14" applyFont="1" applyBorder="1" applyAlignment="1">
      <alignment horizontal="center" vertical="center"/>
    </xf>
    <xf numFmtId="0" fontId="52" fillId="0" borderId="44" xfId="14" applyFont="1" applyBorder="1" applyAlignment="1">
      <alignment horizontal="center" vertical="center"/>
    </xf>
    <xf numFmtId="0" fontId="59" fillId="0" borderId="40" xfId="14" applyFont="1" applyBorder="1" applyAlignment="1">
      <alignment horizontal="center" vertical="center"/>
    </xf>
    <xf numFmtId="0" fontId="59" fillId="0" borderId="0" xfId="14" applyFont="1" applyBorder="1" applyAlignment="1">
      <alignment horizontal="center" vertical="center"/>
    </xf>
    <xf numFmtId="0" fontId="59" fillId="0" borderId="44" xfId="14" applyFont="1" applyBorder="1" applyAlignment="1">
      <alignment horizontal="center" vertical="center"/>
    </xf>
    <xf numFmtId="0" fontId="63" fillId="0" borderId="40" xfId="0" applyFont="1" applyBorder="1" applyAlignment="1">
      <alignment horizontal="left" vertical="center"/>
    </xf>
    <xf numFmtId="0" fontId="63" fillId="0" borderId="0" xfId="0" applyFont="1" applyBorder="1" applyAlignment="1">
      <alignment horizontal="left" vertical="center"/>
    </xf>
    <xf numFmtId="0" fontId="62" fillId="0" borderId="19" xfId="0" applyFont="1" applyBorder="1" applyAlignment="1">
      <alignment horizontal="center" vertical="center"/>
    </xf>
    <xf numFmtId="0" fontId="62" fillId="0" borderId="20" xfId="0" applyFont="1" applyBorder="1" applyAlignment="1">
      <alignment horizontal="center" vertical="center"/>
    </xf>
    <xf numFmtId="0" fontId="62" fillId="0" borderId="55" xfId="0" applyFont="1" applyBorder="1" applyAlignment="1">
      <alignment horizontal="center" vertical="center"/>
    </xf>
    <xf numFmtId="0" fontId="62" fillId="0" borderId="1" xfId="0" applyFont="1" applyBorder="1" applyAlignment="1">
      <alignment horizontal="center" vertical="center"/>
    </xf>
    <xf numFmtId="0" fontId="62" fillId="0" borderId="8" xfId="0" applyFont="1" applyBorder="1" applyAlignment="1">
      <alignment horizontal="center" vertical="center"/>
    </xf>
    <xf numFmtId="2" fontId="69" fillId="0" borderId="1" xfId="0" applyNumberFormat="1" applyFont="1" applyBorder="1" applyAlignment="1">
      <alignment horizontal="center" vertical="center" textRotation="255"/>
    </xf>
    <xf numFmtId="2" fontId="69" fillId="0" borderId="3" xfId="0" applyNumberFormat="1" applyFont="1" applyBorder="1" applyAlignment="1">
      <alignment horizontal="center" vertical="center" textRotation="255"/>
    </xf>
    <xf numFmtId="2" fontId="69" fillId="0" borderId="8" xfId="0" applyNumberFormat="1" applyFont="1" applyBorder="1" applyAlignment="1">
      <alignment horizontal="center" vertical="center" textRotation="255"/>
    </xf>
    <xf numFmtId="17" fontId="62" fillId="0" borderId="55" xfId="0" applyNumberFormat="1" applyFont="1" applyBorder="1" applyAlignment="1">
      <alignment horizontal="center" vertical="center"/>
    </xf>
    <xf numFmtId="17" fontId="62" fillId="0" borderId="20" xfId="0" applyNumberFormat="1" applyFont="1" applyBorder="1" applyAlignment="1">
      <alignment horizontal="center" vertical="center"/>
    </xf>
    <xf numFmtId="0" fontId="16" fillId="6" borderId="0" xfId="5" applyFont="1" applyFill="1" applyAlignment="1">
      <alignment horizontal="center" vertical="center"/>
    </xf>
    <xf numFmtId="0" fontId="12" fillId="0" borderId="0" xfId="5" applyFont="1" applyAlignment="1">
      <alignment horizontal="right"/>
    </xf>
    <xf numFmtId="0" fontId="4" fillId="0" borderId="0" xfId="5" applyFont="1" applyAlignment="1">
      <alignment horizont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43" fontId="2" fillId="4" borderId="1" xfId="6" applyFont="1" applyFill="1" applyBorder="1" applyAlignment="1">
      <alignment horizontal="center" vertical="center" wrapText="1"/>
    </xf>
    <xf numFmtId="43" fontId="2" fillId="4" borderId="2" xfId="6" applyFont="1" applyFill="1" applyBorder="1" applyAlignment="1">
      <alignment horizontal="center" vertical="center" wrapText="1"/>
    </xf>
    <xf numFmtId="41" fontId="18" fillId="4" borderId="1" xfId="3" applyFont="1" applyFill="1" applyBorder="1" applyAlignment="1">
      <alignment horizontal="center" vertical="center" wrapText="1"/>
    </xf>
    <xf numFmtId="41" fontId="18" fillId="4" borderId="2" xfId="3" applyFont="1" applyFill="1" applyBorder="1" applyAlignment="1">
      <alignment horizontal="center" vertical="center" wrapText="1"/>
    </xf>
  </cellXfs>
  <cellStyles count="15">
    <cellStyle name="Comma" xfId="6" builtinId="3"/>
    <cellStyle name="Comma [0]" xfId="11" builtinId="6"/>
    <cellStyle name="Comma [0] 3" xfId="3"/>
    <cellStyle name="Comma 10" xfId="8"/>
    <cellStyle name="Comma 2" xfId="1"/>
    <cellStyle name="Comma 3" xfId="12"/>
    <cellStyle name="Comma 4" xfId="2"/>
    <cellStyle name="Comma 7" xfId="7"/>
    <cellStyle name="Normal" xfId="0" builtinId="0"/>
    <cellStyle name="Normal 2" xfId="9"/>
    <cellStyle name="Normal 6" xfId="5"/>
    <cellStyle name="Normal_ANALISA VOLUME_STRUKTUR_RT 10x20" xfId="10"/>
    <cellStyle name="Normal_spk-103-05-(15-jul-05)" xfId="14"/>
    <cellStyle name="Normal_Vignola_100_120" xfId="4"/>
    <cellStyle name="Normal_WWORKPRG" xfId="13"/>
  </cellStyles>
  <dxfs count="0"/>
  <tableStyles count="0" defaultTableStyle="TableStyleMedium2" defaultPivotStyle="PivotStyleLight16"/>
  <colors>
    <mruColors>
      <color rgb="FFF868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OBOT%20PASADINIA\back-up%20MITRA%20GIRI%20RM\BACKUP%20MYDOCUMENT\ALL%20ABOUT%20MS%20WORD\file%20mgrm\proyek%20Citra%20land\SPK%20NO.%20180;%20CITRAGR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TICO"/>
      <sheetName val="GRENON"/>
      <sheetName val="Sheet3"/>
      <sheetName val="Sheet1"/>
      <sheetName val="Sheet2"/>
      <sheetName val="SCHEDULE"/>
      <sheetName val="KT1"/>
      <sheetName val="KT 2"/>
      <sheetName val="KT III"/>
      <sheetName val="kt 4"/>
      <sheetName val="Sheet6"/>
      <sheetName val="Sheet4"/>
    </sheetNames>
    <sheetDataSet>
      <sheetData sheetId="0" refreshError="1">
        <row r="12">
          <cell r="B12" t="str">
            <v>PEKERJAAN PERSIAPAN</v>
          </cell>
        </row>
        <row r="20">
          <cell r="B20" t="str">
            <v>PEK. GALIAN</v>
          </cell>
        </row>
        <row r="26">
          <cell r="B26" t="str">
            <v>PEK.PONDASI:</v>
          </cell>
        </row>
        <row r="31">
          <cell r="B31" t="str">
            <v>PEK.STRUKTUR:</v>
          </cell>
        </row>
        <row r="62">
          <cell r="B62" t="str">
            <v>PEK. PLAFOND:</v>
          </cell>
        </row>
        <row r="69">
          <cell r="B69" t="str">
            <v>PEK. PASANGAN BATA &amp; PLASTERAN</v>
          </cell>
        </row>
        <row r="74">
          <cell r="B74" t="str">
            <v>PEK.ATAP:</v>
          </cell>
        </row>
        <row r="82">
          <cell r="B82" t="str">
            <v>PEKERJAAN PINTU DAN JENDELA</v>
          </cell>
        </row>
        <row r="106">
          <cell r="B106" t="str">
            <v>PEK.PENGECATAN:</v>
          </cell>
        </row>
        <row r="116">
          <cell r="B116" t="str">
            <v>PEK. SANITASI DAN SALURAN</v>
          </cell>
        </row>
        <row r="146">
          <cell r="B146" t="str">
            <v>PEK.INSTALASI LISTRIK: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F256"/>
  <sheetViews>
    <sheetView tabSelected="1" topLeftCell="A204" zoomScaleNormal="100" workbookViewId="0">
      <selection activeCell="F221" sqref="F221"/>
    </sheetView>
  </sheetViews>
  <sheetFormatPr defaultRowHeight="12.75" x14ac:dyDescent="0.2"/>
  <cols>
    <col min="1" max="1" width="4.28515625" style="44" customWidth="1"/>
    <col min="2" max="2" width="57.85546875" style="1" customWidth="1"/>
    <col min="3" max="3" width="8.7109375" style="1" customWidth="1"/>
    <col min="4" max="4" width="9.7109375" style="172" customWidth="1"/>
    <col min="5" max="5" width="12.5703125" style="131" bestFit="1" customWidth="1"/>
    <col min="6" max="6" width="14" style="29" customWidth="1"/>
    <col min="7" max="239" width="9.140625" style="1"/>
    <col min="240" max="240" width="3.140625" style="1" customWidth="1"/>
    <col min="241" max="241" width="4.28515625" style="1" customWidth="1"/>
    <col min="242" max="242" width="58.5703125" style="1" customWidth="1"/>
    <col min="243" max="243" width="6" style="1" customWidth="1"/>
    <col min="244" max="244" width="9.42578125" style="1" customWidth="1"/>
    <col min="245" max="245" width="16.28515625" style="1" customWidth="1"/>
    <col min="246" max="246" width="17.5703125" style="1" customWidth="1"/>
    <col min="247" max="247" width="7.85546875" style="1" customWidth="1"/>
    <col min="248" max="495" width="9.140625" style="1"/>
    <col min="496" max="496" width="3.140625" style="1" customWidth="1"/>
    <col min="497" max="497" width="4.28515625" style="1" customWidth="1"/>
    <col min="498" max="498" width="58.5703125" style="1" customWidth="1"/>
    <col min="499" max="499" width="6" style="1" customWidth="1"/>
    <col min="500" max="500" width="9.42578125" style="1" customWidth="1"/>
    <col min="501" max="501" width="16.28515625" style="1" customWidth="1"/>
    <col min="502" max="502" width="17.5703125" style="1" customWidth="1"/>
    <col min="503" max="503" width="7.85546875" style="1" customWidth="1"/>
    <col min="504" max="751" width="9.140625" style="1"/>
    <col min="752" max="752" width="3.140625" style="1" customWidth="1"/>
    <col min="753" max="753" width="4.28515625" style="1" customWidth="1"/>
    <col min="754" max="754" width="58.5703125" style="1" customWidth="1"/>
    <col min="755" max="755" width="6" style="1" customWidth="1"/>
    <col min="756" max="756" width="9.42578125" style="1" customWidth="1"/>
    <col min="757" max="757" width="16.28515625" style="1" customWidth="1"/>
    <col min="758" max="758" width="17.5703125" style="1" customWidth="1"/>
    <col min="759" max="759" width="7.85546875" style="1" customWidth="1"/>
    <col min="760" max="1007" width="9.140625" style="1"/>
    <col min="1008" max="1008" width="3.140625" style="1" customWidth="1"/>
    <col min="1009" max="1009" width="4.28515625" style="1" customWidth="1"/>
    <col min="1010" max="1010" width="58.5703125" style="1" customWidth="1"/>
    <col min="1011" max="1011" width="6" style="1" customWidth="1"/>
    <col min="1012" max="1012" width="9.42578125" style="1" customWidth="1"/>
    <col min="1013" max="1013" width="16.28515625" style="1" customWidth="1"/>
    <col min="1014" max="1014" width="17.5703125" style="1" customWidth="1"/>
    <col min="1015" max="1015" width="7.85546875" style="1" customWidth="1"/>
    <col min="1016" max="1263" width="9.140625" style="1"/>
    <col min="1264" max="1264" width="3.140625" style="1" customWidth="1"/>
    <col min="1265" max="1265" width="4.28515625" style="1" customWidth="1"/>
    <col min="1266" max="1266" width="58.5703125" style="1" customWidth="1"/>
    <col min="1267" max="1267" width="6" style="1" customWidth="1"/>
    <col min="1268" max="1268" width="9.42578125" style="1" customWidth="1"/>
    <col min="1269" max="1269" width="16.28515625" style="1" customWidth="1"/>
    <col min="1270" max="1270" width="17.5703125" style="1" customWidth="1"/>
    <col min="1271" max="1271" width="7.85546875" style="1" customWidth="1"/>
    <col min="1272" max="1519" width="9.140625" style="1"/>
    <col min="1520" max="1520" width="3.140625" style="1" customWidth="1"/>
    <col min="1521" max="1521" width="4.28515625" style="1" customWidth="1"/>
    <col min="1522" max="1522" width="58.5703125" style="1" customWidth="1"/>
    <col min="1523" max="1523" width="6" style="1" customWidth="1"/>
    <col min="1524" max="1524" width="9.42578125" style="1" customWidth="1"/>
    <col min="1525" max="1525" width="16.28515625" style="1" customWidth="1"/>
    <col min="1526" max="1526" width="17.5703125" style="1" customWidth="1"/>
    <col min="1527" max="1527" width="7.85546875" style="1" customWidth="1"/>
    <col min="1528" max="1775" width="9.140625" style="1"/>
    <col min="1776" max="1776" width="3.140625" style="1" customWidth="1"/>
    <col min="1777" max="1777" width="4.28515625" style="1" customWidth="1"/>
    <col min="1778" max="1778" width="58.5703125" style="1" customWidth="1"/>
    <col min="1779" max="1779" width="6" style="1" customWidth="1"/>
    <col min="1780" max="1780" width="9.42578125" style="1" customWidth="1"/>
    <col min="1781" max="1781" width="16.28515625" style="1" customWidth="1"/>
    <col min="1782" max="1782" width="17.5703125" style="1" customWidth="1"/>
    <col min="1783" max="1783" width="7.85546875" style="1" customWidth="1"/>
    <col min="1784" max="2031" width="9.140625" style="1"/>
    <col min="2032" max="2032" width="3.140625" style="1" customWidth="1"/>
    <col min="2033" max="2033" width="4.28515625" style="1" customWidth="1"/>
    <col min="2034" max="2034" width="58.5703125" style="1" customWidth="1"/>
    <col min="2035" max="2035" width="6" style="1" customWidth="1"/>
    <col min="2036" max="2036" width="9.42578125" style="1" customWidth="1"/>
    <col min="2037" max="2037" width="16.28515625" style="1" customWidth="1"/>
    <col min="2038" max="2038" width="17.5703125" style="1" customWidth="1"/>
    <col min="2039" max="2039" width="7.85546875" style="1" customWidth="1"/>
    <col min="2040" max="2287" width="9.140625" style="1"/>
    <col min="2288" max="2288" width="3.140625" style="1" customWidth="1"/>
    <col min="2289" max="2289" width="4.28515625" style="1" customWidth="1"/>
    <col min="2290" max="2290" width="58.5703125" style="1" customWidth="1"/>
    <col min="2291" max="2291" width="6" style="1" customWidth="1"/>
    <col min="2292" max="2292" width="9.42578125" style="1" customWidth="1"/>
    <col min="2293" max="2293" width="16.28515625" style="1" customWidth="1"/>
    <col min="2294" max="2294" width="17.5703125" style="1" customWidth="1"/>
    <col min="2295" max="2295" width="7.85546875" style="1" customWidth="1"/>
    <col min="2296" max="2543" width="9.140625" style="1"/>
    <col min="2544" max="2544" width="3.140625" style="1" customWidth="1"/>
    <col min="2545" max="2545" width="4.28515625" style="1" customWidth="1"/>
    <col min="2546" max="2546" width="58.5703125" style="1" customWidth="1"/>
    <col min="2547" max="2547" width="6" style="1" customWidth="1"/>
    <col min="2548" max="2548" width="9.42578125" style="1" customWidth="1"/>
    <col min="2549" max="2549" width="16.28515625" style="1" customWidth="1"/>
    <col min="2550" max="2550" width="17.5703125" style="1" customWidth="1"/>
    <col min="2551" max="2551" width="7.85546875" style="1" customWidth="1"/>
    <col min="2552" max="2799" width="9.140625" style="1"/>
    <col min="2800" max="2800" width="3.140625" style="1" customWidth="1"/>
    <col min="2801" max="2801" width="4.28515625" style="1" customWidth="1"/>
    <col min="2802" max="2802" width="58.5703125" style="1" customWidth="1"/>
    <col min="2803" max="2803" width="6" style="1" customWidth="1"/>
    <col min="2804" max="2804" width="9.42578125" style="1" customWidth="1"/>
    <col min="2805" max="2805" width="16.28515625" style="1" customWidth="1"/>
    <col min="2806" max="2806" width="17.5703125" style="1" customWidth="1"/>
    <col min="2807" max="2807" width="7.85546875" style="1" customWidth="1"/>
    <col min="2808" max="3055" width="9.140625" style="1"/>
    <col min="3056" max="3056" width="3.140625" style="1" customWidth="1"/>
    <col min="3057" max="3057" width="4.28515625" style="1" customWidth="1"/>
    <col min="3058" max="3058" width="58.5703125" style="1" customWidth="1"/>
    <col min="3059" max="3059" width="6" style="1" customWidth="1"/>
    <col min="3060" max="3060" width="9.42578125" style="1" customWidth="1"/>
    <col min="3061" max="3061" width="16.28515625" style="1" customWidth="1"/>
    <col min="3062" max="3062" width="17.5703125" style="1" customWidth="1"/>
    <col min="3063" max="3063" width="7.85546875" style="1" customWidth="1"/>
    <col min="3064" max="3311" width="9.140625" style="1"/>
    <col min="3312" max="3312" width="3.140625" style="1" customWidth="1"/>
    <col min="3313" max="3313" width="4.28515625" style="1" customWidth="1"/>
    <col min="3314" max="3314" width="58.5703125" style="1" customWidth="1"/>
    <col min="3315" max="3315" width="6" style="1" customWidth="1"/>
    <col min="3316" max="3316" width="9.42578125" style="1" customWidth="1"/>
    <col min="3317" max="3317" width="16.28515625" style="1" customWidth="1"/>
    <col min="3318" max="3318" width="17.5703125" style="1" customWidth="1"/>
    <col min="3319" max="3319" width="7.85546875" style="1" customWidth="1"/>
    <col min="3320" max="3567" width="9.140625" style="1"/>
    <col min="3568" max="3568" width="3.140625" style="1" customWidth="1"/>
    <col min="3569" max="3569" width="4.28515625" style="1" customWidth="1"/>
    <col min="3570" max="3570" width="58.5703125" style="1" customWidth="1"/>
    <col min="3571" max="3571" width="6" style="1" customWidth="1"/>
    <col min="3572" max="3572" width="9.42578125" style="1" customWidth="1"/>
    <col min="3573" max="3573" width="16.28515625" style="1" customWidth="1"/>
    <col min="3574" max="3574" width="17.5703125" style="1" customWidth="1"/>
    <col min="3575" max="3575" width="7.85546875" style="1" customWidth="1"/>
    <col min="3576" max="3823" width="9.140625" style="1"/>
    <col min="3824" max="3824" width="3.140625" style="1" customWidth="1"/>
    <col min="3825" max="3825" width="4.28515625" style="1" customWidth="1"/>
    <col min="3826" max="3826" width="58.5703125" style="1" customWidth="1"/>
    <col min="3827" max="3827" width="6" style="1" customWidth="1"/>
    <col min="3828" max="3828" width="9.42578125" style="1" customWidth="1"/>
    <col min="3829" max="3829" width="16.28515625" style="1" customWidth="1"/>
    <col min="3830" max="3830" width="17.5703125" style="1" customWidth="1"/>
    <col min="3831" max="3831" width="7.85546875" style="1" customWidth="1"/>
    <col min="3832" max="4079" width="9.140625" style="1"/>
    <col min="4080" max="4080" width="3.140625" style="1" customWidth="1"/>
    <col min="4081" max="4081" width="4.28515625" style="1" customWidth="1"/>
    <col min="4082" max="4082" width="58.5703125" style="1" customWidth="1"/>
    <col min="4083" max="4083" width="6" style="1" customWidth="1"/>
    <col min="4084" max="4084" width="9.42578125" style="1" customWidth="1"/>
    <col min="4085" max="4085" width="16.28515625" style="1" customWidth="1"/>
    <col min="4086" max="4086" width="17.5703125" style="1" customWidth="1"/>
    <col min="4087" max="4087" width="7.85546875" style="1" customWidth="1"/>
    <col min="4088" max="4335" width="9.140625" style="1"/>
    <col min="4336" max="4336" width="3.140625" style="1" customWidth="1"/>
    <col min="4337" max="4337" width="4.28515625" style="1" customWidth="1"/>
    <col min="4338" max="4338" width="58.5703125" style="1" customWidth="1"/>
    <col min="4339" max="4339" width="6" style="1" customWidth="1"/>
    <col min="4340" max="4340" width="9.42578125" style="1" customWidth="1"/>
    <col min="4341" max="4341" width="16.28515625" style="1" customWidth="1"/>
    <col min="4342" max="4342" width="17.5703125" style="1" customWidth="1"/>
    <col min="4343" max="4343" width="7.85546875" style="1" customWidth="1"/>
    <col min="4344" max="4591" width="9.140625" style="1"/>
    <col min="4592" max="4592" width="3.140625" style="1" customWidth="1"/>
    <col min="4593" max="4593" width="4.28515625" style="1" customWidth="1"/>
    <col min="4594" max="4594" width="58.5703125" style="1" customWidth="1"/>
    <col min="4595" max="4595" width="6" style="1" customWidth="1"/>
    <col min="4596" max="4596" width="9.42578125" style="1" customWidth="1"/>
    <col min="4597" max="4597" width="16.28515625" style="1" customWidth="1"/>
    <col min="4598" max="4598" width="17.5703125" style="1" customWidth="1"/>
    <col min="4599" max="4599" width="7.85546875" style="1" customWidth="1"/>
    <col min="4600" max="4847" width="9.140625" style="1"/>
    <col min="4848" max="4848" width="3.140625" style="1" customWidth="1"/>
    <col min="4849" max="4849" width="4.28515625" style="1" customWidth="1"/>
    <col min="4850" max="4850" width="58.5703125" style="1" customWidth="1"/>
    <col min="4851" max="4851" width="6" style="1" customWidth="1"/>
    <col min="4852" max="4852" width="9.42578125" style="1" customWidth="1"/>
    <col min="4853" max="4853" width="16.28515625" style="1" customWidth="1"/>
    <col min="4854" max="4854" width="17.5703125" style="1" customWidth="1"/>
    <col min="4855" max="4855" width="7.85546875" style="1" customWidth="1"/>
    <col min="4856" max="5103" width="9.140625" style="1"/>
    <col min="5104" max="5104" width="3.140625" style="1" customWidth="1"/>
    <col min="5105" max="5105" width="4.28515625" style="1" customWidth="1"/>
    <col min="5106" max="5106" width="58.5703125" style="1" customWidth="1"/>
    <col min="5107" max="5107" width="6" style="1" customWidth="1"/>
    <col min="5108" max="5108" width="9.42578125" style="1" customWidth="1"/>
    <col min="5109" max="5109" width="16.28515625" style="1" customWidth="1"/>
    <col min="5110" max="5110" width="17.5703125" style="1" customWidth="1"/>
    <col min="5111" max="5111" width="7.85546875" style="1" customWidth="1"/>
    <col min="5112" max="5359" width="9.140625" style="1"/>
    <col min="5360" max="5360" width="3.140625" style="1" customWidth="1"/>
    <col min="5361" max="5361" width="4.28515625" style="1" customWidth="1"/>
    <col min="5362" max="5362" width="58.5703125" style="1" customWidth="1"/>
    <col min="5363" max="5363" width="6" style="1" customWidth="1"/>
    <col min="5364" max="5364" width="9.42578125" style="1" customWidth="1"/>
    <col min="5365" max="5365" width="16.28515625" style="1" customWidth="1"/>
    <col min="5366" max="5366" width="17.5703125" style="1" customWidth="1"/>
    <col min="5367" max="5367" width="7.85546875" style="1" customWidth="1"/>
    <col min="5368" max="5615" width="9.140625" style="1"/>
    <col min="5616" max="5616" width="3.140625" style="1" customWidth="1"/>
    <col min="5617" max="5617" width="4.28515625" style="1" customWidth="1"/>
    <col min="5618" max="5618" width="58.5703125" style="1" customWidth="1"/>
    <col min="5619" max="5619" width="6" style="1" customWidth="1"/>
    <col min="5620" max="5620" width="9.42578125" style="1" customWidth="1"/>
    <col min="5621" max="5621" width="16.28515625" style="1" customWidth="1"/>
    <col min="5622" max="5622" width="17.5703125" style="1" customWidth="1"/>
    <col min="5623" max="5623" width="7.85546875" style="1" customWidth="1"/>
    <col min="5624" max="5871" width="9.140625" style="1"/>
    <col min="5872" max="5872" width="3.140625" style="1" customWidth="1"/>
    <col min="5873" max="5873" width="4.28515625" style="1" customWidth="1"/>
    <col min="5874" max="5874" width="58.5703125" style="1" customWidth="1"/>
    <col min="5875" max="5875" width="6" style="1" customWidth="1"/>
    <col min="5876" max="5876" width="9.42578125" style="1" customWidth="1"/>
    <col min="5877" max="5877" width="16.28515625" style="1" customWidth="1"/>
    <col min="5878" max="5878" width="17.5703125" style="1" customWidth="1"/>
    <col min="5879" max="5879" width="7.85546875" style="1" customWidth="1"/>
    <col min="5880" max="6127" width="9.140625" style="1"/>
    <col min="6128" max="6128" width="3.140625" style="1" customWidth="1"/>
    <col min="6129" max="6129" width="4.28515625" style="1" customWidth="1"/>
    <col min="6130" max="6130" width="58.5703125" style="1" customWidth="1"/>
    <col min="6131" max="6131" width="6" style="1" customWidth="1"/>
    <col min="6132" max="6132" width="9.42578125" style="1" customWidth="1"/>
    <col min="6133" max="6133" width="16.28515625" style="1" customWidth="1"/>
    <col min="6134" max="6134" width="17.5703125" style="1" customWidth="1"/>
    <col min="6135" max="6135" width="7.85546875" style="1" customWidth="1"/>
    <col min="6136" max="6383" width="9.140625" style="1"/>
    <col min="6384" max="6384" width="3.140625" style="1" customWidth="1"/>
    <col min="6385" max="6385" width="4.28515625" style="1" customWidth="1"/>
    <col min="6386" max="6386" width="58.5703125" style="1" customWidth="1"/>
    <col min="6387" max="6387" width="6" style="1" customWidth="1"/>
    <col min="6388" max="6388" width="9.42578125" style="1" customWidth="1"/>
    <col min="6389" max="6389" width="16.28515625" style="1" customWidth="1"/>
    <col min="6390" max="6390" width="17.5703125" style="1" customWidth="1"/>
    <col min="6391" max="6391" width="7.85546875" style="1" customWidth="1"/>
    <col min="6392" max="6639" width="9.140625" style="1"/>
    <col min="6640" max="6640" width="3.140625" style="1" customWidth="1"/>
    <col min="6641" max="6641" width="4.28515625" style="1" customWidth="1"/>
    <col min="6642" max="6642" width="58.5703125" style="1" customWidth="1"/>
    <col min="6643" max="6643" width="6" style="1" customWidth="1"/>
    <col min="6644" max="6644" width="9.42578125" style="1" customWidth="1"/>
    <col min="6645" max="6645" width="16.28515625" style="1" customWidth="1"/>
    <col min="6646" max="6646" width="17.5703125" style="1" customWidth="1"/>
    <col min="6647" max="6647" width="7.85546875" style="1" customWidth="1"/>
    <col min="6648" max="6895" width="9.140625" style="1"/>
    <col min="6896" max="6896" width="3.140625" style="1" customWidth="1"/>
    <col min="6897" max="6897" width="4.28515625" style="1" customWidth="1"/>
    <col min="6898" max="6898" width="58.5703125" style="1" customWidth="1"/>
    <col min="6899" max="6899" width="6" style="1" customWidth="1"/>
    <col min="6900" max="6900" width="9.42578125" style="1" customWidth="1"/>
    <col min="6901" max="6901" width="16.28515625" style="1" customWidth="1"/>
    <col min="6902" max="6902" width="17.5703125" style="1" customWidth="1"/>
    <col min="6903" max="6903" width="7.85546875" style="1" customWidth="1"/>
    <col min="6904" max="7151" width="9.140625" style="1"/>
    <col min="7152" max="7152" width="3.140625" style="1" customWidth="1"/>
    <col min="7153" max="7153" width="4.28515625" style="1" customWidth="1"/>
    <col min="7154" max="7154" width="58.5703125" style="1" customWidth="1"/>
    <col min="7155" max="7155" width="6" style="1" customWidth="1"/>
    <col min="7156" max="7156" width="9.42578125" style="1" customWidth="1"/>
    <col min="7157" max="7157" width="16.28515625" style="1" customWidth="1"/>
    <col min="7158" max="7158" width="17.5703125" style="1" customWidth="1"/>
    <col min="7159" max="7159" width="7.85546875" style="1" customWidth="1"/>
    <col min="7160" max="7407" width="9.140625" style="1"/>
    <col min="7408" max="7408" width="3.140625" style="1" customWidth="1"/>
    <col min="7409" max="7409" width="4.28515625" style="1" customWidth="1"/>
    <col min="7410" max="7410" width="58.5703125" style="1" customWidth="1"/>
    <col min="7411" max="7411" width="6" style="1" customWidth="1"/>
    <col min="7412" max="7412" width="9.42578125" style="1" customWidth="1"/>
    <col min="7413" max="7413" width="16.28515625" style="1" customWidth="1"/>
    <col min="7414" max="7414" width="17.5703125" style="1" customWidth="1"/>
    <col min="7415" max="7415" width="7.85546875" style="1" customWidth="1"/>
    <col min="7416" max="7663" width="9.140625" style="1"/>
    <col min="7664" max="7664" width="3.140625" style="1" customWidth="1"/>
    <col min="7665" max="7665" width="4.28515625" style="1" customWidth="1"/>
    <col min="7666" max="7666" width="58.5703125" style="1" customWidth="1"/>
    <col min="7667" max="7667" width="6" style="1" customWidth="1"/>
    <col min="7668" max="7668" width="9.42578125" style="1" customWidth="1"/>
    <col min="7669" max="7669" width="16.28515625" style="1" customWidth="1"/>
    <col min="7670" max="7670" width="17.5703125" style="1" customWidth="1"/>
    <col min="7671" max="7671" width="7.85546875" style="1" customWidth="1"/>
    <col min="7672" max="7919" width="9.140625" style="1"/>
    <col min="7920" max="7920" width="3.140625" style="1" customWidth="1"/>
    <col min="7921" max="7921" width="4.28515625" style="1" customWidth="1"/>
    <col min="7922" max="7922" width="58.5703125" style="1" customWidth="1"/>
    <col min="7923" max="7923" width="6" style="1" customWidth="1"/>
    <col min="7924" max="7924" width="9.42578125" style="1" customWidth="1"/>
    <col min="7925" max="7925" width="16.28515625" style="1" customWidth="1"/>
    <col min="7926" max="7926" width="17.5703125" style="1" customWidth="1"/>
    <col min="7927" max="7927" width="7.85546875" style="1" customWidth="1"/>
    <col min="7928" max="8175" width="9.140625" style="1"/>
    <col min="8176" max="8176" width="3.140625" style="1" customWidth="1"/>
    <col min="8177" max="8177" width="4.28515625" style="1" customWidth="1"/>
    <col min="8178" max="8178" width="58.5703125" style="1" customWidth="1"/>
    <col min="8179" max="8179" width="6" style="1" customWidth="1"/>
    <col min="8180" max="8180" width="9.42578125" style="1" customWidth="1"/>
    <col min="8181" max="8181" width="16.28515625" style="1" customWidth="1"/>
    <col min="8182" max="8182" width="17.5703125" style="1" customWidth="1"/>
    <col min="8183" max="8183" width="7.85546875" style="1" customWidth="1"/>
    <col min="8184" max="8431" width="9.140625" style="1"/>
    <col min="8432" max="8432" width="3.140625" style="1" customWidth="1"/>
    <col min="8433" max="8433" width="4.28515625" style="1" customWidth="1"/>
    <col min="8434" max="8434" width="58.5703125" style="1" customWidth="1"/>
    <col min="8435" max="8435" width="6" style="1" customWidth="1"/>
    <col min="8436" max="8436" width="9.42578125" style="1" customWidth="1"/>
    <col min="8437" max="8437" width="16.28515625" style="1" customWidth="1"/>
    <col min="8438" max="8438" width="17.5703125" style="1" customWidth="1"/>
    <col min="8439" max="8439" width="7.85546875" style="1" customWidth="1"/>
    <col min="8440" max="8687" width="9.140625" style="1"/>
    <col min="8688" max="8688" width="3.140625" style="1" customWidth="1"/>
    <col min="8689" max="8689" width="4.28515625" style="1" customWidth="1"/>
    <col min="8690" max="8690" width="58.5703125" style="1" customWidth="1"/>
    <col min="8691" max="8691" width="6" style="1" customWidth="1"/>
    <col min="8692" max="8692" width="9.42578125" style="1" customWidth="1"/>
    <col min="8693" max="8693" width="16.28515625" style="1" customWidth="1"/>
    <col min="8694" max="8694" width="17.5703125" style="1" customWidth="1"/>
    <col min="8695" max="8695" width="7.85546875" style="1" customWidth="1"/>
    <col min="8696" max="8943" width="9.140625" style="1"/>
    <col min="8944" max="8944" width="3.140625" style="1" customWidth="1"/>
    <col min="8945" max="8945" width="4.28515625" style="1" customWidth="1"/>
    <col min="8946" max="8946" width="58.5703125" style="1" customWidth="1"/>
    <col min="8947" max="8947" width="6" style="1" customWidth="1"/>
    <col min="8948" max="8948" width="9.42578125" style="1" customWidth="1"/>
    <col min="8949" max="8949" width="16.28515625" style="1" customWidth="1"/>
    <col min="8950" max="8950" width="17.5703125" style="1" customWidth="1"/>
    <col min="8951" max="8951" width="7.85546875" style="1" customWidth="1"/>
    <col min="8952" max="9199" width="9.140625" style="1"/>
    <col min="9200" max="9200" width="3.140625" style="1" customWidth="1"/>
    <col min="9201" max="9201" width="4.28515625" style="1" customWidth="1"/>
    <col min="9202" max="9202" width="58.5703125" style="1" customWidth="1"/>
    <col min="9203" max="9203" width="6" style="1" customWidth="1"/>
    <col min="9204" max="9204" width="9.42578125" style="1" customWidth="1"/>
    <col min="9205" max="9205" width="16.28515625" style="1" customWidth="1"/>
    <col min="9206" max="9206" width="17.5703125" style="1" customWidth="1"/>
    <col min="9207" max="9207" width="7.85546875" style="1" customWidth="1"/>
    <col min="9208" max="9455" width="9.140625" style="1"/>
    <col min="9456" max="9456" width="3.140625" style="1" customWidth="1"/>
    <col min="9457" max="9457" width="4.28515625" style="1" customWidth="1"/>
    <col min="9458" max="9458" width="58.5703125" style="1" customWidth="1"/>
    <col min="9459" max="9459" width="6" style="1" customWidth="1"/>
    <col min="9460" max="9460" width="9.42578125" style="1" customWidth="1"/>
    <col min="9461" max="9461" width="16.28515625" style="1" customWidth="1"/>
    <col min="9462" max="9462" width="17.5703125" style="1" customWidth="1"/>
    <col min="9463" max="9463" width="7.85546875" style="1" customWidth="1"/>
    <col min="9464" max="9711" width="9.140625" style="1"/>
    <col min="9712" max="9712" width="3.140625" style="1" customWidth="1"/>
    <col min="9713" max="9713" width="4.28515625" style="1" customWidth="1"/>
    <col min="9714" max="9714" width="58.5703125" style="1" customWidth="1"/>
    <col min="9715" max="9715" width="6" style="1" customWidth="1"/>
    <col min="9716" max="9716" width="9.42578125" style="1" customWidth="1"/>
    <col min="9717" max="9717" width="16.28515625" style="1" customWidth="1"/>
    <col min="9718" max="9718" width="17.5703125" style="1" customWidth="1"/>
    <col min="9719" max="9719" width="7.85546875" style="1" customWidth="1"/>
    <col min="9720" max="9967" width="9.140625" style="1"/>
    <col min="9968" max="9968" width="3.140625" style="1" customWidth="1"/>
    <col min="9969" max="9969" width="4.28515625" style="1" customWidth="1"/>
    <col min="9970" max="9970" width="58.5703125" style="1" customWidth="1"/>
    <col min="9971" max="9971" width="6" style="1" customWidth="1"/>
    <col min="9972" max="9972" width="9.42578125" style="1" customWidth="1"/>
    <col min="9973" max="9973" width="16.28515625" style="1" customWidth="1"/>
    <col min="9974" max="9974" width="17.5703125" style="1" customWidth="1"/>
    <col min="9975" max="9975" width="7.85546875" style="1" customWidth="1"/>
    <col min="9976" max="10223" width="9.140625" style="1"/>
    <col min="10224" max="10224" width="3.140625" style="1" customWidth="1"/>
    <col min="10225" max="10225" width="4.28515625" style="1" customWidth="1"/>
    <col min="10226" max="10226" width="58.5703125" style="1" customWidth="1"/>
    <col min="10227" max="10227" width="6" style="1" customWidth="1"/>
    <col min="10228" max="10228" width="9.42578125" style="1" customWidth="1"/>
    <col min="10229" max="10229" width="16.28515625" style="1" customWidth="1"/>
    <col min="10230" max="10230" width="17.5703125" style="1" customWidth="1"/>
    <col min="10231" max="10231" width="7.85546875" style="1" customWidth="1"/>
    <col min="10232" max="10479" width="9.140625" style="1"/>
    <col min="10480" max="10480" width="3.140625" style="1" customWidth="1"/>
    <col min="10481" max="10481" width="4.28515625" style="1" customWidth="1"/>
    <col min="10482" max="10482" width="58.5703125" style="1" customWidth="1"/>
    <col min="10483" max="10483" width="6" style="1" customWidth="1"/>
    <col min="10484" max="10484" width="9.42578125" style="1" customWidth="1"/>
    <col min="10485" max="10485" width="16.28515625" style="1" customWidth="1"/>
    <col min="10486" max="10486" width="17.5703125" style="1" customWidth="1"/>
    <col min="10487" max="10487" width="7.85546875" style="1" customWidth="1"/>
    <col min="10488" max="10735" width="9.140625" style="1"/>
    <col min="10736" max="10736" width="3.140625" style="1" customWidth="1"/>
    <col min="10737" max="10737" width="4.28515625" style="1" customWidth="1"/>
    <col min="10738" max="10738" width="58.5703125" style="1" customWidth="1"/>
    <col min="10739" max="10739" width="6" style="1" customWidth="1"/>
    <col min="10740" max="10740" width="9.42578125" style="1" customWidth="1"/>
    <col min="10741" max="10741" width="16.28515625" style="1" customWidth="1"/>
    <col min="10742" max="10742" width="17.5703125" style="1" customWidth="1"/>
    <col min="10743" max="10743" width="7.85546875" style="1" customWidth="1"/>
    <col min="10744" max="10991" width="9.140625" style="1"/>
    <col min="10992" max="10992" width="3.140625" style="1" customWidth="1"/>
    <col min="10993" max="10993" width="4.28515625" style="1" customWidth="1"/>
    <col min="10994" max="10994" width="58.5703125" style="1" customWidth="1"/>
    <col min="10995" max="10995" width="6" style="1" customWidth="1"/>
    <col min="10996" max="10996" width="9.42578125" style="1" customWidth="1"/>
    <col min="10997" max="10997" width="16.28515625" style="1" customWidth="1"/>
    <col min="10998" max="10998" width="17.5703125" style="1" customWidth="1"/>
    <col min="10999" max="10999" width="7.85546875" style="1" customWidth="1"/>
    <col min="11000" max="11247" width="9.140625" style="1"/>
    <col min="11248" max="11248" width="3.140625" style="1" customWidth="1"/>
    <col min="11249" max="11249" width="4.28515625" style="1" customWidth="1"/>
    <col min="11250" max="11250" width="58.5703125" style="1" customWidth="1"/>
    <col min="11251" max="11251" width="6" style="1" customWidth="1"/>
    <col min="11252" max="11252" width="9.42578125" style="1" customWidth="1"/>
    <col min="11253" max="11253" width="16.28515625" style="1" customWidth="1"/>
    <col min="11254" max="11254" width="17.5703125" style="1" customWidth="1"/>
    <col min="11255" max="11255" width="7.85546875" style="1" customWidth="1"/>
    <col min="11256" max="11503" width="9.140625" style="1"/>
    <col min="11504" max="11504" width="3.140625" style="1" customWidth="1"/>
    <col min="11505" max="11505" width="4.28515625" style="1" customWidth="1"/>
    <col min="11506" max="11506" width="58.5703125" style="1" customWidth="1"/>
    <col min="11507" max="11507" width="6" style="1" customWidth="1"/>
    <col min="11508" max="11508" width="9.42578125" style="1" customWidth="1"/>
    <col min="11509" max="11509" width="16.28515625" style="1" customWidth="1"/>
    <col min="11510" max="11510" width="17.5703125" style="1" customWidth="1"/>
    <col min="11511" max="11511" width="7.85546875" style="1" customWidth="1"/>
    <col min="11512" max="11759" width="9.140625" style="1"/>
    <col min="11760" max="11760" width="3.140625" style="1" customWidth="1"/>
    <col min="11761" max="11761" width="4.28515625" style="1" customWidth="1"/>
    <col min="11762" max="11762" width="58.5703125" style="1" customWidth="1"/>
    <col min="11763" max="11763" width="6" style="1" customWidth="1"/>
    <col min="11764" max="11764" width="9.42578125" style="1" customWidth="1"/>
    <col min="11765" max="11765" width="16.28515625" style="1" customWidth="1"/>
    <col min="11766" max="11766" width="17.5703125" style="1" customWidth="1"/>
    <col min="11767" max="11767" width="7.85546875" style="1" customWidth="1"/>
    <col min="11768" max="12015" width="9.140625" style="1"/>
    <col min="12016" max="12016" width="3.140625" style="1" customWidth="1"/>
    <col min="12017" max="12017" width="4.28515625" style="1" customWidth="1"/>
    <col min="12018" max="12018" width="58.5703125" style="1" customWidth="1"/>
    <col min="12019" max="12019" width="6" style="1" customWidth="1"/>
    <col min="12020" max="12020" width="9.42578125" style="1" customWidth="1"/>
    <col min="12021" max="12021" width="16.28515625" style="1" customWidth="1"/>
    <col min="12022" max="12022" width="17.5703125" style="1" customWidth="1"/>
    <col min="12023" max="12023" width="7.85546875" style="1" customWidth="1"/>
    <col min="12024" max="12271" width="9.140625" style="1"/>
    <col min="12272" max="12272" width="3.140625" style="1" customWidth="1"/>
    <col min="12273" max="12273" width="4.28515625" style="1" customWidth="1"/>
    <col min="12274" max="12274" width="58.5703125" style="1" customWidth="1"/>
    <col min="12275" max="12275" width="6" style="1" customWidth="1"/>
    <col min="12276" max="12276" width="9.42578125" style="1" customWidth="1"/>
    <col min="12277" max="12277" width="16.28515625" style="1" customWidth="1"/>
    <col min="12278" max="12278" width="17.5703125" style="1" customWidth="1"/>
    <col min="12279" max="12279" width="7.85546875" style="1" customWidth="1"/>
    <col min="12280" max="12527" width="9.140625" style="1"/>
    <col min="12528" max="12528" width="3.140625" style="1" customWidth="1"/>
    <col min="12529" max="12529" width="4.28515625" style="1" customWidth="1"/>
    <col min="12530" max="12530" width="58.5703125" style="1" customWidth="1"/>
    <col min="12531" max="12531" width="6" style="1" customWidth="1"/>
    <col min="12532" max="12532" width="9.42578125" style="1" customWidth="1"/>
    <col min="12533" max="12533" width="16.28515625" style="1" customWidth="1"/>
    <col min="12534" max="12534" width="17.5703125" style="1" customWidth="1"/>
    <col min="12535" max="12535" width="7.85546875" style="1" customWidth="1"/>
    <col min="12536" max="12783" width="9.140625" style="1"/>
    <col min="12784" max="12784" width="3.140625" style="1" customWidth="1"/>
    <col min="12785" max="12785" width="4.28515625" style="1" customWidth="1"/>
    <col min="12786" max="12786" width="58.5703125" style="1" customWidth="1"/>
    <col min="12787" max="12787" width="6" style="1" customWidth="1"/>
    <col min="12788" max="12788" width="9.42578125" style="1" customWidth="1"/>
    <col min="12789" max="12789" width="16.28515625" style="1" customWidth="1"/>
    <col min="12790" max="12790" width="17.5703125" style="1" customWidth="1"/>
    <col min="12791" max="12791" width="7.85546875" style="1" customWidth="1"/>
    <col min="12792" max="13039" width="9.140625" style="1"/>
    <col min="13040" max="13040" width="3.140625" style="1" customWidth="1"/>
    <col min="13041" max="13041" width="4.28515625" style="1" customWidth="1"/>
    <col min="13042" max="13042" width="58.5703125" style="1" customWidth="1"/>
    <col min="13043" max="13043" width="6" style="1" customWidth="1"/>
    <col min="13044" max="13044" width="9.42578125" style="1" customWidth="1"/>
    <col min="13045" max="13045" width="16.28515625" style="1" customWidth="1"/>
    <col min="13046" max="13046" width="17.5703125" style="1" customWidth="1"/>
    <col min="13047" max="13047" width="7.85546875" style="1" customWidth="1"/>
    <col min="13048" max="13295" width="9.140625" style="1"/>
    <col min="13296" max="13296" width="3.140625" style="1" customWidth="1"/>
    <col min="13297" max="13297" width="4.28515625" style="1" customWidth="1"/>
    <col min="13298" max="13298" width="58.5703125" style="1" customWidth="1"/>
    <col min="13299" max="13299" width="6" style="1" customWidth="1"/>
    <col min="13300" max="13300" width="9.42578125" style="1" customWidth="1"/>
    <col min="13301" max="13301" width="16.28515625" style="1" customWidth="1"/>
    <col min="13302" max="13302" width="17.5703125" style="1" customWidth="1"/>
    <col min="13303" max="13303" width="7.85546875" style="1" customWidth="1"/>
    <col min="13304" max="13551" width="9.140625" style="1"/>
    <col min="13552" max="13552" width="3.140625" style="1" customWidth="1"/>
    <col min="13553" max="13553" width="4.28515625" style="1" customWidth="1"/>
    <col min="13554" max="13554" width="58.5703125" style="1" customWidth="1"/>
    <col min="13555" max="13555" width="6" style="1" customWidth="1"/>
    <col min="13556" max="13556" width="9.42578125" style="1" customWidth="1"/>
    <col min="13557" max="13557" width="16.28515625" style="1" customWidth="1"/>
    <col min="13558" max="13558" width="17.5703125" style="1" customWidth="1"/>
    <col min="13559" max="13559" width="7.85546875" style="1" customWidth="1"/>
    <col min="13560" max="13807" width="9.140625" style="1"/>
    <col min="13808" max="13808" width="3.140625" style="1" customWidth="1"/>
    <col min="13809" max="13809" width="4.28515625" style="1" customWidth="1"/>
    <col min="13810" max="13810" width="58.5703125" style="1" customWidth="1"/>
    <col min="13811" max="13811" width="6" style="1" customWidth="1"/>
    <col min="13812" max="13812" width="9.42578125" style="1" customWidth="1"/>
    <col min="13813" max="13813" width="16.28515625" style="1" customWidth="1"/>
    <col min="13814" max="13814" width="17.5703125" style="1" customWidth="1"/>
    <col min="13815" max="13815" width="7.85546875" style="1" customWidth="1"/>
    <col min="13816" max="14063" width="9.140625" style="1"/>
    <col min="14064" max="14064" width="3.140625" style="1" customWidth="1"/>
    <col min="14065" max="14065" width="4.28515625" style="1" customWidth="1"/>
    <col min="14066" max="14066" width="58.5703125" style="1" customWidth="1"/>
    <col min="14067" max="14067" width="6" style="1" customWidth="1"/>
    <col min="14068" max="14068" width="9.42578125" style="1" customWidth="1"/>
    <col min="14069" max="14069" width="16.28515625" style="1" customWidth="1"/>
    <col min="14070" max="14070" width="17.5703125" style="1" customWidth="1"/>
    <col min="14071" max="14071" width="7.85546875" style="1" customWidth="1"/>
    <col min="14072" max="14319" width="9.140625" style="1"/>
    <col min="14320" max="14320" width="3.140625" style="1" customWidth="1"/>
    <col min="14321" max="14321" width="4.28515625" style="1" customWidth="1"/>
    <col min="14322" max="14322" width="58.5703125" style="1" customWidth="1"/>
    <col min="14323" max="14323" width="6" style="1" customWidth="1"/>
    <col min="14324" max="14324" width="9.42578125" style="1" customWidth="1"/>
    <col min="14325" max="14325" width="16.28515625" style="1" customWidth="1"/>
    <col min="14326" max="14326" width="17.5703125" style="1" customWidth="1"/>
    <col min="14327" max="14327" width="7.85546875" style="1" customWidth="1"/>
    <col min="14328" max="14575" width="9.140625" style="1"/>
    <col min="14576" max="14576" width="3.140625" style="1" customWidth="1"/>
    <col min="14577" max="14577" width="4.28515625" style="1" customWidth="1"/>
    <col min="14578" max="14578" width="58.5703125" style="1" customWidth="1"/>
    <col min="14579" max="14579" width="6" style="1" customWidth="1"/>
    <col min="14580" max="14580" width="9.42578125" style="1" customWidth="1"/>
    <col min="14581" max="14581" width="16.28515625" style="1" customWidth="1"/>
    <col min="14582" max="14582" width="17.5703125" style="1" customWidth="1"/>
    <col min="14583" max="14583" width="7.85546875" style="1" customWidth="1"/>
    <col min="14584" max="14831" width="9.140625" style="1"/>
    <col min="14832" max="14832" width="3.140625" style="1" customWidth="1"/>
    <col min="14833" max="14833" width="4.28515625" style="1" customWidth="1"/>
    <col min="14834" max="14834" width="58.5703125" style="1" customWidth="1"/>
    <col min="14835" max="14835" width="6" style="1" customWidth="1"/>
    <col min="14836" max="14836" width="9.42578125" style="1" customWidth="1"/>
    <col min="14837" max="14837" width="16.28515625" style="1" customWidth="1"/>
    <col min="14838" max="14838" width="17.5703125" style="1" customWidth="1"/>
    <col min="14839" max="14839" width="7.85546875" style="1" customWidth="1"/>
    <col min="14840" max="15087" width="9.140625" style="1"/>
    <col min="15088" max="15088" width="3.140625" style="1" customWidth="1"/>
    <col min="15089" max="15089" width="4.28515625" style="1" customWidth="1"/>
    <col min="15090" max="15090" width="58.5703125" style="1" customWidth="1"/>
    <col min="15091" max="15091" width="6" style="1" customWidth="1"/>
    <col min="15092" max="15092" width="9.42578125" style="1" customWidth="1"/>
    <col min="15093" max="15093" width="16.28515625" style="1" customWidth="1"/>
    <col min="15094" max="15094" width="17.5703125" style="1" customWidth="1"/>
    <col min="15095" max="15095" width="7.85546875" style="1" customWidth="1"/>
    <col min="15096" max="15343" width="9.140625" style="1"/>
    <col min="15344" max="15344" width="3.140625" style="1" customWidth="1"/>
    <col min="15345" max="15345" width="4.28515625" style="1" customWidth="1"/>
    <col min="15346" max="15346" width="58.5703125" style="1" customWidth="1"/>
    <col min="15347" max="15347" width="6" style="1" customWidth="1"/>
    <col min="15348" max="15348" width="9.42578125" style="1" customWidth="1"/>
    <col min="15349" max="15349" width="16.28515625" style="1" customWidth="1"/>
    <col min="15350" max="15350" width="17.5703125" style="1" customWidth="1"/>
    <col min="15351" max="15351" width="7.85546875" style="1" customWidth="1"/>
    <col min="15352" max="15599" width="9.140625" style="1"/>
    <col min="15600" max="15600" width="3.140625" style="1" customWidth="1"/>
    <col min="15601" max="15601" width="4.28515625" style="1" customWidth="1"/>
    <col min="15602" max="15602" width="58.5703125" style="1" customWidth="1"/>
    <col min="15603" max="15603" width="6" style="1" customWidth="1"/>
    <col min="15604" max="15604" width="9.42578125" style="1" customWidth="1"/>
    <col min="15605" max="15605" width="16.28515625" style="1" customWidth="1"/>
    <col min="15606" max="15606" width="17.5703125" style="1" customWidth="1"/>
    <col min="15607" max="15607" width="7.85546875" style="1" customWidth="1"/>
    <col min="15608" max="15855" width="9.140625" style="1"/>
    <col min="15856" max="15856" width="3.140625" style="1" customWidth="1"/>
    <col min="15857" max="15857" width="4.28515625" style="1" customWidth="1"/>
    <col min="15858" max="15858" width="58.5703125" style="1" customWidth="1"/>
    <col min="15859" max="15859" width="6" style="1" customWidth="1"/>
    <col min="15860" max="15860" width="9.42578125" style="1" customWidth="1"/>
    <col min="15861" max="15861" width="16.28515625" style="1" customWidth="1"/>
    <col min="15862" max="15862" width="17.5703125" style="1" customWidth="1"/>
    <col min="15863" max="15863" width="7.85546875" style="1" customWidth="1"/>
    <col min="15864" max="16111" width="9.140625" style="1"/>
    <col min="16112" max="16112" width="3.140625" style="1" customWidth="1"/>
    <col min="16113" max="16113" width="4.28515625" style="1" customWidth="1"/>
    <col min="16114" max="16114" width="58.5703125" style="1" customWidth="1"/>
    <col min="16115" max="16115" width="6" style="1" customWidth="1"/>
    <col min="16116" max="16116" width="9.42578125" style="1" customWidth="1"/>
    <col min="16117" max="16117" width="16.28515625" style="1" customWidth="1"/>
    <col min="16118" max="16118" width="17.5703125" style="1" customWidth="1"/>
    <col min="16119" max="16119" width="7.85546875" style="1" customWidth="1"/>
    <col min="16120" max="16384" width="9.140625" style="1"/>
  </cols>
  <sheetData>
    <row r="1" spans="1:6" x14ac:dyDescent="0.2">
      <c r="A1" s="2" t="s">
        <v>0</v>
      </c>
      <c r="B1" s="3"/>
      <c r="C1" s="4"/>
      <c r="D1" s="165"/>
      <c r="E1" s="115"/>
      <c r="F1" s="87"/>
    </row>
    <row r="2" spans="1:6" x14ac:dyDescent="0.2">
      <c r="A2" s="2" t="s">
        <v>1</v>
      </c>
      <c r="B2" s="3"/>
      <c r="C2" s="4"/>
      <c r="D2" s="165"/>
      <c r="E2" s="115"/>
      <c r="F2" s="87"/>
    </row>
    <row r="3" spans="1:6" x14ac:dyDescent="0.2">
      <c r="A3" s="2" t="s">
        <v>2</v>
      </c>
      <c r="B3" s="3"/>
      <c r="C3" s="4"/>
      <c r="D3" s="165"/>
      <c r="E3" s="115"/>
      <c r="F3" s="87"/>
    </row>
    <row r="4" spans="1:6" ht="13.5" thickBot="1" x14ac:dyDescent="0.25">
      <c r="A4" s="5"/>
      <c r="B4" s="45"/>
      <c r="C4" s="4"/>
      <c r="D4" s="165"/>
      <c r="E4" s="115"/>
      <c r="F4" s="88" t="s">
        <v>368</v>
      </c>
    </row>
    <row r="5" spans="1:6" ht="15.75" customHeight="1" x14ac:dyDescent="0.2">
      <c r="A5" s="456" t="s">
        <v>395</v>
      </c>
      <c r="B5" s="459" t="s">
        <v>396</v>
      </c>
      <c r="C5" s="459" t="s">
        <v>397</v>
      </c>
      <c r="D5" s="462" t="s">
        <v>398</v>
      </c>
      <c r="E5" s="452" t="s">
        <v>6</v>
      </c>
      <c r="F5" s="454" t="s">
        <v>234</v>
      </c>
    </row>
    <row r="6" spans="1:6" ht="12" customHeight="1" x14ac:dyDescent="0.2">
      <c r="A6" s="457"/>
      <c r="B6" s="460"/>
      <c r="C6" s="460"/>
      <c r="D6" s="463"/>
      <c r="E6" s="453" t="s">
        <v>7</v>
      </c>
      <c r="F6" s="455"/>
    </row>
    <row r="7" spans="1:6" ht="7.5" customHeight="1" thickBot="1" x14ac:dyDescent="0.25">
      <c r="A7" s="458"/>
      <c r="B7" s="461"/>
      <c r="C7" s="461"/>
      <c r="D7" s="464"/>
      <c r="E7" s="450"/>
      <c r="F7" s="451"/>
    </row>
    <row r="8" spans="1:6" x14ac:dyDescent="0.2">
      <c r="A8" s="247" t="s">
        <v>8</v>
      </c>
      <c r="B8" s="198" t="s">
        <v>9</v>
      </c>
      <c r="C8" s="199"/>
      <c r="D8" s="200"/>
      <c r="E8" s="448"/>
      <c r="F8" s="449"/>
    </row>
    <row r="9" spans="1:6" x14ac:dyDescent="0.2">
      <c r="A9" s="248">
        <v>1</v>
      </c>
      <c r="B9" s="201" t="s">
        <v>10</v>
      </c>
      <c r="C9" s="202" t="s">
        <v>11</v>
      </c>
      <c r="D9" s="203">
        <v>27</v>
      </c>
      <c r="E9" s="204">
        <v>16400</v>
      </c>
      <c r="F9" s="205">
        <f t="shared" ref="F9:F14" si="0">+E9*D9</f>
        <v>442800</v>
      </c>
    </row>
    <row r="10" spans="1:6" x14ac:dyDescent="0.2">
      <c r="A10" s="248">
        <v>2</v>
      </c>
      <c r="B10" s="201" t="s">
        <v>12</v>
      </c>
      <c r="C10" s="202" t="s">
        <v>13</v>
      </c>
      <c r="D10" s="203">
        <v>1</v>
      </c>
      <c r="E10" s="204">
        <v>598500</v>
      </c>
      <c r="F10" s="205">
        <f t="shared" si="0"/>
        <v>598500</v>
      </c>
    </row>
    <row r="11" spans="1:6" x14ac:dyDescent="0.2">
      <c r="A11" s="248">
        <v>3</v>
      </c>
      <c r="B11" s="201" t="s">
        <v>14</v>
      </c>
      <c r="C11" s="202" t="s">
        <v>13</v>
      </c>
      <c r="D11" s="203">
        <v>1</v>
      </c>
      <c r="E11" s="204">
        <v>847875</v>
      </c>
      <c r="F11" s="205">
        <f t="shared" si="0"/>
        <v>847875</v>
      </c>
    </row>
    <row r="12" spans="1:6" x14ac:dyDescent="0.2">
      <c r="A12" s="248">
        <v>4</v>
      </c>
      <c r="B12" s="201" t="s">
        <v>15</v>
      </c>
      <c r="C12" s="202" t="s">
        <v>13</v>
      </c>
      <c r="D12" s="203">
        <v>1</v>
      </c>
      <c r="E12" s="204">
        <v>149625</v>
      </c>
      <c r="F12" s="205">
        <f t="shared" si="0"/>
        <v>149625</v>
      </c>
    </row>
    <row r="13" spans="1:6" x14ac:dyDescent="0.2">
      <c r="A13" s="248">
        <v>5</v>
      </c>
      <c r="B13" s="201" t="s">
        <v>16</v>
      </c>
      <c r="C13" s="202" t="s">
        <v>17</v>
      </c>
      <c r="D13" s="203">
        <v>82</v>
      </c>
      <c r="E13" s="204">
        <v>7000</v>
      </c>
      <c r="F13" s="205">
        <f t="shared" si="0"/>
        <v>574000</v>
      </c>
    </row>
    <row r="14" spans="1:6" x14ac:dyDescent="0.2">
      <c r="A14" s="248"/>
      <c r="B14" s="201" t="s">
        <v>304</v>
      </c>
      <c r="C14" s="202" t="s">
        <v>17</v>
      </c>
      <c r="D14" s="203">
        <v>71</v>
      </c>
      <c r="E14" s="204">
        <v>5000</v>
      </c>
      <c r="F14" s="205">
        <f t="shared" si="0"/>
        <v>355000</v>
      </c>
    </row>
    <row r="15" spans="1:6" x14ac:dyDescent="0.2">
      <c r="A15" s="248"/>
      <c r="B15" s="201"/>
      <c r="C15" s="202"/>
      <c r="D15" s="203"/>
      <c r="E15" s="206"/>
      <c r="F15" s="207">
        <f>SUM(F9:F14)</f>
        <v>2967800</v>
      </c>
    </row>
    <row r="16" spans="1:6" x14ac:dyDescent="0.2">
      <c r="A16" s="249" t="s">
        <v>18</v>
      </c>
      <c r="B16" s="208" t="s">
        <v>19</v>
      </c>
      <c r="C16" s="202"/>
      <c r="D16" s="203"/>
      <c r="E16" s="204"/>
      <c r="F16" s="205"/>
    </row>
    <row r="17" spans="1:6" x14ac:dyDescent="0.2">
      <c r="A17" s="248">
        <v>1</v>
      </c>
      <c r="B17" s="201" t="s">
        <v>20</v>
      </c>
      <c r="C17" s="202" t="s">
        <v>21</v>
      </c>
      <c r="D17" s="203">
        <v>41.038700000000006</v>
      </c>
      <c r="E17" s="204">
        <v>54850</v>
      </c>
      <c r="F17" s="205">
        <f>+E17*D17</f>
        <v>2250972.6950000003</v>
      </c>
    </row>
    <row r="18" spans="1:6" x14ac:dyDescent="0.2">
      <c r="A18" s="248">
        <v>2</v>
      </c>
      <c r="B18" s="201" t="s">
        <v>22</v>
      </c>
      <c r="C18" s="202" t="s">
        <v>21</v>
      </c>
      <c r="D18" s="203">
        <v>22.239910000000002</v>
      </c>
      <c r="E18" s="204">
        <v>18300</v>
      </c>
      <c r="F18" s="205">
        <f>+E18*D18</f>
        <v>406990.35300000006</v>
      </c>
    </row>
    <row r="19" spans="1:6" x14ac:dyDescent="0.2">
      <c r="A19" s="248">
        <v>3</v>
      </c>
      <c r="B19" s="201" t="s">
        <v>206</v>
      </c>
      <c r="C19" s="202" t="s">
        <v>21</v>
      </c>
      <c r="D19" s="203">
        <v>2.2329750000000002</v>
      </c>
      <c r="E19" s="204">
        <v>279400</v>
      </c>
      <c r="F19" s="205">
        <f>+E19*D19</f>
        <v>623893.21500000008</v>
      </c>
    </row>
    <row r="20" spans="1:6" x14ac:dyDescent="0.2">
      <c r="A20" s="248">
        <v>4</v>
      </c>
      <c r="B20" s="201" t="s">
        <v>23</v>
      </c>
      <c r="C20" s="202" t="s">
        <v>21</v>
      </c>
      <c r="D20" s="203">
        <v>1.875</v>
      </c>
      <c r="E20" s="204">
        <v>772000</v>
      </c>
      <c r="F20" s="205">
        <f>+E20*D20</f>
        <v>1447500</v>
      </c>
    </row>
    <row r="21" spans="1:6" x14ac:dyDescent="0.2">
      <c r="A21" s="248"/>
      <c r="B21" s="201"/>
      <c r="C21" s="202"/>
      <c r="D21" s="203"/>
      <c r="E21" s="204"/>
      <c r="F21" s="207">
        <f>SUM(F17:F20)</f>
        <v>4729356.2630000003</v>
      </c>
    </row>
    <row r="22" spans="1:6" x14ac:dyDescent="0.2">
      <c r="A22" s="249" t="s">
        <v>24</v>
      </c>
      <c r="B22" s="208" t="s">
        <v>25</v>
      </c>
      <c r="C22" s="201"/>
      <c r="D22" s="209"/>
      <c r="E22" s="204"/>
      <c r="F22" s="205"/>
    </row>
    <row r="23" spans="1:6" x14ac:dyDescent="0.2">
      <c r="A23" s="248">
        <v>1</v>
      </c>
      <c r="B23" s="201" t="s">
        <v>26</v>
      </c>
      <c r="C23" s="202" t="s">
        <v>21</v>
      </c>
      <c r="D23" s="203">
        <v>13.535815000000001</v>
      </c>
      <c r="E23" s="204">
        <v>532400</v>
      </c>
      <c r="F23" s="205">
        <f>+E23*D23</f>
        <v>7206467.9060000004</v>
      </c>
    </row>
    <row r="24" spans="1:6" x14ac:dyDescent="0.2">
      <c r="A24" s="248">
        <v>2</v>
      </c>
      <c r="B24" s="201" t="s">
        <v>27</v>
      </c>
      <c r="C24" s="202" t="s">
        <v>21</v>
      </c>
      <c r="D24" s="203">
        <v>0.45000000000000007</v>
      </c>
      <c r="E24" s="204">
        <v>532400</v>
      </c>
      <c r="F24" s="205">
        <f>+E24*D24</f>
        <v>239580.00000000003</v>
      </c>
    </row>
    <row r="25" spans="1:6" x14ac:dyDescent="0.2">
      <c r="A25" s="248">
        <v>3</v>
      </c>
      <c r="B25" s="201" t="s">
        <v>28</v>
      </c>
      <c r="C25" s="202" t="s">
        <v>21</v>
      </c>
      <c r="D25" s="203">
        <v>2.58</v>
      </c>
      <c r="E25" s="204">
        <v>1264000</v>
      </c>
      <c r="F25" s="205">
        <f>+E25*D25</f>
        <v>3261120</v>
      </c>
    </row>
    <row r="26" spans="1:6" x14ac:dyDescent="0.2">
      <c r="A26" s="250"/>
      <c r="B26" s="201"/>
      <c r="C26" s="202"/>
      <c r="D26" s="203"/>
      <c r="E26" s="204"/>
      <c r="F26" s="207">
        <f>SUM(F23:F25)</f>
        <v>10707167.905999999</v>
      </c>
    </row>
    <row r="27" spans="1:6" s="18" customFormat="1" x14ac:dyDescent="0.2">
      <c r="A27" s="249" t="s">
        <v>29</v>
      </c>
      <c r="B27" s="208" t="s">
        <v>30</v>
      </c>
      <c r="C27" s="201"/>
      <c r="D27" s="209"/>
      <c r="E27" s="204"/>
      <c r="F27" s="205"/>
    </row>
    <row r="28" spans="1:6" s="18" customFormat="1" x14ac:dyDescent="0.2">
      <c r="A28" s="250"/>
      <c r="B28" s="208" t="s">
        <v>31</v>
      </c>
      <c r="C28" s="201"/>
      <c r="D28" s="209"/>
      <c r="E28" s="204"/>
      <c r="F28" s="205"/>
    </row>
    <row r="29" spans="1:6" s="18" customFormat="1" x14ac:dyDescent="0.2">
      <c r="A29" s="248">
        <v>1</v>
      </c>
      <c r="B29" s="201" t="s">
        <v>251</v>
      </c>
      <c r="C29" s="202" t="s">
        <v>21</v>
      </c>
      <c r="D29" s="203">
        <v>2.1239024999999998</v>
      </c>
      <c r="E29" s="204">
        <v>3033300</v>
      </c>
      <c r="F29" s="205">
        <f t="shared" ref="F29:F39" si="1">+E29*D29</f>
        <v>6442433.4532499993</v>
      </c>
    </row>
    <row r="30" spans="1:6" s="18" customFormat="1" x14ac:dyDescent="0.2">
      <c r="A30" s="248">
        <v>2</v>
      </c>
      <c r="B30" s="201" t="s">
        <v>291</v>
      </c>
      <c r="C30" s="202" t="s">
        <v>21</v>
      </c>
      <c r="D30" s="203">
        <v>0.9780000000000002</v>
      </c>
      <c r="E30" s="204">
        <v>3608800</v>
      </c>
      <c r="F30" s="205">
        <f t="shared" si="1"/>
        <v>3529406.4000000008</v>
      </c>
    </row>
    <row r="31" spans="1:6" s="18" customFormat="1" x14ac:dyDescent="0.2">
      <c r="A31" s="248">
        <v>3</v>
      </c>
      <c r="B31" s="201" t="s">
        <v>367</v>
      </c>
      <c r="C31" s="202" t="s">
        <v>21</v>
      </c>
      <c r="D31" s="203">
        <v>0.25600000000000006</v>
      </c>
      <c r="E31" s="204">
        <v>2771600</v>
      </c>
      <c r="F31" s="205">
        <f t="shared" si="1"/>
        <v>709529.60000000021</v>
      </c>
    </row>
    <row r="32" spans="1:6" s="18" customFormat="1" x14ac:dyDescent="0.2">
      <c r="A32" s="248">
        <v>4</v>
      </c>
      <c r="B32" s="201" t="s">
        <v>292</v>
      </c>
      <c r="C32" s="202" t="s">
        <v>21</v>
      </c>
      <c r="D32" s="203">
        <v>1.3634924999999998</v>
      </c>
      <c r="E32" s="204">
        <v>4113250</v>
      </c>
      <c r="F32" s="205">
        <f t="shared" si="1"/>
        <v>5608385.5256249988</v>
      </c>
    </row>
    <row r="33" spans="1:6" s="18" customFormat="1" x14ac:dyDescent="0.2">
      <c r="A33" s="248">
        <v>5</v>
      </c>
      <c r="B33" s="201" t="s">
        <v>252</v>
      </c>
      <c r="C33" s="202" t="s">
        <v>21</v>
      </c>
      <c r="D33" s="203">
        <v>1.8182775</v>
      </c>
      <c r="E33" s="204">
        <v>3608800</v>
      </c>
      <c r="F33" s="205">
        <f t="shared" si="1"/>
        <v>6561799.8420000002</v>
      </c>
    </row>
    <row r="34" spans="1:6" s="18" customFormat="1" x14ac:dyDescent="0.2">
      <c r="A34" s="248">
        <v>6</v>
      </c>
      <c r="B34" s="201" t="s">
        <v>293</v>
      </c>
      <c r="C34" s="202" t="s">
        <v>21</v>
      </c>
      <c r="D34" s="203">
        <v>0.41600000000000004</v>
      </c>
      <c r="E34" s="204">
        <v>3608800</v>
      </c>
      <c r="F34" s="205">
        <f t="shared" si="1"/>
        <v>1501260.8</v>
      </c>
    </row>
    <row r="35" spans="1:6" s="18" customFormat="1" x14ac:dyDescent="0.2">
      <c r="A35" s="248">
        <v>7</v>
      </c>
      <c r="B35" s="201" t="s">
        <v>294</v>
      </c>
      <c r="C35" s="202" t="s">
        <v>21</v>
      </c>
      <c r="D35" s="203">
        <v>0.16800000000000004</v>
      </c>
      <c r="E35" s="204">
        <v>2771600</v>
      </c>
      <c r="F35" s="205">
        <f t="shared" si="1"/>
        <v>465628.8000000001</v>
      </c>
    </row>
    <row r="36" spans="1:6" s="18" customFormat="1" hidden="1" x14ac:dyDescent="0.2">
      <c r="A36" s="248">
        <v>8</v>
      </c>
      <c r="B36" s="201" t="s">
        <v>32</v>
      </c>
      <c r="C36" s="202" t="s">
        <v>21</v>
      </c>
      <c r="D36" s="203">
        <v>0.81659925000000011</v>
      </c>
      <c r="E36" s="204"/>
      <c r="F36" s="205">
        <f t="shared" si="1"/>
        <v>0</v>
      </c>
    </row>
    <row r="37" spans="1:6" s="18" customFormat="1" x14ac:dyDescent="0.2">
      <c r="A37" s="248">
        <v>9</v>
      </c>
      <c r="B37" s="210" t="s">
        <v>33</v>
      </c>
      <c r="C37" s="202" t="s">
        <v>21</v>
      </c>
      <c r="D37" s="203">
        <v>3.9177524999999997</v>
      </c>
      <c r="E37" s="204">
        <v>3608800</v>
      </c>
      <c r="F37" s="205">
        <f t="shared" si="1"/>
        <v>14138385.221999999</v>
      </c>
    </row>
    <row r="38" spans="1:6" s="18" customFormat="1" x14ac:dyDescent="0.2">
      <c r="A38" s="248">
        <v>10</v>
      </c>
      <c r="B38" s="210" t="s">
        <v>34</v>
      </c>
      <c r="C38" s="202" t="s">
        <v>21</v>
      </c>
      <c r="D38" s="203">
        <v>0.66749999999999998</v>
      </c>
      <c r="E38" s="204">
        <v>3608800</v>
      </c>
      <c r="F38" s="205">
        <f t="shared" si="1"/>
        <v>2408874</v>
      </c>
    </row>
    <row r="39" spans="1:6" s="18" customFormat="1" x14ac:dyDescent="0.2">
      <c r="A39" s="248">
        <v>11</v>
      </c>
      <c r="B39" s="210" t="s">
        <v>35</v>
      </c>
      <c r="C39" s="202" t="s">
        <v>21</v>
      </c>
      <c r="D39" s="203">
        <v>0.12</v>
      </c>
      <c r="E39" s="204">
        <v>2771600</v>
      </c>
      <c r="F39" s="205">
        <f t="shared" si="1"/>
        <v>332592</v>
      </c>
    </row>
    <row r="40" spans="1:6" s="18" customFormat="1" x14ac:dyDescent="0.2">
      <c r="A40" s="251"/>
      <c r="B40" s="211"/>
      <c r="C40" s="212"/>
      <c r="D40" s="203"/>
      <c r="E40" s="213"/>
      <c r="F40" s="207">
        <f>SUM(F29:F39)</f>
        <v>41698295.642875001</v>
      </c>
    </row>
    <row r="41" spans="1:6" s="71" customFormat="1" x14ac:dyDescent="0.2">
      <c r="A41" s="252" t="s">
        <v>36</v>
      </c>
      <c r="B41" s="214" t="s">
        <v>37</v>
      </c>
      <c r="C41" s="215"/>
      <c r="D41" s="216"/>
      <c r="E41" s="217"/>
      <c r="F41" s="205"/>
    </row>
    <row r="42" spans="1:6" s="71" customFormat="1" x14ac:dyDescent="0.2">
      <c r="A42" s="253">
        <v>1</v>
      </c>
      <c r="B42" s="218" t="s">
        <v>371</v>
      </c>
      <c r="C42" s="215" t="s">
        <v>38</v>
      </c>
      <c r="D42" s="203">
        <v>6.04</v>
      </c>
      <c r="E42" s="204">
        <v>148675</v>
      </c>
      <c r="F42" s="205">
        <f t="shared" ref="F42:F58" si="2">+E42*D42</f>
        <v>897997</v>
      </c>
    </row>
    <row r="43" spans="1:6" s="71" customFormat="1" x14ac:dyDescent="0.2">
      <c r="A43" s="253">
        <v>2</v>
      </c>
      <c r="B43" s="218" t="s">
        <v>372</v>
      </c>
      <c r="C43" s="215" t="s">
        <v>38</v>
      </c>
      <c r="D43" s="203">
        <v>0</v>
      </c>
      <c r="E43" s="217">
        <v>148675</v>
      </c>
      <c r="F43" s="205">
        <f t="shared" si="2"/>
        <v>0</v>
      </c>
    </row>
    <row r="44" spans="1:6" s="71" customFormat="1" x14ac:dyDescent="0.2">
      <c r="A44" s="253">
        <v>3</v>
      </c>
      <c r="B44" s="218" t="s">
        <v>348</v>
      </c>
      <c r="C44" s="215" t="s">
        <v>38</v>
      </c>
      <c r="D44" s="203">
        <v>49.088999999999999</v>
      </c>
      <c r="E44" s="219">
        <v>231400</v>
      </c>
      <c r="F44" s="205">
        <f t="shared" si="2"/>
        <v>11359194.6</v>
      </c>
    </row>
    <row r="45" spans="1:6" s="71" customFormat="1" hidden="1" x14ac:dyDescent="0.2">
      <c r="A45" s="253"/>
      <c r="B45" s="218" t="s">
        <v>39</v>
      </c>
      <c r="C45" s="215" t="s">
        <v>38</v>
      </c>
      <c r="D45" s="220">
        <v>0</v>
      </c>
      <c r="E45" s="217"/>
      <c r="F45" s="205">
        <f t="shared" si="2"/>
        <v>0</v>
      </c>
    </row>
    <row r="46" spans="1:6" s="71" customFormat="1" x14ac:dyDescent="0.2">
      <c r="A46" s="253">
        <v>4</v>
      </c>
      <c r="B46" s="218" t="s">
        <v>319</v>
      </c>
      <c r="C46" s="215" t="s">
        <v>38</v>
      </c>
      <c r="D46" s="203">
        <v>5.333958</v>
      </c>
      <c r="E46" s="217">
        <v>148675</v>
      </c>
      <c r="F46" s="205">
        <f t="shared" si="2"/>
        <v>793026.20565000002</v>
      </c>
    </row>
    <row r="47" spans="1:6" s="71" customFormat="1" hidden="1" x14ac:dyDescent="0.2">
      <c r="A47" s="253">
        <v>1</v>
      </c>
      <c r="B47" s="218" t="s">
        <v>199</v>
      </c>
      <c r="C47" s="215" t="s">
        <v>38</v>
      </c>
      <c r="D47" s="220"/>
      <c r="E47" s="217"/>
      <c r="F47" s="205">
        <f t="shared" si="2"/>
        <v>0</v>
      </c>
    </row>
    <row r="48" spans="1:6" s="71" customFormat="1" hidden="1" x14ac:dyDescent="0.2">
      <c r="A48" s="253">
        <v>5</v>
      </c>
      <c r="B48" s="218" t="s">
        <v>262</v>
      </c>
      <c r="C48" s="215" t="s">
        <v>38</v>
      </c>
      <c r="D48" s="220"/>
      <c r="E48" s="217"/>
      <c r="F48" s="205">
        <f t="shared" si="2"/>
        <v>0</v>
      </c>
    </row>
    <row r="49" spans="1:6" s="71" customFormat="1" hidden="1" x14ac:dyDescent="0.2">
      <c r="A49" s="253">
        <v>2</v>
      </c>
      <c r="B49" s="218" t="s">
        <v>227</v>
      </c>
      <c r="C49" s="215" t="s">
        <v>38</v>
      </c>
      <c r="D49" s="221">
        <v>5.25</v>
      </c>
      <c r="E49" s="217"/>
      <c r="F49" s="205">
        <f t="shared" si="2"/>
        <v>0</v>
      </c>
    </row>
    <row r="50" spans="1:6" s="71" customFormat="1" hidden="1" x14ac:dyDescent="0.2">
      <c r="A50" s="253">
        <v>6</v>
      </c>
      <c r="B50" s="218" t="s">
        <v>205</v>
      </c>
      <c r="C50" s="215" t="s">
        <v>38</v>
      </c>
      <c r="D50" s="220"/>
      <c r="E50" s="217"/>
      <c r="F50" s="205">
        <f t="shared" si="2"/>
        <v>0</v>
      </c>
    </row>
    <row r="51" spans="1:6" s="71" customFormat="1" x14ac:dyDescent="0.2">
      <c r="A51" s="253">
        <v>3</v>
      </c>
      <c r="B51" s="218" t="s">
        <v>349</v>
      </c>
      <c r="C51" s="215" t="s">
        <v>38</v>
      </c>
      <c r="D51" s="216">
        <v>12.600000000000001</v>
      </c>
      <c r="E51" s="217">
        <v>288400</v>
      </c>
      <c r="F51" s="205">
        <f t="shared" si="2"/>
        <v>3633840.0000000005</v>
      </c>
    </row>
    <row r="52" spans="1:6" s="71" customFormat="1" x14ac:dyDescent="0.2">
      <c r="A52" s="253">
        <v>7</v>
      </c>
      <c r="B52" s="218" t="s">
        <v>350</v>
      </c>
      <c r="C52" s="215" t="s">
        <v>41</v>
      </c>
      <c r="D52" s="203">
        <v>33.484999999999999</v>
      </c>
      <c r="E52" s="217">
        <v>93575</v>
      </c>
      <c r="F52" s="205">
        <f t="shared" si="2"/>
        <v>3133358.875</v>
      </c>
    </row>
    <row r="53" spans="1:6" s="71" customFormat="1" hidden="1" x14ac:dyDescent="0.2">
      <c r="A53" s="253">
        <v>4</v>
      </c>
      <c r="B53" s="218" t="s">
        <v>40</v>
      </c>
      <c r="C53" s="215" t="s">
        <v>11</v>
      </c>
      <c r="D53" s="220"/>
      <c r="E53" s="217"/>
      <c r="F53" s="205">
        <f t="shared" si="2"/>
        <v>0</v>
      </c>
    </row>
    <row r="54" spans="1:6" s="71" customFormat="1" x14ac:dyDescent="0.2">
      <c r="A54" s="253">
        <v>8</v>
      </c>
      <c r="B54" s="218" t="s">
        <v>373</v>
      </c>
      <c r="C54" s="215" t="s">
        <v>41</v>
      </c>
      <c r="D54" s="203">
        <v>7.8100000000000005</v>
      </c>
      <c r="E54" s="217">
        <v>71250</v>
      </c>
      <c r="F54" s="205">
        <f t="shared" si="2"/>
        <v>556462.5</v>
      </c>
    </row>
    <row r="55" spans="1:6" s="98" customFormat="1" hidden="1" x14ac:dyDescent="0.2">
      <c r="A55" s="253">
        <v>5</v>
      </c>
      <c r="B55" s="201" t="s">
        <v>42</v>
      </c>
      <c r="C55" s="202" t="s">
        <v>41</v>
      </c>
      <c r="D55" s="221">
        <v>0</v>
      </c>
      <c r="E55" s="204"/>
      <c r="F55" s="205">
        <f t="shared" si="2"/>
        <v>0</v>
      </c>
    </row>
    <row r="56" spans="1:6" s="98" customFormat="1" hidden="1" x14ac:dyDescent="0.2">
      <c r="A56" s="253">
        <v>9</v>
      </c>
      <c r="B56" s="201" t="s">
        <v>216</v>
      </c>
      <c r="C56" s="202" t="s">
        <v>38</v>
      </c>
      <c r="D56" s="221">
        <v>0</v>
      </c>
      <c r="E56" s="204"/>
      <c r="F56" s="205">
        <f t="shared" si="2"/>
        <v>0</v>
      </c>
    </row>
    <row r="57" spans="1:6" s="71" customFormat="1" x14ac:dyDescent="0.2">
      <c r="A57" s="253">
        <v>6</v>
      </c>
      <c r="B57" s="218" t="s">
        <v>211</v>
      </c>
      <c r="C57" s="215"/>
      <c r="D57" s="220"/>
      <c r="E57" s="217"/>
      <c r="F57" s="205">
        <f t="shared" si="2"/>
        <v>0</v>
      </c>
    </row>
    <row r="58" spans="1:6" s="71" customFormat="1" x14ac:dyDescent="0.2">
      <c r="A58" s="253"/>
      <c r="B58" s="218" t="s">
        <v>203</v>
      </c>
      <c r="C58" s="215" t="s">
        <v>38</v>
      </c>
      <c r="D58" s="203">
        <v>18.241</v>
      </c>
      <c r="E58" s="217">
        <v>282700</v>
      </c>
      <c r="F58" s="205">
        <f t="shared" si="2"/>
        <v>5156730.7</v>
      </c>
    </row>
    <row r="59" spans="1:6" s="71" customFormat="1" x14ac:dyDescent="0.2">
      <c r="A59" s="254"/>
      <c r="B59" s="218"/>
      <c r="C59" s="215"/>
      <c r="D59" s="220"/>
      <c r="E59" s="206"/>
      <c r="F59" s="207">
        <f>SUM(F42:F58)</f>
        <v>25530609.880649999</v>
      </c>
    </row>
    <row r="60" spans="1:6" s="71" customFormat="1" x14ac:dyDescent="0.2">
      <c r="A60" s="252" t="s">
        <v>43</v>
      </c>
      <c r="B60" s="214" t="s">
        <v>44</v>
      </c>
      <c r="C60" s="215"/>
      <c r="D60" s="220"/>
      <c r="E60" s="217"/>
      <c r="F60" s="205"/>
    </row>
    <row r="61" spans="1:6" s="71" customFormat="1" x14ac:dyDescent="0.2">
      <c r="A61" s="254"/>
      <c r="B61" s="218" t="s">
        <v>45</v>
      </c>
      <c r="C61" s="215"/>
      <c r="D61" s="220"/>
      <c r="E61" s="217"/>
      <c r="F61" s="205"/>
    </row>
    <row r="62" spans="1:6" s="71" customFormat="1" x14ac:dyDescent="0.2">
      <c r="A62" s="253">
        <v>1</v>
      </c>
      <c r="B62" s="218" t="s">
        <v>320</v>
      </c>
      <c r="C62" s="215" t="s">
        <v>17</v>
      </c>
      <c r="D62" s="203">
        <v>25.086000000000002</v>
      </c>
      <c r="E62" s="217">
        <v>210300</v>
      </c>
      <c r="F62" s="205">
        <f t="shared" ref="F62:F71" si="3">+E62*D62</f>
        <v>5275585.8000000007</v>
      </c>
    </row>
    <row r="63" spans="1:6" s="71" customFormat="1" hidden="1" x14ac:dyDescent="0.2">
      <c r="A63" s="253"/>
      <c r="B63" s="218" t="s">
        <v>228</v>
      </c>
      <c r="C63" s="215" t="s">
        <v>17</v>
      </c>
      <c r="D63" s="221"/>
      <c r="E63" s="217"/>
      <c r="F63" s="205">
        <f t="shared" si="3"/>
        <v>0</v>
      </c>
    </row>
    <row r="64" spans="1:6" s="71" customFormat="1" hidden="1" x14ac:dyDescent="0.2">
      <c r="A64" s="253"/>
      <c r="B64" s="218" t="s">
        <v>263</v>
      </c>
      <c r="C64" s="215" t="s">
        <v>17</v>
      </c>
      <c r="D64" s="221"/>
      <c r="E64" s="217"/>
      <c r="F64" s="205">
        <f t="shared" si="3"/>
        <v>0</v>
      </c>
    </row>
    <row r="65" spans="1:6" s="71" customFormat="1" x14ac:dyDescent="0.2">
      <c r="A65" s="253">
        <v>2</v>
      </c>
      <c r="B65" s="218" t="s">
        <v>321</v>
      </c>
      <c r="C65" s="215" t="s">
        <v>17</v>
      </c>
      <c r="D65" s="203">
        <v>2.214</v>
      </c>
      <c r="E65" s="217">
        <v>210300</v>
      </c>
      <c r="F65" s="205">
        <f t="shared" si="3"/>
        <v>465604.2</v>
      </c>
    </row>
    <row r="66" spans="1:6" s="71" customFormat="1" hidden="1" x14ac:dyDescent="0.2">
      <c r="A66" s="253"/>
      <c r="B66" s="218" t="s">
        <v>202</v>
      </c>
      <c r="C66" s="215" t="s">
        <v>17</v>
      </c>
      <c r="D66" s="216"/>
      <c r="E66" s="217"/>
      <c r="F66" s="205">
        <f t="shared" si="3"/>
        <v>0</v>
      </c>
    </row>
    <row r="67" spans="1:6" s="71" customFormat="1" hidden="1" x14ac:dyDescent="0.2">
      <c r="A67" s="253"/>
      <c r="B67" s="218" t="s">
        <v>201</v>
      </c>
      <c r="C67" s="215" t="s">
        <v>11</v>
      </c>
      <c r="D67" s="216"/>
      <c r="E67" s="217"/>
      <c r="F67" s="205">
        <f t="shared" si="3"/>
        <v>0</v>
      </c>
    </row>
    <row r="68" spans="1:6" s="71" customFormat="1" hidden="1" x14ac:dyDescent="0.2">
      <c r="A68" s="253"/>
      <c r="B68" s="218" t="s">
        <v>200</v>
      </c>
      <c r="C68" s="215" t="s">
        <v>17</v>
      </c>
      <c r="D68" s="216"/>
      <c r="E68" s="217"/>
      <c r="F68" s="205">
        <f t="shared" si="3"/>
        <v>0</v>
      </c>
    </row>
    <row r="69" spans="1:6" s="71" customFormat="1" x14ac:dyDescent="0.2">
      <c r="A69" s="253">
        <v>3</v>
      </c>
      <c r="B69" s="218" t="s">
        <v>275</v>
      </c>
      <c r="C69" s="215" t="s">
        <v>17</v>
      </c>
      <c r="D69" s="203">
        <v>1.62</v>
      </c>
      <c r="E69" s="217">
        <v>231400</v>
      </c>
      <c r="F69" s="205">
        <f t="shared" si="3"/>
        <v>374868</v>
      </c>
    </row>
    <row r="70" spans="1:6" s="71" customFormat="1" x14ac:dyDescent="0.2">
      <c r="A70" s="253">
        <v>4</v>
      </c>
      <c r="B70" s="218" t="s">
        <v>322</v>
      </c>
      <c r="C70" s="215" t="s">
        <v>17</v>
      </c>
      <c r="D70" s="203">
        <v>0.98999999999999988</v>
      </c>
      <c r="E70" s="217">
        <v>231400</v>
      </c>
      <c r="F70" s="205">
        <f t="shared" si="3"/>
        <v>229085.99999999997</v>
      </c>
    </row>
    <row r="71" spans="1:6" s="71" customFormat="1" hidden="1" x14ac:dyDescent="0.2">
      <c r="A71" s="253"/>
      <c r="B71" s="218" t="s">
        <v>222</v>
      </c>
      <c r="C71" s="222" t="s">
        <v>223</v>
      </c>
      <c r="D71" s="221">
        <v>2</v>
      </c>
      <c r="E71" s="217"/>
      <c r="F71" s="205">
        <f t="shared" si="3"/>
        <v>0</v>
      </c>
    </row>
    <row r="72" spans="1:6" s="71" customFormat="1" x14ac:dyDescent="0.2">
      <c r="A72" s="253"/>
      <c r="B72" s="218"/>
      <c r="C72" s="215"/>
      <c r="D72" s="220"/>
      <c r="E72" s="217"/>
      <c r="F72" s="207">
        <f>SUM(F62:F71)</f>
        <v>6345144.0000000009</v>
      </c>
    </row>
    <row r="73" spans="1:6" s="71" customFormat="1" x14ac:dyDescent="0.2">
      <c r="A73" s="252" t="s">
        <v>46</v>
      </c>
      <c r="B73" s="214" t="s">
        <v>47</v>
      </c>
      <c r="C73" s="218"/>
      <c r="D73" s="223"/>
      <c r="E73" s="217"/>
      <c r="F73" s="205"/>
    </row>
    <row r="74" spans="1:6" s="71" customFormat="1" x14ac:dyDescent="0.2">
      <c r="A74" s="253">
        <v>1</v>
      </c>
      <c r="B74" s="218" t="s">
        <v>323</v>
      </c>
      <c r="C74" s="215" t="s">
        <v>17</v>
      </c>
      <c r="D74" s="203">
        <v>61.611000000000004</v>
      </c>
      <c r="E74" s="224">
        <v>74800</v>
      </c>
      <c r="F74" s="205">
        <f t="shared" ref="F74:F80" si="4">+E74*D74</f>
        <v>4608502.8000000007</v>
      </c>
    </row>
    <row r="75" spans="1:6" s="71" customFormat="1" x14ac:dyDescent="0.2">
      <c r="A75" s="253">
        <v>2</v>
      </c>
      <c r="B75" s="218" t="s">
        <v>352</v>
      </c>
      <c r="C75" s="215" t="s">
        <v>11</v>
      </c>
      <c r="D75" s="203">
        <v>84.969999999999985</v>
      </c>
      <c r="E75" s="224">
        <v>16625</v>
      </c>
      <c r="F75" s="205">
        <f t="shared" si="4"/>
        <v>1412626.2499999998</v>
      </c>
    </row>
    <row r="76" spans="1:6" s="71" customFormat="1" hidden="1" x14ac:dyDescent="0.2">
      <c r="A76" s="253"/>
      <c r="B76" s="218" t="s">
        <v>48</v>
      </c>
      <c r="C76" s="215" t="s">
        <v>11</v>
      </c>
      <c r="D76" s="221"/>
      <c r="E76" s="224"/>
      <c r="F76" s="205">
        <f t="shared" si="4"/>
        <v>0</v>
      </c>
    </row>
    <row r="77" spans="1:6" s="71" customFormat="1" hidden="1" x14ac:dyDescent="0.2">
      <c r="A77" s="253"/>
      <c r="B77" s="218" t="s">
        <v>49</v>
      </c>
      <c r="C77" s="215" t="s">
        <v>17</v>
      </c>
      <c r="D77" s="221"/>
      <c r="E77" s="224"/>
      <c r="F77" s="205">
        <f t="shared" si="4"/>
        <v>0</v>
      </c>
    </row>
    <row r="78" spans="1:6" s="71" customFormat="1" x14ac:dyDescent="0.2">
      <c r="A78" s="253">
        <v>3</v>
      </c>
      <c r="B78" s="218" t="s">
        <v>50</v>
      </c>
      <c r="C78" s="215" t="s">
        <v>17</v>
      </c>
      <c r="D78" s="203">
        <v>6.6</v>
      </c>
      <c r="E78" s="224">
        <v>64000</v>
      </c>
      <c r="F78" s="205">
        <f t="shared" si="4"/>
        <v>422400</v>
      </c>
    </row>
    <row r="79" spans="1:6" s="71" customFormat="1" x14ac:dyDescent="0.2">
      <c r="A79" s="253">
        <v>4</v>
      </c>
      <c r="B79" s="218" t="s">
        <v>51</v>
      </c>
      <c r="C79" s="215" t="s">
        <v>52</v>
      </c>
      <c r="D79" s="203">
        <v>1</v>
      </c>
      <c r="E79" s="224">
        <v>365750</v>
      </c>
      <c r="F79" s="205">
        <f t="shared" si="4"/>
        <v>365750</v>
      </c>
    </row>
    <row r="80" spans="1:6" s="71" customFormat="1" hidden="1" x14ac:dyDescent="0.2">
      <c r="A80" s="253"/>
      <c r="B80" s="218" t="s">
        <v>53</v>
      </c>
      <c r="C80" s="215" t="s">
        <v>41</v>
      </c>
      <c r="D80" s="216"/>
      <c r="E80" s="217"/>
      <c r="F80" s="205">
        <f t="shared" si="4"/>
        <v>0</v>
      </c>
    </row>
    <row r="81" spans="1:6" s="71" customFormat="1" x14ac:dyDescent="0.2">
      <c r="A81" s="254"/>
      <c r="B81" s="218"/>
      <c r="C81" s="218"/>
      <c r="D81" s="216"/>
      <c r="E81" s="217"/>
      <c r="F81" s="207">
        <f>SUM(F74:F80)</f>
        <v>6809279.0500000007</v>
      </c>
    </row>
    <row r="82" spans="1:6" s="153" customFormat="1" x14ac:dyDescent="0.2">
      <c r="A82" s="252" t="s">
        <v>54</v>
      </c>
      <c r="B82" s="214" t="s">
        <v>55</v>
      </c>
      <c r="C82" s="215"/>
      <c r="D82" s="216"/>
      <c r="E82" s="217"/>
      <c r="F82" s="205"/>
    </row>
    <row r="83" spans="1:6" s="153" customFormat="1" x14ac:dyDescent="0.2">
      <c r="A83" s="253">
        <v>1</v>
      </c>
      <c r="B83" s="218" t="s">
        <v>56</v>
      </c>
      <c r="C83" s="215" t="s">
        <v>17</v>
      </c>
      <c r="D83" s="203">
        <v>20.549999999999997</v>
      </c>
      <c r="E83" s="217">
        <v>80375</v>
      </c>
      <c r="F83" s="205">
        <f>+E83*D83</f>
        <v>1651706.2499999998</v>
      </c>
    </row>
    <row r="84" spans="1:6" s="153" customFormat="1" x14ac:dyDescent="0.2">
      <c r="A84" s="253">
        <v>2</v>
      </c>
      <c r="B84" s="218" t="s">
        <v>57</v>
      </c>
      <c r="C84" s="215" t="s">
        <v>17</v>
      </c>
      <c r="D84" s="203">
        <v>257.99619999999999</v>
      </c>
      <c r="E84" s="217">
        <v>76475</v>
      </c>
      <c r="F84" s="205">
        <f>+E84*D84</f>
        <v>19730259.395</v>
      </c>
    </row>
    <row r="85" spans="1:6" s="71" customFormat="1" x14ac:dyDescent="0.2">
      <c r="A85" s="248">
        <v>3</v>
      </c>
      <c r="B85" s="201" t="s">
        <v>385</v>
      </c>
      <c r="C85" s="215" t="s">
        <v>17</v>
      </c>
      <c r="D85" s="203">
        <v>386.71940000000001</v>
      </c>
      <c r="E85" s="217">
        <v>61350</v>
      </c>
      <c r="F85" s="205">
        <f>+E85*D85</f>
        <v>23725235.190000001</v>
      </c>
    </row>
    <row r="86" spans="1:6" s="71" customFormat="1" x14ac:dyDescent="0.2">
      <c r="A86" s="253"/>
      <c r="B86" s="218"/>
      <c r="C86" s="215"/>
      <c r="D86" s="216"/>
      <c r="E86" s="206"/>
      <c r="F86" s="207">
        <f>SUM(F83:F85)</f>
        <v>45107200.835000001</v>
      </c>
    </row>
    <row r="87" spans="1:6" s="71" customFormat="1" x14ac:dyDescent="0.2">
      <c r="A87" s="252" t="s">
        <v>58</v>
      </c>
      <c r="B87" s="214" t="s">
        <v>59</v>
      </c>
      <c r="C87" s="218"/>
      <c r="D87" s="225"/>
      <c r="E87" s="217"/>
      <c r="F87" s="205"/>
    </row>
    <row r="88" spans="1:6" s="71" customFormat="1" x14ac:dyDescent="0.2">
      <c r="A88" s="253">
        <v>1</v>
      </c>
      <c r="B88" s="218" t="s">
        <v>60</v>
      </c>
      <c r="C88" s="215" t="s">
        <v>17</v>
      </c>
      <c r="D88" s="203">
        <v>47.52000000000001</v>
      </c>
      <c r="E88" s="226">
        <v>104250</v>
      </c>
      <c r="F88" s="205">
        <f t="shared" ref="F88:F93" si="5">+E88*D88</f>
        <v>4953960.0000000009</v>
      </c>
    </row>
    <row r="89" spans="1:6" s="71" customFormat="1" x14ac:dyDescent="0.2">
      <c r="A89" s="253">
        <v>2</v>
      </c>
      <c r="B89" s="218" t="s">
        <v>61</v>
      </c>
      <c r="C89" s="215" t="s">
        <v>17</v>
      </c>
      <c r="D89" s="203">
        <v>47.52000000000001</v>
      </c>
      <c r="E89" s="226">
        <v>76800</v>
      </c>
      <c r="F89" s="205">
        <f t="shared" si="5"/>
        <v>3649536.0000000009</v>
      </c>
    </row>
    <row r="90" spans="1:6" s="71" customFormat="1" x14ac:dyDescent="0.2">
      <c r="A90" s="253">
        <v>3</v>
      </c>
      <c r="B90" s="218" t="s">
        <v>62</v>
      </c>
      <c r="C90" s="215" t="s">
        <v>11</v>
      </c>
      <c r="D90" s="203">
        <v>21.75</v>
      </c>
      <c r="E90" s="227">
        <v>46650</v>
      </c>
      <c r="F90" s="205">
        <f t="shared" si="5"/>
        <v>1014637.5</v>
      </c>
    </row>
    <row r="91" spans="1:6" s="71" customFormat="1" x14ac:dyDescent="0.2">
      <c r="A91" s="253">
        <v>4</v>
      </c>
      <c r="B91" s="218" t="s">
        <v>63</v>
      </c>
      <c r="C91" s="215" t="s">
        <v>11</v>
      </c>
      <c r="D91" s="216">
        <v>10.1</v>
      </c>
      <c r="E91" s="217">
        <v>44900</v>
      </c>
      <c r="F91" s="205">
        <f t="shared" si="5"/>
        <v>453490</v>
      </c>
    </row>
    <row r="92" spans="1:6" s="71" customFormat="1" x14ac:dyDescent="0.2">
      <c r="A92" s="253">
        <v>5</v>
      </c>
      <c r="B92" s="218" t="s">
        <v>64</v>
      </c>
      <c r="C92" s="215" t="s">
        <v>11</v>
      </c>
      <c r="D92" s="203">
        <v>5.15</v>
      </c>
      <c r="E92" s="227">
        <v>52500</v>
      </c>
      <c r="F92" s="205">
        <f t="shared" si="5"/>
        <v>270375</v>
      </c>
    </row>
    <row r="93" spans="1:6" s="71" customFormat="1" hidden="1" x14ac:dyDescent="0.2">
      <c r="A93" s="253">
        <v>6</v>
      </c>
      <c r="B93" s="218" t="s">
        <v>65</v>
      </c>
      <c r="C93" s="215" t="s">
        <v>11</v>
      </c>
      <c r="D93" s="216">
        <v>0</v>
      </c>
      <c r="E93" s="217"/>
      <c r="F93" s="205">
        <f t="shared" si="5"/>
        <v>0</v>
      </c>
    </row>
    <row r="94" spans="1:6" s="71" customFormat="1" x14ac:dyDescent="0.2">
      <c r="A94" s="254"/>
      <c r="B94" s="218"/>
      <c r="C94" s="218"/>
      <c r="D94" s="228"/>
      <c r="E94" s="206"/>
      <c r="F94" s="207">
        <f>SUM(F88:F93)</f>
        <v>10341998.500000002</v>
      </c>
    </row>
    <row r="95" spans="1:6" s="71" customFormat="1" x14ac:dyDescent="0.2">
      <c r="A95" s="252" t="s">
        <v>66</v>
      </c>
      <c r="B95" s="214" t="s">
        <v>67</v>
      </c>
      <c r="C95" s="218"/>
      <c r="D95" s="225"/>
      <c r="E95" s="217"/>
      <c r="F95" s="205"/>
    </row>
    <row r="96" spans="1:6" s="71" customFormat="1" x14ac:dyDescent="0.2">
      <c r="A96" s="254">
        <v>1</v>
      </c>
      <c r="B96" s="214" t="s">
        <v>68</v>
      </c>
      <c r="C96" s="218"/>
      <c r="D96" s="225"/>
      <c r="E96" s="217"/>
      <c r="F96" s="205"/>
    </row>
    <row r="97" spans="1:6" s="71" customFormat="1" x14ac:dyDescent="0.2">
      <c r="A97" s="253" t="s">
        <v>69</v>
      </c>
      <c r="B97" s="218" t="s">
        <v>70</v>
      </c>
      <c r="C97" s="215" t="s">
        <v>21</v>
      </c>
      <c r="D97" s="203">
        <v>0.11159999999999999</v>
      </c>
      <c r="E97" s="217">
        <v>7125000</v>
      </c>
      <c r="F97" s="205">
        <f t="shared" ref="F97:F127" si="6">+E97*D97</f>
        <v>795149.99999999988</v>
      </c>
    </row>
    <row r="98" spans="1:6" s="71" customFormat="1" x14ac:dyDescent="0.2">
      <c r="A98" s="253" t="s">
        <v>69</v>
      </c>
      <c r="B98" s="218" t="s">
        <v>71</v>
      </c>
      <c r="C98" s="215" t="s">
        <v>72</v>
      </c>
      <c r="D98" s="203">
        <v>1</v>
      </c>
      <c r="E98" s="226">
        <v>1306250</v>
      </c>
      <c r="F98" s="205">
        <f t="shared" si="6"/>
        <v>1306250</v>
      </c>
    </row>
    <row r="99" spans="1:6" s="71" customFormat="1" x14ac:dyDescent="0.2">
      <c r="A99" s="253" t="s">
        <v>69</v>
      </c>
      <c r="B99" s="218" t="s">
        <v>280</v>
      </c>
      <c r="C99" s="215" t="s">
        <v>72</v>
      </c>
      <c r="D99" s="203">
        <v>4</v>
      </c>
      <c r="E99" s="226">
        <v>831250</v>
      </c>
      <c r="F99" s="205">
        <f t="shared" si="6"/>
        <v>3325000</v>
      </c>
    </row>
    <row r="100" spans="1:6" s="71" customFormat="1" x14ac:dyDescent="0.2">
      <c r="A100" s="255" t="s">
        <v>69</v>
      </c>
      <c r="B100" s="218" t="s">
        <v>264</v>
      </c>
      <c r="C100" s="215" t="s">
        <v>72</v>
      </c>
      <c r="D100" s="203">
        <v>2</v>
      </c>
      <c r="E100" s="217">
        <v>641250</v>
      </c>
      <c r="F100" s="205">
        <f t="shared" si="6"/>
        <v>1282500</v>
      </c>
    </row>
    <row r="101" spans="1:6" s="71" customFormat="1" hidden="1" x14ac:dyDescent="0.2">
      <c r="A101" s="254"/>
      <c r="B101" s="214" t="s">
        <v>73</v>
      </c>
      <c r="C101" s="215"/>
      <c r="D101" s="216"/>
      <c r="E101" s="217"/>
      <c r="F101" s="205">
        <f t="shared" si="6"/>
        <v>0</v>
      </c>
    </row>
    <row r="102" spans="1:6" s="71" customFormat="1" hidden="1" x14ac:dyDescent="0.2">
      <c r="A102" s="255"/>
      <c r="B102" s="218" t="s">
        <v>74</v>
      </c>
      <c r="C102" s="215" t="s">
        <v>72</v>
      </c>
      <c r="D102" s="216"/>
      <c r="E102" s="217"/>
      <c r="F102" s="205">
        <f t="shared" si="6"/>
        <v>0</v>
      </c>
    </row>
    <row r="103" spans="1:6" s="71" customFormat="1" hidden="1" x14ac:dyDescent="0.2">
      <c r="A103" s="255"/>
      <c r="B103" s="218" t="s">
        <v>75</v>
      </c>
      <c r="C103" s="215" t="s">
        <v>72</v>
      </c>
      <c r="D103" s="216"/>
      <c r="E103" s="217"/>
      <c r="F103" s="205">
        <f t="shared" si="6"/>
        <v>0</v>
      </c>
    </row>
    <row r="104" spans="1:6" s="71" customFormat="1" hidden="1" x14ac:dyDescent="0.2">
      <c r="A104" s="253" t="s">
        <v>69</v>
      </c>
      <c r="B104" s="218" t="s">
        <v>76</v>
      </c>
      <c r="C104" s="215" t="s">
        <v>72</v>
      </c>
      <c r="D104" s="216"/>
      <c r="E104" s="217"/>
      <c r="F104" s="205">
        <f t="shared" si="6"/>
        <v>0</v>
      </c>
    </row>
    <row r="105" spans="1:6" s="71" customFormat="1" x14ac:dyDescent="0.2">
      <c r="A105" s="255" t="s">
        <v>69</v>
      </c>
      <c r="B105" s="218" t="s">
        <v>332</v>
      </c>
      <c r="C105" s="215" t="s">
        <v>72</v>
      </c>
      <c r="D105" s="216">
        <v>1</v>
      </c>
      <c r="E105" s="217">
        <v>688750</v>
      </c>
      <c r="F105" s="205">
        <f t="shared" si="6"/>
        <v>688750</v>
      </c>
    </row>
    <row r="106" spans="1:6" s="71" customFormat="1" x14ac:dyDescent="0.2">
      <c r="A106" s="253"/>
      <c r="B106" s="218"/>
      <c r="C106" s="215"/>
      <c r="D106" s="216"/>
      <c r="E106" s="217"/>
      <c r="F106" s="205">
        <f t="shared" si="6"/>
        <v>0</v>
      </c>
    </row>
    <row r="107" spans="1:6" s="71" customFormat="1" x14ac:dyDescent="0.2">
      <c r="A107" s="254">
        <v>2</v>
      </c>
      <c r="B107" s="214" t="s">
        <v>386</v>
      </c>
      <c r="C107" s="215" t="s">
        <v>77</v>
      </c>
      <c r="D107" s="203">
        <v>1</v>
      </c>
      <c r="E107" s="217">
        <v>22954185</v>
      </c>
      <c r="F107" s="205">
        <f t="shared" si="6"/>
        <v>22954185</v>
      </c>
    </row>
    <row r="108" spans="1:6" s="71" customFormat="1" x14ac:dyDescent="0.2">
      <c r="A108" s="253" t="s">
        <v>69</v>
      </c>
      <c r="B108" s="218" t="s">
        <v>281</v>
      </c>
      <c r="C108" s="215"/>
      <c r="D108" s="203"/>
      <c r="E108" s="217"/>
      <c r="F108" s="205">
        <f t="shared" si="6"/>
        <v>0</v>
      </c>
    </row>
    <row r="109" spans="1:6" s="153" customFormat="1" x14ac:dyDescent="0.2">
      <c r="A109" s="253" t="s">
        <v>69</v>
      </c>
      <c r="B109" s="218" t="s">
        <v>197</v>
      </c>
      <c r="C109" s="215"/>
      <c r="D109" s="216"/>
      <c r="E109" s="217"/>
      <c r="F109" s="205">
        <f t="shared" si="6"/>
        <v>0</v>
      </c>
    </row>
    <row r="110" spans="1:6" s="153" customFormat="1" x14ac:dyDescent="0.2">
      <c r="A110" s="253" t="s">
        <v>69</v>
      </c>
      <c r="B110" s="218" t="s">
        <v>198</v>
      </c>
      <c r="C110" s="215"/>
      <c r="D110" s="216"/>
      <c r="E110" s="217"/>
      <c r="F110" s="205">
        <f t="shared" si="6"/>
        <v>0</v>
      </c>
    </row>
    <row r="111" spans="1:6" s="153" customFormat="1" x14ac:dyDescent="0.2">
      <c r="A111" s="253" t="s">
        <v>69</v>
      </c>
      <c r="B111" s="218" t="s">
        <v>79</v>
      </c>
      <c r="C111" s="215"/>
      <c r="D111" s="216"/>
      <c r="E111" s="217"/>
      <c r="F111" s="205">
        <f t="shared" si="6"/>
        <v>0</v>
      </c>
    </row>
    <row r="112" spans="1:6" s="153" customFormat="1" x14ac:dyDescent="0.2">
      <c r="A112" s="253" t="s">
        <v>69</v>
      </c>
      <c r="B112" s="218" t="s">
        <v>80</v>
      </c>
      <c r="C112" s="215"/>
      <c r="D112" s="216"/>
      <c r="E112" s="217"/>
      <c r="F112" s="205">
        <f t="shared" si="6"/>
        <v>0</v>
      </c>
    </row>
    <row r="113" spans="1:6" s="153" customFormat="1" x14ac:dyDescent="0.2">
      <c r="A113" s="253" t="s">
        <v>69</v>
      </c>
      <c r="B113" s="218" t="s">
        <v>81</v>
      </c>
      <c r="C113" s="215"/>
      <c r="D113" s="216"/>
      <c r="E113" s="217"/>
      <c r="F113" s="205">
        <f t="shared" si="6"/>
        <v>0</v>
      </c>
    </row>
    <row r="114" spans="1:6" s="153" customFormat="1" x14ac:dyDescent="0.2">
      <c r="A114" s="253" t="s">
        <v>69</v>
      </c>
      <c r="B114" s="218" t="s">
        <v>82</v>
      </c>
      <c r="C114" s="215"/>
      <c r="D114" s="216"/>
      <c r="E114" s="217"/>
      <c r="F114" s="205">
        <f t="shared" si="6"/>
        <v>0</v>
      </c>
    </row>
    <row r="115" spans="1:6" s="153" customFormat="1" x14ac:dyDescent="0.2">
      <c r="A115" s="255" t="s">
        <v>69</v>
      </c>
      <c r="B115" s="218" t="s">
        <v>83</v>
      </c>
      <c r="C115" s="215"/>
      <c r="D115" s="216"/>
      <c r="E115" s="217"/>
      <c r="F115" s="205">
        <f t="shared" si="6"/>
        <v>0</v>
      </c>
    </row>
    <row r="116" spans="1:6" s="153" customFormat="1" x14ac:dyDescent="0.2">
      <c r="A116" s="255" t="s">
        <v>69</v>
      </c>
      <c r="B116" s="218" t="s">
        <v>282</v>
      </c>
      <c r="C116" s="215"/>
      <c r="D116" s="216"/>
      <c r="E116" s="217"/>
      <c r="F116" s="205">
        <f t="shared" si="6"/>
        <v>0</v>
      </c>
    </row>
    <row r="117" spans="1:6" s="153" customFormat="1" x14ac:dyDescent="0.2">
      <c r="A117" s="253" t="s">
        <v>69</v>
      </c>
      <c r="B117" s="218" t="s">
        <v>84</v>
      </c>
      <c r="C117" s="215"/>
      <c r="D117" s="216"/>
      <c r="E117" s="217"/>
      <c r="F117" s="205">
        <f t="shared" si="6"/>
        <v>0</v>
      </c>
    </row>
    <row r="118" spans="1:6" s="71" customFormat="1" x14ac:dyDescent="0.2">
      <c r="A118" s="253"/>
      <c r="B118" s="218"/>
      <c r="C118" s="215"/>
      <c r="D118" s="216"/>
      <c r="E118" s="217"/>
      <c r="F118" s="205">
        <f t="shared" si="6"/>
        <v>0</v>
      </c>
    </row>
    <row r="119" spans="1:6" s="71" customFormat="1" x14ac:dyDescent="0.2">
      <c r="A119" s="254">
        <v>4</v>
      </c>
      <c r="B119" s="214" t="s">
        <v>85</v>
      </c>
      <c r="C119" s="215"/>
      <c r="D119" s="216"/>
      <c r="E119" s="217"/>
      <c r="F119" s="205">
        <f t="shared" si="6"/>
        <v>0</v>
      </c>
    </row>
    <row r="120" spans="1:6" s="71" customFormat="1" x14ac:dyDescent="0.2">
      <c r="A120" s="253" t="s">
        <v>69</v>
      </c>
      <c r="B120" s="214" t="s">
        <v>86</v>
      </c>
      <c r="C120" s="215"/>
      <c r="D120" s="216"/>
      <c r="E120" s="217"/>
      <c r="F120" s="205">
        <f t="shared" si="6"/>
        <v>0</v>
      </c>
    </row>
    <row r="121" spans="1:6" s="71" customFormat="1" x14ac:dyDescent="0.2">
      <c r="A121" s="253" t="s">
        <v>69</v>
      </c>
      <c r="B121" s="218" t="s">
        <v>87</v>
      </c>
      <c r="C121" s="215" t="s">
        <v>52</v>
      </c>
      <c r="D121" s="203">
        <v>1</v>
      </c>
      <c r="E121" s="229">
        <v>841600</v>
      </c>
      <c r="F121" s="205">
        <f t="shared" si="6"/>
        <v>841600</v>
      </c>
    </row>
    <row r="122" spans="1:6" s="71" customFormat="1" x14ac:dyDescent="0.2">
      <c r="A122" s="255" t="s">
        <v>69</v>
      </c>
      <c r="B122" s="218" t="s">
        <v>283</v>
      </c>
      <c r="C122" s="215" t="s">
        <v>52</v>
      </c>
      <c r="D122" s="203">
        <v>7</v>
      </c>
      <c r="E122" s="226">
        <v>346750</v>
      </c>
      <c r="F122" s="205">
        <f t="shared" si="6"/>
        <v>2427250</v>
      </c>
    </row>
    <row r="123" spans="1:6" s="71" customFormat="1" hidden="1" x14ac:dyDescent="0.2">
      <c r="A123" s="255" t="s">
        <v>69</v>
      </c>
      <c r="B123" s="218" t="s">
        <v>88</v>
      </c>
      <c r="C123" s="215" t="s">
        <v>52</v>
      </c>
      <c r="D123" s="216"/>
      <c r="E123" s="229"/>
      <c r="F123" s="205">
        <f t="shared" si="6"/>
        <v>0</v>
      </c>
    </row>
    <row r="124" spans="1:6" s="71" customFormat="1" x14ac:dyDescent="0.2">
      <c r="A124" s="253" t="s">
        <v>69</v>
      </c>
      <c r="B124" s="218" t="s">
        <v>89</v>
      </c>
      <c r="C124" s="215" t="s">
        <v>92</v>
      </c>
      <c r="D124" s="203">
        <v>11</v>
      </c>
      <c r="E124" s="226">
        <v>36100</v>
      </c>
      <c r="F124" s="205">
        <f t="shared" si="6"/>
        <v>397100</v>
      </c>
    </row>
    <row r="125" spans="1:6" s="71" customFormat="1" hidden="1" x14ac:dyDescent="0.2">
      <c r="A125" s="253" t="s">
        <v>90</v>
      </c>
      <c r="B125" s="218" t="s">
        <v>91</v>
      </c>
      <c r="C125" s="215" t="s">
        <v>92</v>
      </c>
      <c r="D125" s="203"/>
      <c r="E125" s="217"/>
      <c r="F125" s="205">
        <f t="shared" si="6"/>
        <v>0</v>
      </c>
    </row>
    <row r="126" spans="1:6" s="71" customFormat="1" hidden="1" x14ac:dyDescent="0.2">
      <c r="A126" s="253" t="s">
        <v>69</v>
      </c>
      <c r="B126" s="218" t="s">
        <v>93</v>
      </c>
      <c r="C126" s="215" t="s">
        <v>52</v>
      </c>
      <c r="D126" s="230"/>
      <c r="E126" s="217"/>
      <c r="F126" s="205">
        <f t="shared" si="6"/>
        <v>0</v>
      </c>
    </row>
    <row r="127" spans="1:6" s="71" customFormat="1" hidden="1" x14ac:dyDescent="0.2">
      <c r="A127" s="255" t="s">
        <v>69</v>
      </c>
      <c r="B127" s="218" t="s">
        <v>94</v>
      </c>
      <c r="C127" s="215" t="s">
        <v>95</v>
      </c>
      <c r="D127" s="216"/>
      <c r="E127" s="217"/>
      <c r="F127" s="205">
        <f t="shared" si="6"/>
        <v>0</v>
      </c>
    </row>
    <row r="128" spans="1:6" s="71" customFormat="1" x14ac:dyDescent="0.2">
      <c r="A128" s="253"/>
      <c r="B128" s="218"/>
      <c r="C128" s="215"/>
      <c r="D128" s="216"/>
      <c r="E128" s="206"/>
      <c r="F128" s="207">
        <f>SUM(F97:F127)</f>
        <v>34017785</v>
      </c>
    </row>
    <row r="129" spans="1:6" s="153" customFormat="1" x14ac:dyDescent="0.2">
      <c r="A129" s="252" t="s">
        <v>96</v>
      </c>
      <c r="B129" s="214" t="s">
        <v>97</v>
      </c>
      <c r="C129" s="215"/>
      <c r="D129" s="231"/>
      <c r="E129" s="217"/>
      <c r="F129" s="205"/>
    </row>
    <row r="130" spans="1:6" s="153" customFormat="1" x14ac:dyDescent="0.2">
      <c r="A130" s="253">
        <v>1</v>
      </c>
      <c r="B130" s="218" t="s">
        <v>212</v>
      </c>
      <c r="C130" s="215" t="s">
        <v>17</v>
      </c>
      <c r="D130" s="203">
        <v>323.53100000000001</v>
      </c>
      <c r="E130" s="226">
        <v>15200</v>
      </c>
      <c r="F130" s="205">
        <f t="shared" ref="F130:F137" si="7">+E130*D130</f>
        <v>4917671.2</v>
      </c>
    </row>
    <row r="131" spans="1:6" s="153" customFormat="1" x14ac:dyDescent="0.2">
      <c r="A131" s="253">
        <v>2</v>
      </c>
      <c r="B131" s="218" t="s">
        <v>213</v>
      </c>
      <c r="C131" s="215" t="s">
        <v>17</v>
      </c>
      <c r="D131" s="203">
        <v>63.188400000000009</v>
      </c>
      <c r="E131" s="226">
        <v>22950</v>
      </c>
      <c r="F131" s="205">
        <f t="shared" si="7"/>
        <v>1450173.7800000003</v>
      </c>
    </row>
    <row r="132" spans="1:6" s="71" customFormat="1" x14ac:dyDescent="0.2">
      <c r="A132" s="253">
        <v>3</v>
      </c>
      <c r="B132" s="218" t="s">
        <v>98</v>
      </c>
      <c r="C132" s="215" t="s">
        <v>17</v>
      </c>
      <c r="D132" s="203">
        <v>6.6</v>
      </c>
      <c r="E132" s="226">
        <v>33250</v>
      </c>
      <c r="F132" s="205">
        <f t="shared" si="7"/>
        <v>219450</v>
      </c>
    </row>
    <row r="133" spans="1:6" s="71" customFormat="1" x14ac:dyDescent="0.2">
      <c r="A133" s="253">
        <v>4</v>
      </c>
      <c r="B133" s="218" t="s">
        <v>99</v>
      </c>
      <c r="C133" s="215" t="s">
        <v>17</v>
      </c>
      <c r="D133" s="203">
        <v>61.611000000000004</v>
      </c>
      <c r="E133" s="226">
        <v>15200</v>
      </c>
      <c r="F133" s="205">
        <f t="shared" si="7"/>
        <v>936487.20000000007</v>
      </c>
    </row>
    <row r="134" spans="1:6" s="71" customFormat="1" x14ac:dyDescent="0.2">
      <c r="A134" s="253">
        <v>5</v>
      </c>
      <c r="B134" s="218" t="s">
        <v>265</v>
      </c>
      <c r="C134" s="215" t="s">
        <v>11</v>
      </c>
      <c r="D134" s="203">
        <v>21.75</v>
      </c>
      <c r="E134" s="226">
        <v>28025</v>
      </c>
      <c r="F134" s="205">
        <f t="shared" si="7"/>
        <v>609543.75</v>
      </c>
    </row>
    <row r="135" spans="1:6" s="71" customFormat="1" x14ac:dyDescent="0.2">
      <c r="A135" s="253">
        <v>6</v>
      </c>
      <c r="B135" s="218" t="s">
        <v>266</v>
      </c>
      <c r="C135" s="215" t="s">
        <v>11</v>
      </c>
      <c r="D135" s="203">
        <v>5.15</v>
      </c>
      <c r="E135" s="226">
        <v>16625</v>
      </c>
      <c r="F135" s="205">
        <f t="shared" si="7"/>
        <v>85618.75</v>
      </c>
    </row>
    <row r="136" spans="1:6" s="71" customFormat="1" x14ac:dyDescent="0.2">
      <c r="A136" s="253">
        <v>7</v>
      </c>
      <c r="B136" s="218" t="s">
        <v>100</v>
      </c>
      <c r="C136" s="215" t="s">
        <v>17</v>
      </c>
      <c r="D136" s="203">
        <v>3.375</v>
      </c>
      <c r="E136" s="226">
        <v>61750</v>
      </c>
      <c r="F136" s="205">
        <f t="shared" si="7"/>
        <v>208406.25</v>
      </c>
    </row>
    <row r="137" spans="1:6" s="71" customFormat="1" x14ac:dyDescent="0.2">
      <c r="A137" s="253">
        <v>8</v>
      </c>
      <c r="B137" s="218" t="s">
        <v>101</v>
      </c>
      <c r="C137" s="215" t="s">
        <v>17</v>
      </c>
      <c r="D137" s="203">
        <v>29.155000000000001</v>
      </c>
      <c r="E137" s="226">
        <v>61750</v>
      </c>
      <c r="F137" s="205">
        <f t="shared" si="7"/>
        <v>1800321.25</v>
      </c>
    </row>
    <row r="138" spans="1:6" s="71" customFormat="1" x14ac:dyDescent="0.2">
      <c r="A138" s="253"/>
      <c r="B138" s="218"/>
      <c r="C138" s="215"/>
      <c r="D138" s="231"/>
      <c r="E138" s="226"/>
      <c r="F138" s="207">
        <f>SUM(F130:F137)</f>
        <v>10227672.18</v>
      </c>
    </row>
    <row r="139" spans="1:6" s="71" customFormat="1" x14ac:dyDescent="0.2">
      <c r="A139" s="252" t="s">
        <v>102</v>
      </c>
      <c r="B139" s="214" t="s">
        <v>103</v>
      </c>
      <c r="C139" s="215"/>
      <c r="D139" s="216"/>
      <c r="E139" s="217"/>
      <c r="F139" s="205"/>
    </row>
    <row r="140" spans="1:6" s="71" customFormat="1" x14ac:dyDescent="0.2">
      <c r="A140" s="253">
        <v>1</v>
      </c>
      <c r="B140" s="218" t="s">
        <v>104</v>
      </c>
      <c r="C140" s="218"/>
      <c r="D140" s="225"/>
      <c r="E140" s="217"/>
      <c r="F140" s="205"/>
    </row>
    <row r="141" spans="1:6" s="71" customFormat="1" x14ac:dyDescent="0.2">
      <c r="A141" s="253" t="s">
        <v>69</v>
      </c>
      <c r="B141" s="218" t="s">
        <v>209</v>
      </c>
      <c r="C141" s="215" t="s">
        <v>105</v>
      </c>
      <c r="D141" s="203">
        <v>2</v>
      </c>
      <c r="E141" s="226">
        <v>2807250</v>
      </c>
      <c r="F141" s="205">
        <f t="shared" ref="F141:F150" si="8">+E141*D141</f>
        <v>5614500</v>
      </c>
    </row>
    <row r="142" spans="1:6" s="71" customFormat="1" hidden="1" x14ac:dyDescent="0.2">
      <c r="A142" s="255" t="s">
        <v>69</v>
      </c>
      <c r="B142" s="218" t="s">
        <v>224</v>
      </c>
      <c r="C142" s="215" t="s">
        <v>105</v>
      </c>
      <c r="D142" s="216"/>
      <c r="E142" s="227"/>
      <c r="F142" s="205">
        <f t="shared" si="8"/>
        <v>0</v>
      </c>
    </row>
    <row r="143" spans="1:6" s="71" customFormat="1" hidden="1" x14ac:dyDescent="0.2">
      <c r="A143" s="253" t="s">
        <v>69</v>
      </c>
      <c r="B143" s="218" t="s">
        <v>284</v>
      </c>
      <c r="C143" s="215" t="s">
        <v>105</v>
      </c>
      <c r="D143" s="203">
        <v>0</v>
      </c>
      <c r="E143" s="226"/>
      <c r="F143" s="205">
        <f t="shared" si="8"/>
        <v>0</v>
      </c>
    </row>
    <row r="144" spans="1:6" s="71" customFormat="1" x14ac:dyDescent="0.2">
      <c r="A144" s="253" t="s">
        <v>69</v>
      </c>
      <c r="B144" s="218" t="s">
        <v>285</v>
      </c>
      <c r="C144" s="215" t="s">
        <v>105</v>
      </c>
      <c r="D144" s="216">
        <v>1</v>
      </c>
      <c r="E144" s="226">
        <v>2417975</v>
      </c>
      <c r="F144" s="205">
        <f t="shared" si="8"/>
        <v>2417975</v>
      </c>
    </row>
    <row r="145" spans="1:6" s="71" customFormat="1" hidden="1" x14ac:dyDescent="0.2">
      <c r="A145" s="255" t="s">
        <v>69</v>
      </c>
      <c r="B145" s="218" t="s">
        <v>106</v>
      </c>
      <c r="C145" s="215" t="s">
        <v>105</v>
      </c>
      <c r="D145" s="203"/>
      <c r="E145" s="227"/>
      <c r="F145" s="205">
        <f t="shared" si="8"/>
        <v>0</v>
      </c>
    </row>
    <row r="146" spans="1:6" s="71" customFormat="1" hidden="1" x14ac:dyDescent="0.2">
      <c r="A146" s="253" t="s">
        <v>69</v>
      </c>
      <c r="B146" s="218" t="s">
        <v>225</v>
      </c>
      <c r="C146" s="215" t="s">
        <v>105</v>
      </c>
      <c r="D146" s="203"/>
      <c r="E146" s="227"/>
      <c r="F146" s="205">
        <f t="shared" si="8"/>
        <v>0</v>
      </c>
    </row>
    <row r="147" spans="1:6" s="71" customFormat="1" x14ac:dyDescent="0.2">
      <c r="A147" s="253" t="s">
        <v>69</v>
      </c>
      <c r="B147" s="218" t="s">
        <v>303</v>
      </c>
      <c r="C147" s="215" t="s">
        <v>105</v>
      </c>
      <c r="D147" s="203">
        <v>1</v>
      </c>
      <c r="E147" s="227">
        <v>1564400</v>
      </c>
      <c r="F147" s="205">
        <f t="shared" si="8"/>
        <v>1564400</v>
      </c>
    </row>
    <row r="148" spans="1:6" s="71" customFormat="1" x14ac:dyDescent="0.2">
      <c r="A148" s="253" t="s">
        <v>69</v>
      </c>
      <c r="B148" s="218" t="s">
        <v>286</v>
      </c>
      <c r="C148" s="215" t="s">
        <v>105</v>
      </c>
      <c r="D148" s="203">
        <v>1</v>
      </c>
      <c r="E148" s="227">
        <v>1564400</v>
      </c>
      <c r="F148" s="205">
        <f t="shared" si="8"/>
        <v>1564400</v>
      </c>
    </row>
    <row r="149" spans="1:6" s="71" customFormat="1" x14ac:dyDescent="0.2">
      <c r="A149" s="253" t="s">
        <v>69</v>
      </c>
      <c r="B149" s="218" t="s">
        <v>219</v>
      </c>
      <c r="C149" s="215" t="s">
        <v>105</v>
      </c>
      <c r="D149" s="203">
        <v>2</v>
      </c>
      <c r="E149" s="227">
        <v>109250</v>
      </c>
      <c r="F149" s="205">
        <f t="shared" si="8"/>
        <v>218500</v>
      </c>
    </row>
    <row r="150" spans="1:6" s="71" customFormat="1" x14ac:dyDescent="0.2">
      <c r="A150" s="253" t="s">
        <v>69</v>
      </c>
      <c r="B150" s="218" t="s">
        <v>229</v>
      </c>
      <c r="C150" s="215" t="s">
        <v>105</v>
      </c>
      <c r="D150" s="203">
        <v>2</v>
      </c>
      <c r="E150" s="227">
        <v>213750</v>
      </c>
      <c r="F150" s="205">
        <f t="shared" si="8"/>
        <v>427500</v>
      </c>
    </row>
    <row r="151" spans="1:6" s="71" customFormat="1" x14ac:dyDescent="0.2">
      <c r="A151" s="253">
        <v>2</v>
      </c>
      <c r="B151" s="218" t="s">
        <v>107</v>
      </c>
      <c r="C151" s="218"/>
      <c r="D151" s="223"/>
      <c r="E151" s="217"/>
      <c r="F151" s="205"/>
    </row>
    <row r="152" spans="1:6" s="71" customFormat="1" x14ac:dyDescent="0.2">
      <c r="A152" s="253" t="s">
        <v>69</v>
      </c>
      <c r="B152" s="218" t="s">
        <v>108</v>
      </c>
      <c r="C152" s="215" t="s">
        <v>105</v>
      </c>
      <c r="D152" s="203">
        <v>1</v>
      </c>
      <c r="E152" s="227">
        <v>414675</v>
      </c>
      <c r="F152" s="205">
        <f>+E152*D152</f>
        <v>414675</v>
      </c>
    </row>
    <row r="153" spans="1:6" s="71" customFormat="1" x14ac:dyDescent="0.2">
      <c r="A153" s="253">
        <v>3</v>
      </c>
      <c r="B153" s="218" t="s">
        <v>109</v>
      </c>
      <c r="C153" s="215" t="s">
        <v>105</v>
      </c>
      <c r="D153" s="203">
        <v>2</v>
      </c>
      <c r="E153" s="227">
        <v>273125</v>
      </c>
      <c r="F153" s="205">
        <f>+E153*D153</f>
        <v>546250</v>
      </c>
    </row>
    <row r="154" spans="1:6" s="71" customFormat="1" hidden="1" x14ac:dyDescent="0.2">
      <c r="A154" s="253"/>
      <c r="B154" s="218" t="s">
        <v>220</v>
      </c>
      <c r="C154" s="215" t="s">
        <v>52</v>
      </c>
      <c r="D154" s="203"/>
      <c r="E154" s="227"/>
      <c r="F154" s="205">
        <f>+E154*D154</f>
        <v>0</v>
      </c>
    </row>
    <row r="155" spans="1:6" s="71" customFormat="1" x14ac:dyDescent="0.2">
      <c r="A155" s="253">
        <v>4</v>
      </c>
      <c r="B155" s="218" t="s">
        <v>217</v>
      </c>
      <c r="C155" s="215" t="s">
        <v>105</v>
      </c>
      <c r="D155" s="203">
        <v>2</v>
      </c>
      <c r="E155" s="227">
        <v>281200</v>
      </c>
      <c r="F155" s="205">
        <f>+E155*D155</f>
        <v>562400</v>
      </c>
    </row>
    <row r="156" spans="1:6" s="71" customFormat="1" x14ac:dyDescent="0.2">
      <c r="A156" s="253">
        <v>5</v>
      </c>
      <c r="B156" s="218" t="s">
        <v>218</v>
      </c>
      <c r="C156" s="215" t="s">
        <v>105</v>
      </c>
      <c r="D156" s="203">
        <v>2</v>
      </c>
      <c r="E156" s="232">
        <v>261250</v>
      </c>
      <c r="F156" s="205">
        <f>+E156*D156</f>
        <v>522500</v>
      </c>
    </row>
    <row r="157" spans="1:6" s="71" customFormat="1" x14ac:dyDescent="0.2">
      <c r="A157" s="253">
        <v>6</v>
      </c>
      <c r="B157" s="218" t="s">
        <v>110</v>
      </c>
      <c r="C157" s="218"/>
      <c r="D157" s="225"/>
      <c r="E157" s="217"/>
      <c r="F157" s="205"/>
    </row>
    <row r="158" spans="1:6" s="71" customFormat="1" x14ac:dyDescent="0.2">
      <c r="A158" s="253" t="s">
        <v>69</v>
      </c>
      <c r="B158" s="218" t="s">
        <v>111</v>
      </c>
      <c r="C158" s="215" t="s">
        <v>11</v>
      </c>
      <c r="D158" s="203">
        <v>28</v>
      </c>
      <c r="E158" s="227">
        <v>16050</v>
      </c>
      <c r="F158" s="205">
        <f>+E158*D158</f>
        <v>449400</v>
      </c>
    </row>
    <row r="159" spans="1:6" s="71" customFormat="1" x14ac:dyDescent="0.2">
      <c r="A159" s="253" t="s">
        <v>69</v>
      </c>
      <c r="B159" s="218" t="s">
        <v>112</v>
      </c>
      <c r="C159" s="215" t="s">
        <v>11</v>
      </c>
      <c r="D159" s="203">
        <v>45</v>
      </c>
      <c r="E159" s="227">
        <v>18300</v>
      </c>
      <c r="F159" s="205">
        <f>+E159*D159</f>
        <v>823500</v>
      </c>
    </row>
    <row r="160" spans="1:6" s="71" customFormat="1" x14ac:dyDescent="0.2">
      <c r="A160" s="253" t="s">
        <v>69</v>
      </c>
      <c r="B160" s="218" t="s">
        <v>113</v>
      </c>
      <c r="C160" s="215" t="s">
        <v>114</v>
      </c>
      <c r="D160" s="203">
        <v>2</v>
      </c>
      <c r="E160" s="227">
        <v>246350</v>
      </c>
      <c r="F160" s="205">
        <f>+E160*D160</f>
        <v>492700</v>
      </c>
    </row>
    <row r="161" spans="1:6" s="71" customFormat="1" x14ac:dyDescent="0.2">
      <c r="A161" s="253">
        <v>7</v>
      </c>
      <c r="B161" s="218" t="s">
        <v>115</v>
      </c>
      <c r="C161" s="215"/>
      <c r="D161" s="216"/>
      <c r="E161" s="227"/>
      <c r="F161" s="205"/>
    </row>
    <row r="162" spans="1:6" s="71" customFormat="1" x14ac:dyDescent="0.2">
      <c r="A162" s="253" t="s">
        <v>69</v>
      </c>
      <c r="B162" s="218" t="s">
        <v>116</v>
      </c>
      <c r="C162" s="215" t="s">
        <v>11</v>
      </c>
      <c r="D162" s="203">
        <v>12</v>
      </c>
      <c r="E162" s="226">
        <v>45550</v>
      </c>
      <c r="F162" s="205">
        <f t="shared" ref="F162:F167" si="9">+E162*D162</f>
        <v>546600</v>
      </c>
    </row>
    <row r="163" spans="1:6" s="71" customFormat="1" x14ac:dyDescent="0.2">
      <c r="A163" s="253" t="s">
        <v>69</v>
      </c>
      <c r="B163" s="218" t="s">
        <v>117</v>
      </c>
      <c r="C163" s="215" t="s">
        <v>11</v>
      </c>
      <c r="D163" s="203">
        <v>44</v>
      </c>
      <c r="E163" s="226">
        <v>66300</v>
      </c>
      <c r="F163" s="205">
        <f t="shared" si="9"/>
        <v>2917200</v>
      </c>
    </row>
    <row r="164" spans="1:6" s="71" customFormat="1" x14ac:dyDescent="0.2">
      <c r="A164" s="253" t="s">
        <v>69</v>
      </c>
      <c r="B164" s="218" t="s">
        <v>210</v>
      </c>
      <c r="C164" s="215" t="s">
        <v>105</v>
      </c>
      <c r="D164" s="203">
        <v>1</v>
      </c>
      <c r="E164" s="226">
        <v>92625</v>
      </c>
      <c r="F164" s="205">
        <f t="shared" si="9"/>
        <v>92625</v>
      </c>
    </row>
    <row r="165" spans="1:6" s="71" customFormat="1" x14ac:dyDescent="0.2">
      <c r="A165" s="253" t="s">
        <v>69</v>
      </c>
      <c r="B165" s="218" t="s">
        <v>118</v>
      </c>
      <c r="C165" s="215" t="s">
        <v>105</v>
      </c>
      <c r="D165" s="203">
        <v>3</v>
      </c>
      <c r="E165" s="226">
        <v>199500</v>
      </c>
      <c r="F165" s="205">
        <f t="shared" si="9"/>
        <v>598500</v>
      </c>
    </row>
    <row r="166" spans="1:6" s="71" customFormat="1" x14ac:dyDescent="0.2">
      <c r="A166" s="253" t="s">
        <v>69</v>
      </c>
      <c r="B166" s="218" t="s">
        <v>119</v>
      </c>
      <c r="C166" s="215" t="s">
        <v>105</v>
      </c>
      <c r="D166" s="203">
        <v>1</v>
      </c>
      <c r="E166" s="226">
        <v>1562500</v>
      </c>
      <c r="F166" s="205">
        <f t="shared" si="9"/>
        <v>1562500</v>
      </c>
    </row>
    <row r="167" spans="1:6" s="71" customFormat="1" x14ac:dyDescent="0.2">
      <c r="A167" s="255" t="s">
        <v>69</v>
      </c>
      <c r="B167" s="218" t="s">
        <v>226</v>
      </c>
      <c r="C167" s="215" t="s">
        <v>11</v>
      </c>
      <c r="D167" s="203">
        <v>30</v>
      </c>
      <c r="E167" s="227">
        <v>52250</v>
      </c>
      <c r="F167" s="205">
        <f t="shared" si="9"/>
        <v>1567500</v>
      </c>
    </row>
    <row r="168" spans="1:6" s="71" customFormat="1" x14ac:dyDescent="0.2">
      <c r="A168" s="253"/>
      <c r="B168" s="218"/>
      <c r="C168" s="215"/>
      <c r="D168" s="216"/>
      <c r="E168" s="217"/>
      <c r="F168" s="207">
        <f>SUM(F141:F167)</f>
        <v>22903625</v>
      </c>
    </row>
    <row r="169" spans="1:6" s="71" customFormat="1" x14ac:dyDescent="0.2">
      <c r="A169" s="252" t="s">
        <v>120</v>
      </c>
      <c r="B169" s="214" t="s">
        <v>121</v>
      </c>
      <c r="C169" s="215"/>
      <c r="D169" s="216"/>
      <c r="E169" s="217"/>
      <c r="F169" s="205"/>
    </row>
    <row r="170" spans="1:6" s="71" customFormat="1" x14ac:dyDescent="0.2">
      <c r="A170" s="254"/>
      <c r="B170" s="214" t="s">
        <v>214</v>
      </c>
      <c r="C170" s="215"/>
      <c r="D170" s="216"/>
      <c r="E170" s="206"/>
      <c r="F170" s="205"/>
    </row>
    <row r="171" spans="1:6" s="71" customFormat="1" x14ac:dyDescent="0.2">
      <c r="A171" s="253">
        <v>1</v>
      </c>
      <c r="B171" s="218" t="s">
        <v>122</v>
      </c>
      <c r="C171" s="215" t="s">
        <v>123</v>
      </c>
      <c r="D171" s="216">
        <v>11</v>
      </c>
      <c r="E171" s="226">
        <v>227050</v>
      </c>
      <c r="F171" s="205">
        <f t="shared" ref="F171:F186" si="10">+E171*D171</f>
        <v>2497550</v>
      </c>
    </row>
    <row r="172" spans="1:6" s="71" customFormat="1" x14ac:dyDescent="0.2">
      <c r="A172" s="253">
        <v>2</v>
      </c>
      <c r="B172" s="218" t="s">
        <v>124</v>
      </c>
      <c r="C172" s="215" t="s">
        <v>123</v>
      </c>
      <c r="D172" s="216">
        <v>10</v>
      </c>
      <c r="E172" s="226">
        <v>197600</v>
      </c>
      <c r="F172" s="205">
        <f t="shared" si="10"/>
        <v>1976000</v>
      </c>
    </row>
    <row r="173" spans="1:6" s="71" customFormat="1" x14ac:dyDescent="0.2">
      <c r="A173" s="253">
        <v>3</v>
      </c>
      <c r="B173" s="218" t="s">
        <v>208</v>
      </c>
      <c r="C173" s="215" t="s">
        <v>105</v>
      </c>
      <c r="D173" s="216">
        <v>2</v>
      </c>
      <c r="E173" s="226">
        <v>211850</v>
      </c>
      <c r="F173" s="205">
        <f t="shared" si="10"/>
        <v>423700</v>
      </c>
    </row>
    <row r="174" spans="1:6" s="71" customFormat="1" x14ac:dyDescent="0.2">
      <c r="A174" s="253">
        <v>4</v>
      </c>
      <c r="B174" s="218" t="s">
        <v>125</v>
      </c>
      <c r="C174" s="215" t="s">
        <v>123</v>
      </c>
      <c r="D174" s="216">
        <v>1</v>
      </c>
      <c r="E174" s="226">
        <v>249375</v>
      </c>
      <c r="F174" s="205">
        <f t="shared" si="10"/>
        <v>249375</v>
      </c>
    </row>
    <row r="175" spans="1:6" s="71" customFormat="1" x14ac:dyDescent="0.2">
      <c r="A175" s="253">
        <v>5</v>
      </c>
      <c r="B175" s="218" t="s">
        <v>126</v>
      </c>
      <c r="C175" s="215" t="s">
        <v>123</v>
      </c>
      <c r="D175" s="216">
        <v>1</v>
      </c>
      <c r="E175" s="226">
        <v>249375</v>
      </c>
      <c r="F175" s="205">
        <f t="shared" si="10"/>
        <v>249375</v>
      </c>
    </row>
    <row r="176" spans="1:6" s="71" customFormat="1" x14ac:dyDescent="0.2">
      <c r="A176" s="253">
        <v>6</v>
      </c>
      <c r="B176" s="218" t="s">
        <v>127</v>
      </c>
      <c r="C176" s="215" t="s">
        <v>123</v>
      </c>
      <c r="D176" s="216">
        <v>1</v>
      </c>
      <c r="E176" s="226">
        <v>246350</v>
      </c>
      <c r="F176" s="205">
        <f t="shared" si="10"/>
        <v>246350</v>
      </c>
    </row>
    <row r="177" spans="1:6" s="71" customFormat="1" x14ac:dyDescent="0.2">
      <c r="A177" s="253">
        <v>7</v>
      </c>
      <c r="B177" s="218" t="s">
        <v>128</v>
      </c>
      <c r="C177" s="215" t="s">
        <v>123</v>
      </c>
      <c r="D177" s="216">
        <v>4</v>
      </c>
      <c r="E177" s="226">
        <v>242250</v>
      </c>
      <c r="F177" s="205">
        <f t="shared" si="10"/>
        <v>969000</v>
      </c>
    </row>
    <row r="178" spans="1:6" s="71" customFormat="1" x14ac:dyDescent="0.2">
      <c r="A178" s="253">
        <v>8</v>
      </c>
      <c r="B178" s="218" t="s">
        <v>129</v>
      </c>
      <c r="C178" s="215" t="s">
        <v>123</v>
      </c>
      <c r="D178" s="203">
        <v>1</v>
      </c>
      <c r="E178" s="226">
        <v>723200</v>
      </c>
      <c r="F178" s="205">
        <f t="shared" si="10"/>
        <v>723200</v>
      </c>
    </row>
    <row r="179" spans="1:6" s="71" customFormat="1" x14ac:dyDescent="0.2">
      <c r="A179" s="253">
        <v>9</v>
      </c>
      <c r="B179" s="218" t="s">
        <v>130</v>
      </c>
      <c r="C179" s="215" t="s">
        <v>105</v>
      </c>
      <c r="D179" s="203">
        <v>6</v>
      </c>
      <c r="E179" s="226">
        <v>22600</v>
      </c>
      <c r="F179" s="205">
        <f t="shared" si="10"/>
        <v>135600</v>
      </c>
    </row>
    <row r="180" spans="1:6" s="71" customFormat="1" x14ac:dyDescent="0.2">
      <c r="A180" s="253">
        <v>10</v>
      </c>
      <c r="B180" s="218" t="s">
        <v>131</v>
      </c>
      <c r="C180" s="215" t="s">
        <v>105</v>
      </c>
      <c r="D180" s="203">
        <v>5</v>
      </c>
      <c r="E180" s="226">
        <v>33250</v>
      </c>
      <c r="F180" s="205">
        <f t="shared" si="10"/>
        <v>166250</v>
      </c>
    </row>
    <row r="181" spans="1:6" s="71" customFormat="1" hidden="1" x14ac:dyDescent="0.2">
      <c r="A181" s="253">
        <v>11</v>
      </c>
      <c r="B181" s="218" t="s">
        <v>273</v>
      </c>
      <c r="C181" s="215" t="s">
        <v>105</v>
      </c>
      <c r="D181" s="203">
        <v>0</v>
      </c>
      <c r="E181" s="226"/>
      <c r="F181" s="205">
        <f t="shared" si="10"/>
        <v>0</v>
      </c>
    </row>
    <row r="182" spans="1:6" s="71" customFormat="1" x14ac:dyDescent="0.2">
      <c r="A182" s="253">
        <v>11</v>
      </c>
      <c r="B182" s="218" t="s">
        <v>273</v>
      </c>
      <c r="C182" s="215" t="s">
        <v>369</v>
      </c>
      <c r="D182" s="203">
        <v>2</v>
      </c>
      <c r="E182" s="226">
        <v>44650</v>
      </c>
      <c r="F182" s="205">
        <f t="shared" si="10"/>
        <v>89300</v>
      </c>
    </row>
    <row r="183" spans="1:6" s="71" customFormat="1" x14ac:dyDescent="0.2">
      <c r="A183" s="253">
        <v>12</v>
      </c>
      <c r="B183" s="218" t="s">
        <v>132</v>
      </c>
      <c r="C183" s="215" t="s">
        <v>105</v>
      </c>
      <c r="D183" s="203">
        <v>10</v>
      </c>
      <c r="E183" s="226">
        <v>23750</v>
      </c>
      <c r="F183" s="205">
        <f t="shared" si="10"/>
        <v>237500</v>
      </c>
    </row>
    <row r="184" spans="1:6" s="71" customFormat="1" x14ac:dyDescent="0.2">
      <c r="A184" s="253">
        <v>13</v>
      </c>
      <c r="B184" s="218" t="s">
        <v>133</v>
      </c>
      <c r="C184" s="215" t="s">
        <v>135</v>
      </c>
      <c r="D184" s="203">
        <v>1</v>
      </c>
      <c r="E184" s="226">
        <v>807500</v>
      </c>
      <c r="F184" s="205">
        <f t="shared" si="10"/>
        <v>807500</v>
      </c>
    </row>
    <row r="185" spans="1:6" s="71" customFormat="1" x14ac:dyDescent="0.2">
      <c r="A185" s="253">
        <v>14</v>
      </c>
      <c r="B185" s="218" t="s">
        <v>134</v>
      </c>
      <c r="C185" s="215" t="s">
        <v>135</v>
      </c>
      <c r="D185" s="203">
        <v>1</v>
      </c>
      <c r="E185" s="226">
        <v>349125</v>
      </c>
      <c r="F185" s="205">
        <f t="shared" si="10"/>
        <v>349125</v>
      </c>
    </row>
    <row r="186" spans="1:6" s="71" customFormat="1" x14ac:dyDescent="0.2">
      <c r="A186" s="253">
        <v>15</v>
      </c>
      <c r="B186" s="218" t="s">
        <v>215</v>
      </c>
      <c r="C186" s="215" t="s">
        <v>72</v>
      </c>
      <c r="D186" s="203">
        <v>1</v>
      </c>
      <c r="E186" s="226">
        <v>947625</v>
      </c>
      <c r="F186" s="205">
        <f t="shared" si="10"/>
        <v>947625</v>
      </c>
    </row>
    <row r="187" spans="1:6" s="71" customFormat="1" x14ac:dyDescent="0.2">
      <c r="A187" s="253"/>
      <c r="B187" s="218"/>
      <c r="C187" s="215"/>
      <c r="D187" s="220"/>
      <c r="E187" s="217"/>
      <c r="F187" s="207">
        <f>SUM(F171:F186)</f>
        <v>10067450</v>
      </c>
    </row>
    <row r="188" spans="1:6" s="71" customFormat="1" x14ac:dyDescent="0.2">
      <c r="A188" s="252" t="s">
        <v>136</v>
      </c>
      <c r="B188" s="214" t="s">
        <v>137</v>
      </c>
      <c r="C188" s="215"/>
      <c r="D188" s="220"/>
      <c r="E188" s="217"/>
      <c r="F188" s="205"/>
    </row>
    <row r="189" spans="1:6" s="71" customFormat="1" x14ac:dyDescent="0.2">
      <c r="A189" s="256">
        <v>1</v>
      </c>
      <c r="B189" s="233" t="s">
        <v>138</v>
      </c>
      <c r="C189" s="234" t="s">
        <v>72</v>
      </c>
      <c r="D189" s="203">
        <v>1</v>
      </c>
      <c r="E189" s="226">
        <v>2468800</v>
      </c>
      <c r="F189" s="205">
        <f t="shared" ref="F189:F205" si="11">+E189*D189</f>
        <v>2468800</v>
      </c>
    </row>
    <row r="190" spans="1:6" s="71" customFormat="1" hidden="1" x14ac:dyDescent="0.2">
      <c r="A190" s="256">
        <v>2</v>
      </c>
      <c r="B190" s="233" t="s">
        <v>139</v>
      </c>
      <c r="C190" s="234" t="s">
        <v>72</v>
      </c>
      <c r="D190" s="221">
        <v>0</v>
      </c>
      <c r="E190" s="226"/>
      <c r="F190" s="205">
        <f t="shared" si="11"/>
        <v>0</v>
      </c>
    </row>
    <row r="191" spans="1:6" s="153" customFormat="1" hidden="1" x14ac:dyDescent="0.2">
      <c r="A191" s="256">
        <v>3</v>
      </c>
      <c r="B191" s="233" t="s">
        <v>140</v>
      </c>
      <c r="C191" s="234" t="s">
        <v>41</v>
      </c>
      <c r="D191" s="221">
        <v>0</v>
      </c>
      <c r="E191" s="226"/>
      <c r="F191" s="205">
        <f t="shared" si="11"/>
        <v>0</v>
      </c>
    </row>
    <row r="192" spans="1:6" s="153" customFormat="1" hidden="1" x14ac:dyDescent="0.2">
      <c r="A192" s="256">
        <v>4</v>
      </c>
      <c r="B192" s="233" t="s">
        <v>267</v>
      </c>
      <c r="C192" s="234" t="s">
        <v>41</v>
      </c>
      <c r="D192" s="221">
        <v>0</v>
      </c>
      <c r="E192" s="229"/>
      <c r="F192" s="205">
        <f t="shared" si="11"/>
        <v>0</v>
      </c>
    </row>
    <row r="193" spans="1:6" s="153" customFormat="1" hidden="1" x14ac:dyDescent="0.2">
      <c r="A193" s="256">
        <v>5</v>
      </c>
      <c r="B193" s="218" t="s">
        <v>141</v>
      </c>
      <c r="C193" s="234" t="s">
        <v>38</v>
      </c>
      <c r="D193" s="221">
        <v>0</v>
      </c>
      <c r="E193" s="226"/>
      <c r="F193" s="205">
        <f t="shared" si="11"/>
        <v>0</v>
      </c>
    </row>
    <row r="194" spans="1:6" s="98" customFormat="1" x14ac:dyDescent="0.2">
      <c r="A194" s="257">
        <v>2</v>
      </c>
      <c r="B194" s="235" t="s">
        <v>287</v>
      </c>
      <c r="C194" s="236" t="s">
        <v>77</v>
      </c>
      <c r="D194" s="203">
        <v>1</v>
      </c>
      <c r="E194" s="227">
        <v>3445015.2</v>
      </c>
      <c r="F194" s="205">
        <f t="shared" si="11"/>
        <v>3445015.2</v>
      </c>
    </row>
    <row r="195" spans="1:6" s="98" customFormat="1" hidden="1" x14ac:dyDescent="0.2">
      <c r="A195" s="257">
        <v>3</v>
      </c>
      <c r="B195" s="235" t="s">
        <v>232</v>
      </c>
      <c r="C195" s="236" t="s">
        <v>41</v>
      </c>
      <c r="D195" s="221"/>
      <c r="E195" s="204"/>
      <c r="F195" s="205">
        <f t="shared" si="11"/>
        <v>0</v>
      </c>
    </row>
    <row r="196" spans="1:6" s="98" customFormat="1" hidden="1" x14ac:dyDescent="0.2">
      <c r="A196" s="257">
        <v>4</v>
      </c>
      <c r="B196" s="235" t="s">
        <v>231</v>
      </c>
      <c r="C196" s="236" t="s">
        <v>41</v>
      </c>
      <c r="D196" s="221"/>
      <c r="E196" s="204"/>
      <c r="F196" s="205">
        <f t="shared" si="11"/>
        <v>0</v>
      </c>
    </row>
    <row r="197" spans="1:6" s="98" customFormat="1" hidden="1" x14ac:dyDescent="0.2">
      <c r="A197" s="257">
        <v>5</v>
      </c>
      <c r="B197" s="235" t="s">
        <v>230</v>
      </c>
      <c r="C197" s="236" t="s">
        <v>41</v>
      </c>
      <c r="D197" s="221"/>
      <c r="E197" s="204"/>
      <c r="F197" s="205">
        <f t="shared" si="11"/>
        <v>0</v>
      </c>
    </row>
    <row r="198" spans="1:6" s="71" customFormat="1" x14ac:dyDescent="0.2">
      <c r="A198" s="256">
        <v>3</v>
      </c>
      <c r="B198" s="233" t="s">
        <v>221</v>
      </c>
      <c r="C198" s="234" t="s">
        <v>77</v>
      </c>
      <c r="D198" s="203">
        <v>1</v>
      </c>
      <c r="E198" s="227">
        <v>607500</v>
      </c>
      <c r="F198" s="205">
        <f t="shared" si="11"/>
        <v>607500</v>
      </c>
    </row>
    <row r="199" spans="1:6" s="71" customFormat="1" x14ac:dyDescent="0.2">
      <c r="A199" s="256">
        <v>4</v>
      </c>
      <c r="B199" s="233" t="s">
        <v>334</v>
      </c>
      <c r="C199" s="234" t="s">
        <v>335</v>
      </c>
      <c r="D199" s="203">
        <v>4.5</v>
      </c>
      <c r="E199" s="227">
        <v>548625</v>
      </c>
      <c r="F199" s="205">
        <f t="shared" si="11"/>
        <v>2468812.5</v>
      </c>
    </row>
    <row r="200" spans="1:6" s="71" customFormat="1" x14ac:dyDescent="0.2">
      <c r="A200" s="256">
        <v>5</v>
      </c>
      <c r="B200" s="233" t="s">
        <v>139</v>
      </c>
      <c r="C200" s="234" t="s">
        <v>77</v>
      </c>
      <c r="D200" s="203">
        <v>1</v>
      </c>
      <c r="E200" s="227">
        <v>1246875</v>
      </c>
      <c r="F200" s="205">
        <f t="shared" si="11"/>
        <v>1246875</v>
      </c>
    </row>
    <row r="201" spans="1:6" s="71" customFormat="1" x14ac:dyDescent="0.2">
      <c r="A201" s="256">
        <v>6</v>
      </c>
      <c r="B201" s="233" t="s">
        <v>141</v>
      </c>
      <c r="C201" s="234" t="s">
        <v>38</v>
      </c>
      <c r="D201" s="203">
        <v>10.2829</v>
      </c>
      <c r="E201" s="227">
        <v>72300</v>
      </c>
      <c r="F201" s="205">
        <f t="shared" si="11"/>
        <v>743453.66999999993</v>
      </c>
    </row>
    <row r="202" spans="1:6" s="71" customFormat="1" x14ac:dyDescent="0.2">
      <c r="A202" s="256">
        <v>7</v>
      </c>
      <c r="B202" s="233" t="s">
        <v>344</v>
      </c>
      <c r="C202" s="234" t="s">
        <v>52</v>
      </c>
      <c r="D202" s="203">
        <v>5</v>
      </c>
      <c r="E202" s="232">
        <v>261250</v>
      </c>
      <c r="F202" s="205">
        <f t="shared" si="11"/>
        <v>1306250</v>
      </c>
    </row>
    <row r="203" spans="1:6" s="71" customFormat="1" x14ac:dyDescent="0.2">
      <c r="A203" s="256">
        <v>8</v>
      </c>
      <c r="B203" s="233" t="s">
        <v>345</v>
      </c>
      <c r="C203" s="234" t="s">
        <v>38</v>
      </c>
      <c r="D203" s="203">
        <v>11.489999999999998</v>
      </c>
      <c r="E203" s="227">
        <v>92000</v>
      </c>
      <c r="F203" s="205">
        <f t="shared" si="11"/>
        <v>1057079.9999999998</v>
      </c>
    </row>
    <row r="204" spans="1:6" s="71" customFormat="1" x14ac:dyDescent="0.2">
      <c r="A204" s="256">
        <v>9</v>
      </c>
      <c r="B204" s="233" t="s">
        <v>346</v>
      </c>
      <c r="C204" s="234" t="s">
        <v>41</v>
      </c>
      <c r="D204" s="203">
        <v>6.75</v>
      </c>
      <c r="E204" s="227">
        <v>52500</v>
      </c>
      <c r="F204" s="205">
        <f t="shared" si="11"/>
        <v>354375</v>
      </c>
    </row>
    <row r="205" spans="1:6" s="71" customFormat="1" x14ac:dyDescent="0.2">
      <c r="A205" s="256">
        <v>10</v>
      </c>
      <c r="B205" s="233" t="s">
        <v>347</v>
      </c>
      <c r="C205" s="234" t="s">
        <v>38</v>
      </c>
      <c r="D205" s="203">
        <v>2.8087499999999999</v>
      </c>
      <c r="E205" s="227">
        <v>72300</v>
      </c>
      <c r="F205" s="205">
        <f t="shared" si="11"/>
        <v>203072.625</v>
      </c>
    </row>
    <row r="206" spans="1:6" s="71" customFormat="1" x14ac:dyDescent="0.2">
      <c r="A206" s="256"/>
      <c r="B206" s="233"/>
      <c r="C206" s="234"/>
      <c r="D206" s="221"/>
      <c r="E206" s="227"/>
      <c r="F206" s="207">
        <f>SUM(F189:F205)</f>
        <v>13901233.994999999</v>
      </c>
    </row>
    <row r="207" spans="1:6" s="71" customFormat="1" x14ac:dyDescent="0.2">
      <c r="A207" s="258" t="s">
        <v>142</v>
      </c>
      <c r="B207" s="237" t="s">
        <v>143</v>
      </c>
      <c r="C207" s="234"/>
      <c r="D207" s="220"/>
      <c r="E207" s="217"/>
      <c r="F207" s="205"/>
    </row>
    <row r="208" spans="1:6" s="153" customFormat="1" x14ac:dyDescent="0.2">
      <c r="A208" s="256">
        <v>1</v>
      </c>
      <c r="B208" s="233" t="s">
        <v>144</v>
      </c>
      <c r="C208" s="234" t="s">
        <v>38</v>
      </c>
      <c r="D208" s="447">
        <v>55.81</v>
      </c>
      <c r="E208" s="238">
        <v>96750</v>
      </c>
      <c r="F208" s="205">
        <f>+E208*D208</f>
        <v>5399617.5</v>
      </c>
    </row>
    <row r="209" spans="1:6" s="153" customFormat="1" x14ac:dyDescent="0.2">
      <c r="A209" s="256">
        <v>2</v>
      </c>
      <c r="B209" s="233" t="s">
        <v>145</v>
      </c>
      <c r="C209" s="234" t="s">
        <v>38</v>
      </c>
      <c r="D209" s="447">
        <v>41.544000000000004</v>
      </c>
      <c r="E209" s="217">
        <v>96750</v>
      </c>
      <c r="F209" s="205">
        <f>+E209*D209</f>
        <v>4019382.0000000005</v>
      </c>
    </row>
    <row r="210" spans="1:6" s="153" customFormat="1" x14ac:dyDescent="0.2">
      <c r="A210" s="256">
        <v>3</v>
      </c>
      <c r="B210" s="233" t="s">
        <v>146</v>
      </c>
      <c r="C210" s="234" t="s">
        <v>38</v>
      </c>
      <c r="D210" s="447">
        <v>18</v>
      </c>
      <c r="E210" s="217">
        <v>59350</v>
      </c>
      <c r="F210" s="205">
        <f>+E210*D210</f>
        <v>1068300</v>
      </c>
    </row>
    <row r="211" spans="1:6" x14ac:dyDescent="0.2">
      <c r="A211" s="259"/>
      <c r="B211" s="239"/>
      <c r="C211" s="240"/>
      <c r="D211" s="241"/>
      <c r="E211" s="242"/>
      <c r="F211" s="207">
        <f>SUM(F208:F210)</f>
        <v>10487299.5</v>
      </c>
    </row>
    <row r="212" spans="1:6" ht="13.5" thickBot="1" x14ac:dyDescent="0.25">
      <c r="A212" s="260"/>
      <c r="B212" s="261"/>
      <c r="C212" s="262"/>
      <c r="D212" s="263"/>
      <c r="E212" s="243"/>
      <c r="F212" s="244"/>
    </row>
    <row r="213" spans="1:6" s="29" customFormat="1" x14ac:dyDescent="0.2">
      <c r="A213" s="264"/>
      <c r="B213" s="265"/>
      <c r="C213" s="266"/>
      <c r="D213" s="267"/>
      <c r="E213" s="245"/>
      <c r="F213" s="246"/>
    </row>
    <row r="214" spans="1:6" s="29" customFormat="1" x14ac:dyDescent="0.2">
      <c r="A214" s="30"/>
      <c r="B214" s="31"/>
      <c r="C214" s="32"/>
      <c r="D214" s="104"/>
      <c r="E214" s="127"/>
    </row>
    <row r="215" spans="1:6" x14ac:dyDescent="0.2">
      <c r="A215" s="5"/>
      <c r="B215" s="4" t="s">
        <v>387</v>
      </c>
      <c r="C215" s="4"/>
      <c r="D215" s="165"/>
      <c r="E215" s="186" t="s">
        <v>374</v>
      </c>
      <c r="F215" s="115">
        <f>+F15+F21+F26+F40+F59+F72+F81+F86+F94+F128+F138+F168+F187+F206+F211</f>
        <v>255841917.752525</v>
      </c>
    </row>
    <row r="216" spans="1:6" x14ac:dyDescent="0.2">
      <c r="A216" s="5"/>
      <c r="B216" s="4"/>
      <c r="C216" s="4"/>
      <c r="D216" s="165"/>
      <c r="E216" s="187" t="s">
        <v>375</v>
      </c>
      <c r="F216" s="129">
        <f>0.1*F215</f>
        <v>25584191.775252502</v>
      </c>
    </row>
    <row r="217" spans="1:6" x14ac:dyDescent="0.2">
      <c r="A217" s="5"/>
      <c r="B217" s="188" t="s">
        <v>376</v>
      </c>
      <c r="C217" s="41"/>
      <c r="D217" s="165"/>
      <c r="E217" s="189" t="s">
        <v>377</v>
      </c>
      <c r="F217" s="135">
        <f>SUM(F215:F216)</f>
        <v>281426109.52777749</v>
      </c>
    </row>
    <row r="218" spans="1:6" x14ac:dyDescent="0.2">
      <c r="A218" s="5"/>
      <c r="B218" s="190"/>
      <c r="C218" s="41"/>
      <c r="D218" s="165"/>
      <c r="E218" s="189" t="s">
        <v>378</v>
      </c>
      <c r="F218" s="115">
        <f>0.1*F217</f>
        <v>28142610.952777751</v>
      </c>
    </row>
    <row r="219" spans="1:6" x14ac:dyDescent="0.2">
      <c r="A219" s="5"/>
      <c r="B219" s="190"/>
      <c r="C219" s="41"/>
      <c r="D219" s="165"/>
      <c r="E219" s="187" t="s">
        <v>379</v>
      </c>
      <c r="F219" s="115">
        <f>SUM(F217:F218)</f>
        <v>309568720.48055524</v>
      </c>
    </row>
    <row r="220" spans="1:6" x14ac:dyDescent="0.2">
      <c r="A220" s="5"/>
      <c r="B220" s="190"/>
      <c r="C220" s="41"/>
      <c r="D220" s="165"/>
      <c r="E220" s="187"/>
      <c r="F220" s="115"/>
    </row>
    <row r="221" spans="1:6" x14ac:dyDescent="0.2">
      <c r="A221" s="5"/>
      <c r="B221" s="190"/>
      <c r="C221" s="41"/>
      <c r="D221" s="165"/>
      <c r="E221" s="191"/>
      <c r="F221" s="115"/>
    </row>
    <row r="222" spans="1:6" x14ac:dyDescent="0.2">
      <c r="A222" s="5"/>
      <c r="B222" s="190" t="s">
        <v>380</v>
      </c>
      <c r="C222" s="41"/>
      <c r="D222" s="165"/>
      <c r="E222" s="191"/>
      <c r="F222" s="115"/>
    </row>
    <row r="223" spans="1:6" x14ac:dyDescent="0.2">
      <c r="A223" s="5"/>
      <c r="B223" s="192" t="s">
        <v>381</v>
      </c>
      <c r="C223" s="41"/>
      <c r="D223" s="165"/>
      <c r="E223" s="189"/>
      <c r="F223" s="129"/>
    </row>
    <row r="224" spans="1:6" x14ac:dyDescent="0.2">
      <c r="A224" s="5"/>
      <c r="B224" s="41"/>
      <c r="C224" s="41"/>
      <c r="D224" s="165"/>
      <c r="E224" s="189"/>
      <c r="F224" s="129"/>
    </row>
    <row r="225" spans="1:6" x14ac:dyDescent="0.2">
      <c r="A225" s="42"/>
      <c r="B225" s="41"/>
      <c r="C225" s="4"/>
      <c r="D225" s="187"/>
      <c r="E225" s="189"/>
      <c r="F225" s="130"/>
    </row>
    <row r="226" spans="1:6" x14ac:dyDescent="0.2">
      <c r="A226" s="42"/>
      <c r="B226" s="43"/>
      <c r="C226" s="43"/>
      <c r="D226" s="187"/>
      <c r="E226" s="193"/>
      <c r="F226" s="194"/>
    </row>
    <row r="227" spans="1:6" x14ac:dyDescent="0.2">
      <c r="A227" s="61"/>
      <c r="B227" s="62"/>
      <c r="C227" s="62"/>
      <c r="D227" s="171"/>
      <c r="E227" s="129"/>
    </row>
    <row r="228" spans="1:6" s="63" customFormat="1" x14ac:dyDescent="0.2">
      <c r="A228" s="61"/>
      <c r="B228" s="62"/>
      <c r="C228" s="62"/>
      <c r="D228" s="171"/>
      <c r="E228" s="129"/>
      <c r="F228" s="29"/>
    </row>
    <row r="229" spans="1:6" s="63" customFormat="1" x14ac:dyDescent="0.2">
      <c r="A229" s="61"/>
      <c r="B229" s="62"/>
      <c r="C229" s="62"/>
      <c r="D229" s="171"/>
      <c r="E229" s="129"/>
      <c r="F229" s="29"/>
    </row>
    <row r="230" spans="1:6" s="63" customFormat="1" x14ac:dyDescent="0.2">
      <c r="A230" s="61"/>
      <c r="B230" s="62"/>
      <c r="C230" s="64"/>
      <c r="D230" s="165"/>
      <c r="E230" s="115"/>
      <c r="F230" s="29"/>
    </row>
    <row r="231" spans="1:6" s="63" customFormat="1" x14ac:dyDescent="0.2">
      <c r="A231" s="61"/>
      <c r="B231" s="62"/>
      <c r="C231" s="64"/>
      <c r="D231" s="165"/>
      <c r="E231" s="115"/>
      <c r="F231" s="29"/>
    </row>
    <row r="232" spans="1:6" s="63" customFormat="1" x14ac:dyDescent="0.2">
      <c r="A232" s="65"/>
      <c r="B232" s="62"/>
      <c r="C232" s="64"/>
      <c r="D232" s="165"/>
      <c r="E232" s="115"/>
      <c r="F232" s="29"/>
    </row>
    <row r="233" spans="1:6" s="63" customFormat="1" x14ac:dyDescent="0.2">
      <c r="A233" s="65"/>
      <c r="B233" s="62"/>
      <c r="C233" s="64"/>
      <c r="D233" s="165"/>
      <c r="E233" s="115"/>
      <c r="F233" s="29"/>
    </row>
    <row r="234" spans="1:6" s="63" customFormat="1" x14ac:dyDescent="0.2">
      <c r="A234" s="66"/>
      <c r="D234" s="172"/>
      <c r="E234" s="131"/>
      <c r="F234" s="29"/>
    </row>
    <row r="235" spans="1:6" s="63" customFormat="1" x14ac:dyDescent="0.2">
      <c r="A235" s="66"/>
      <c r="D235" s="172"/>
      <c r="E235" s="131"/>
      <c r="F235" s="29"/>
    </row>
    <row r="236" spans="1:6" s="63" customFormat="1" x14ac:dyDescent="0.2">
      <c r="A236" s="66"/>
      <c r="D236" s="172"/>
      <c r="E236" s="131"/>
      <c r="F236" s="29"/>
    </row>
    <row r="237" spans="1:6" x14ac:dyDescent="0.2">
      <c r="E237" s="132"/>
      <c r="F237" s="97"/>
    </row>
    <row r="238" spans="1:6" x14ac:dyDescent="0.2">
      <c r="E238" s="132"/>
      <c r="F238" s="97"/>
    </row>
    <row r="239" spans="1:6" x14ac:dyDescent="0.2">
      <c r="A239" s="1"/>
      <c r="E239" s="132"/>
      <c r="F239" s="97"/>
    </row>
    <row r="240" spans="1:6" x14ac:dyDescent="0.2">
      <c r="A240" s="1"/>
      <c r="E240" s="132"/>
      <c r="F240" s="97"/>
    </row>
    <row r="241" spans="1:6" x14ac:dyDescent="0.2">
      <c r="A241" s="1"/>
      <c r="E241" s="132"/>
      <c r="F241" s="97"/>
    </row>
    <row r="242" spans="1:6" x14ac:dyDescent="0.2">
      <c r="A242" s="1"/>
      <c r="E242" s="132"/>
      <c r="F242" s="97"/>
    </row>
    <row r="243" spans="1:6" x14ac:dyDescent="0.2">
      <c r="A243" s="1"/>
      <c r="E243" s="132"/>
      <c r="F243" s="97"/>
    </row>
    <row r="244" spans="1:6" x14ac:dyDescent="0.2">
      <c r="A244" s="1"/>
      <c r="E244" s="132"/>
      <c r="F244" s="97"/>
    </row>
    <row r="245" spans="1:6" x14ac:dyDescent="0.2">
      <c r="A245" s="1"/>
      <c r="E245" s="132"/>
      <c r="F245" s="97"/>
    </row>
    <row r="246" spans="1:6" x14ac:dyDescent="0.2">
      <c r="A246" s="1"/>
      <c r="E246" s="132"/>
      <c r="F246" s="97"/>
    </row>
    <row r="247" spans="1:6" x14ac:dyDescent="0.2">
      <c r="A247" s="1"/>
      <c r="E247" s="132"/>
      <c r="F247" s="97"/>
    </row>
    <row r="248" spans="1:6" x14ac:dyDescent="0.2">
      <c r="A248" s="1"/>
      <c r="E248" s="133"/>
      <c r="F248" s="97"/>
    </row>
    <row r="249" spans="1:6" x14ac:dyDescent="0.2">
      <c r="A249" s="1"/>
      <c r="E249" s="133"/>
      <c r="F249" s="97"/>
    </row>
    <row r="250" spans="1:6" x14ac:dyDescent="0.2">
      <c r="A250" s="1"/>
      <c r="E250" s="133"/>
      <c r="F250" s="97"/>
    </row>
    <row r="251" spans="1:6" x14ac:dyDescent="0.2">
      <c r="A251" s="1"/>
      <c r="E251" s="132"/>
      <c r="F251" s="97"/>
    </row>
    <row r="252" spans="1:6" x14ac:dyDescent="0.2">
      <c r="A252" s="1"/>
      <c r="E252" s="132"/>
      <c r="F252" s="97"/>
    </row>
    <row r="253" spans="1:6" x14ac:dyDescent="0.2">
      <c r="A253" s="1"/>
    </row>
    <row r="254" spans="1:6" x14ac:dyDescent="0.2">
      <c r="A254" s="1"/>
    </row>
    <row r="255" spans="1:6" x14ac:dyDescent="0.2">
      <c r="A255" s="1"/>
    </row>
    <row r="256" spans="1:6" x14ac:dyDescent="0.2">
      <c r="A256" s="1"/>
    </row>
  </sheetData>
  <mergeCells count="5">
    <mergeCell ref="F5:F6"/>
    <mergeCell ref="A5:A7"/>
    <mergeCell ref="B5:B7"/>
    <mergeCell ref="C5:C7"/>
    <mergeCell ref="D5:D7"/>
  </mergeCells>
  <pageMargins left="0.51181102362204722" right="0.11811023622047245" top="0.15748031496062992" bottom="0.15748031496062992" header="0.31496062992125984" footer="0.31496062992125984"/>
  <pageSetup paperSize="9" scale="85" fitToHeight="4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19"/>
  <sheetViews>
    <sheetView topLeftCell="A34" zoomScaleNormal="100" workbookViewId="0">
      <selection activeCell="AF44" sqref="AF44"/>
    </sheetView>
  </sheetViews>
  <sheetFormatPr defaultRowHeight="15" x14ac:dyDescent="0.25"/>
  <cols>
    <col min="1" max="1" width="5.42578125" style="336" customWidth="1"/>
    <col min="2" max="3" width="9.140625" style="336"/>
    <col min="4" max="4" width="4.85546875" style="336" customWidth="1"/>
    <col min="5" max="5" width="3.7109375" style="336" customWidth="1"/>
    <col min="6" max="6" width="4.5703125" style="336" customWidth="1"/>
    <col min="7" max="7" width="3.5703125" style="336" customWidth="1"/>
    <col min="8" max="8" width="1.7109375" style="336" customWidth="1"/>
    <col min="9" max="9" width="1.5703125" style="336" customWidth="1"/>
    <col min="10" max="10" width="3.140625" style="336" customWidth="1"/>
    <col min="11" max="11" width="0.28515625" style="336" customWidth="1"/>
    <col min="12" max="12" width="9.140625" style="337"/>
    <col min="13" max="13" width="1.42578125" style="336" customWidth="1"/>
    <col min="14" max="14" width="1.28515625" style="336" customWidth="1"/>
    <col min="15" max="15" width="8.140625" style="336" customWidth="1"/>
    <col min="16" max="16" width="0.85546875" style="336" customWidth="1"/>
    <col min="17" max="17" width="9.140625" style="336"/>
    <col min="18" max="18" width="1" style="336" customWidth="1"/>
    <col min="19" max="19" width="0.7109375" style="336" customWidth="1"/>
    <col min="20" max="20" width="9.7109375" style="336" customWidth="1"/>
    <col min="21" max="21" width="0.7109375" style="336" customWidth="1"/>
    <col min="22" max="22" width="1.140625" style="336" customWidth="1"/>
    <col min="23" max="23" width="2" style="336" customWidth="1"/>
    <col min="24" max="24" width="9.5703125" style="336" customWidth="1"/>
    <col min="25" max="25" width="0.85546875" style="336" customWidth="1"/>
    <col min="26" max="27" width="1.28515625" style="336" customWidth="1"/>
    <col min="28" max="28" width="14.140625" style="336" customWidth="1"/>
    <col min="29" max="29" width="1.42578125" style="336" customWidth="1"/>
  </cols>
  <sheetData>
    <row r="1" spans="1:29" ht="15.75" x14ac:dyDescent="0.25">
      <c r="A1" s="465" t="s">
        <v>403</v>
      </c>
      <c r="B1" s="466"/>
      <c r="C1" s="466"/>
      <c r="D1" s="466"/>
      <c r="E1" s="466"/>
      <c r="F1" s="466"/>
      <c r="G1" s="466"/>
      <c r="H1" s="466"/>
      <c r="I1" s="466"/>
      <c r="J1" s="466"/>
      <c r="K1" s="466"/>
      <c r="L1" s="467"/>
      <c r="M1" s="468" t="s">
        <v>388</v>
      </c>
      <c r="N1" s="469"/>
      <c r="O1" s="469"/>
      <c r="P1" s="470"/>
      <c r="Q1" s="471" t="s">
        <v>404</v>
      </c>
      <c r="R1" s="472"/>
      <c r="S1" s="472"/>
      <c r="T1" s="472"/>
      <c r="U1" s="472"/>
      <c r="V1" s="472"/>
      <c r="W1" s="472"/>
      <c r="X1" s="472"/>
      <c r="Y1" s="472"/>
      <c r="Z1" s="472"/>
      <c r="AA1" s="472"/>
      <c r="AB1" s="472"/>
      <c r="AC1" s="473"/>
    </row>
    <row r="2" spans="1:29" x14ac:dyDescent="0.25">
      <c r="A2" s="474" t="s">
        <v>405</v>
      </c>
      <c r="B2" s="475"/>
      <c r="C2" s="475"/>
      <c r="D2" s="475"/>
      <c r="E2" s="475"/>
      <c r="F2" s="475"/>
      <c r="G2" s="475"/>
      <c r="H2" s="475"/>
      <c r="I2" s="475"/>
      <c r="J2" s="475"/>
      <c r="K2" s="475"/>
      <c r="L2" s="476"/>
      <c r="M2" s="477"/>
      <c r="N2" s="478"/>
      <c r="O2" s="478"/>
      <c r="P2" s="479"/>
      <c r="Q2" s="483" t="s">
        <v>494</v>
      </c>
      <c r="R2" s="484"/>
      <c r="S2" s="484"/>
      <c r="T2" s="484"/>
      <c r="U2" s="484"/>
      <c r="V2" s="484"/>
      <c r="W2" s="484"/>
      <c r="X2" s="484"/>
      <c r="Y2" s="484"/>
      <c r="Z2" s="484"/>
      <c r="AA2" s="484"/>
      <c r="AB2" s="484"/>
      <c r="AC2" s="485"/>
    </row>
    <row r="3" spans="1:29" x14ac:dyDescent="0.25">
      <c r="A3" s="474" t="s">
        <v>406</v>
      </c>
      <c r="B3" s="475"/>
      <c r="C3" s="475"/>
      <c r="D3" s="475"/>
      <c r="E3" s="475"/>
      <c r="F3" s="475"/>
      <c r="G3" s="475"/>
      <c r="H3" s="475"/>
      <c r="I3" s="475"/>
      <c r="J3" s="475"/>
      <c r="K3" s="475"/>
      <c r="L3" s="476"/>
      <c r="M3" s="480"/>
      <c r="N3" s="481"/>
      <c r="O3" s="481"/>
      <c r="P3" s="482"/>
      <c r="Q3" s="486"/>
      <c r="R3" s="487"/>
      <c r="S3" s="487"/>
      <c r="T3" s="487"/>
      <c r="U3" s="487"/>
      <c r="V3" s="487"/>
      <c r="W3" s="487"/>
      <c r="X3" s="487"/>
      <c r="Y3" s="487"/>
      <c r="Z3" s="487"/>
      <c r="AA3" s="487"/>
      <c r="AB3" s="487"/>
      <c r="AC3" s="488"/>
    </row>
    <row r="4" spans="1:29" x14ac:dyDescent="0.25">
      <c r="A4" s="489" t="s">
        <v>389</v>
      </c>
      <c r="B4" s="490"/>
      <c r="C4" s="490"/>
      <c r="D4" s="493" t="s">
        <v>390</v>
      </c>
      <c r="E4" s="493"/>
      <c r="F4" s="493"/>
      <c r="G4" s="493"/>
      <c r="H4" s="493"/>
      <c r="I4" s="493"/>
      <c r="J4" s="493"/>
      <c r="K4" s="493"/>
      <c r="L4" s="494"/>
      <c r="M4" s="495" t="s">
        <v>391</v>
      </c>
      <c r="N4" s="496"/>
      <c r="O4" s="497"/>
      <c r="P4" s="501" t="s">
        <v>495</v>
      </c>
      <c r="Q4" s="501"/>
      <c r="R4" s="501"/>
      <c r="S4" s="501"/>
      <c r="T4" s="501"/>
      <c r="U4" s="501"/>
      <c r="V4" s="501"/>
      <c r="W4" s="501"/>
      <c r="X4" s="501"/>
      <c r="Y4" s="501"/>
      <c r="Z4" s="501"/>
      <c r="AA4" s="501"/>
      <c r="AB4" s="501"/>
      <c r="AC4" s="502"/>
    </row>
    <row r="5" spans="1:29" x14ac:dyDescent="0.25">
      <c r="A5" s="491"/>
      <c r="B5" s="492"/>
      <c r="C5" s="492"/>
      <c r="D5" s="505" t="s">
        <v>420</v>
      </c>
      <c r="E5" s="505"/>
      <c r="F5" s="505"/>
      <c r="G5" s="505"/>
      <c r="H5" s="505"/>
      <c r="I5" s="505"/>
      <c r="J5" s="505"/>
      <c r="K5" s="505"/>
      <c r="L5" s="506"/>
      <c r="M5" s="498"/>
      <c r="N5" s="499"/>
      <c r="O5" s="500"/>
      <c r="P5" s="503"/>
      <c r="Q5" s="503"/>
      <c r="R5" s="503"/>
      <c r="S5" s="503"/>
      <c r="T5" s="503"/>
      <c r="U5" s="503"/>
      <c r="V5" s="503"/>
      <c r="W5" s="503"/>
      <c r="X5" s="503"/>
      <c r="Y5" s="503"/>
      <c r="Z5" s="503"/>
      <c r="AA5" s="503"/>
      <c r="AB5" s="503"/>
      <c r="AC5" s="504"/>
    </row>
    <row r="6" spans="1:29" x14ac:dyDescent="0.25">
      <c r="A6" s="489" t="s">
        <v>392</v>
      </c>
      <c r="B6" s="490"/>
      <c r="C6" s="490"/>
      <c r="D6" s="526" t="s">
        <v>393</v>
      </c>
      <c r="E6" s="526"/>
      <c r="F6" s="526"/>
      <c r="G6" s="526"/>
      <c r="H6" s="526"/>
      <c r="I6" s="526"/>
      <c r="J6" s="526"/>
      <c r="K6" s="526"/>
      <c r="L6" s="527"/>
      <c r="M6" s="495" t="s">
        <v>394</v>
      </c>
      <c r="N6" s="496"/>
      <c r="O6" s="497"/>
      <c r="P6" s="268"/>
      <c r="Q6" s="501" t="s">
        <v>496</v>
      </c>
      <c r="R6" s="501"/>
      <c r="S6" s="501"/>
      <c r="T6" s="501"/>
      <c r="U6" s="269"/>
      <c r="V6" s="533" t="s">
        <v>407</v>
      </c>
      <c r="W6" s="534"/>
      <c r="X6" s="270" t="s">
        <v>493</v>
      </c>
      <c r="Y6" s="271"/>
      <c r="Z6" s="271"/>
      <c r="AA6" s="271"/>
      <c r="AB6" s="271"/>
      <c r="AC6" s="272"/>
    </row>
    <row r="7" spans="1:29" ht="15.75" thickBot="1" x14ac:dyDescent="0.3">
      <c r="A7" s="524"/>
      <c r="B7" s="525"/>
      <c r="C7" s="525"/>
      <c r="D7" s="528"/>
      <c r="E7" s="528"/>
      <c r="F7" s="528"/>
      <c r="G7" s="528"/>
      <c r="H7" s="528"/>
      <c r="I7" s="528"/>
      <c r="J7" s="528"/>
      <c r="K7" s="528"/>
      <c r="L7" s="529"/>
      <c r="M7" s="530"/>
      <c r="N7" s="531"/>
      <c r="O7" s="532"/>
      <c r="P7" s="273"/>
      <c r="Q7" s="516"/>
      <c r="R7" s="516"/>
      <c r="S7" s="516"/>
      <c r="T7" s="516"/>
      <c r="U7" s="274"/>
      <c r="V7" s="535"/>
      <c r="W7" s="536"/>
      <c r="X7" s="275"/>
      <c r="Y7" s="276"/>
      <c r="Z7" s="276"/>
      <c r="AA7" s="276"/>
      <c r="AB7" s="276"/>
      <c r="AC7" s="277"/>
    </row>
    <row r="8" spans="1:29" x14ac:dyDescent="0.25">
      <c r="A8" s="517" t="s">
        <v>395</v>
      </c>
      <c r="B8" s="520" t="s">
        <v>396</v>
      </c>
      <c r="C8" s="507"/>
      <c r="D8" s="507"/>
      <c r="E8" s="507"/>
      <c r="F8" s="507"/>
      <c r="G8" s="507"/>
      <c r="H8" s="507"/>
      <c r="I8" s="507"/>
      <c r="J8" s="507"/>
      <c r="K8" s="508"/>
      <c r="L8" s="278"/>
      <c r="M8" s="520" t="s">
        <v>400</v>
      </c>
      <c r="N8" s="507"/>
      <c r="O8" s="507"/>
      <c r="P8" s="509"/>
      <c r="Q8" s="509"/>
      <c r="R8" s="509"/>
      <c r="S8" s="510"/>
      <c r="T8" s="520" t="s">
        <v>401</v>
      </c>
      <c r="U8" s="507"/>
      <c r="V8" s="507"/>
      <c r="W8" s="508"/>
      <c r="X8" s="507" t="s">
        <v>408</v>
      </c>
      <c r="Y8" s="507"/>
      <c r="Z8" s="507"/>
      <c r="AA8" s="507"/>
      <c r="AB8" s="507"/>
      <c r="AC8" s="508"/>
    </row>
    <row r="9" spans="1:29" x14ac:dyDescent="0.25">
      <c r="A9" s="518"/>
      <c r="B9" s="514"/>
      <c r="C9" s="509"/>
      <c r="D9" s="509"/>
      <c r="E9" s="509"/>
      <c r="F9" s="509"/>
      <c r="G9" s="509"/>
      <c r="H9" s="509"/>
      <c r="I9" s="509"/>
      <c r="J9" s="509"/>
      <c r="K9" s="510"/>
      <c r="L9" s="279"/>
      <c r="M9" s="511" t="s">
        <v>409</v>
      </c>
      <c r="N9" s="512"/>
      <c r="O9" s="512"/>
      <c r="P9" s="512"/>
      <c r="Q9" s="512"/>
      <c r="R9" s="512"/>
      <c r="S9" s="513"/>
      <c r="T9" s="514" t="s">
        <v>399</v>
      </c>
      <c r="U9" s="509"/>
      <c r="V9" s="509"/>
      <c r="W9" s="510"/>
      <c r="X9" s="509"/>
      <c r="Y9" s="509"/>
      <c r="Z9" s="509"/>
      <c r="AA9" s="509"/>
      <c r="AB9" s="509"/>
      <c r="AC9" s="510"/>
    </row>
    <row r="10" spans="1:29" x14ac:dyDescent="0.25">
      <c r="A10" s="519"/>
      <c r="B10" s="521"/>
      <c r="C10" s="522"/>
      <c r="D10" s="522"/>
      <c r="E10" s="522"/>
      <c r="F10" s="522"/>
      <c r="G10" s="522"/>
      <c r="H10" s="522"/>
      <c r="I10" s="522"/>
      <c r="J10" s="522"/>
      <c r="K10" s="523"/>
      <c r="L10" s="280"/>
      <c r="M10" s="515" t="s">
        <v>410</v>
      </c>
      <c r="N10" s="515"/>
      <c r="O10" s="515"/>
      <c r="P10" s="515"/>
      <c r="Q10" s="515" t="s">
        <v>399</v>
      </c>
      <c r="R10" s="515"/>
      <c r="S10" s="515"/>
      <c r="T10" s="521" t="s">
        <v>411</v>
      </c>
      <c r="U10" s="522"/>
      <c r="V10" s="522"/>
      <c r="W10" s="523"/>
      <c r="X10" s="543" t="s">
        <v>410</v>
      </c>
      <c r="Y10" s="515"/>
      <c r="Z10" s="515"/>
      <c r="AA10" s="544" t="s">
        <v>399</v>
      </c>
      <c r="AB10" s="545"/>
      <c r="AC10" s="543"/>
    </row>
    <row r="11" spans="1:29" x14ac:dyDescent="0.25">
      <c r="A11" s="281"/>
      <c r="B11" s="281"/>
      <c r="C11" s="282"/>
      <c r="D11" s="282"/>
      <c r="E11" s="282"/>
      <c r="F11" s="282"/>
      <c r="G11" s="282"/>
      <c r="H11" s="282"/>
      <c r="I11" s="282"/>
      <c r="J11" s="282"/>
      <c r="K11" s="283"/>
      <c r="L11" s="284"/>
      <c r="M11" s="281"/>
      <c r="N11" s="282"/>
      <c r="O11" s="282"/>
      <c r="P11" s="283"/>
      <c r="Q11" s="281"/>
      <c r="R11" s="282"/>
      <c r="S11" s="283"/>
      <c r="T11" s="281"/>
      <c r="U11" s="282"/>
      <c r="V11" s="282"/>
      <c r="W11" s="283"/>
      <c r="X11" s="281"/>
      <c r="Y11" s="282"/>
      <c r="Z11" s="283"/>
      <c r="AA11" s="281"/>
      <c r="AB11" s="282"/>
      <c r="AC11" s="283"/>
    </row>
    <row r="12" spans="1:29" x14ac:dyDescent="0.25">
      <c r="A12" s="285"/>
      <c r="B12" s="286" t="s">
        <v>412</v>
      </c>
      <c r="C12" s="287"/>
      <c r="D12" s="287"/>
      <c r="E12" s="287"/>
      <c r="F12" s="287"/>
      <c r="G12" s="287"/>
      <c r="H12" s="287"/>
      <c r="I12" s="287"/>
      <c r="J12" s="287"/>
      <c r="K12" s="288"/>
      <c r="L12" s="289"/>
      <c r="M12" s="285"/>
      <c r="N12" s="287"/>
      <c r="O12" s="287"/>
      <c r="P12" s="288"/>
      <c r="Q12" s="285"/>
      <c r="R12" s="287"/>
      <c r="S12" s="288"/>
      <c r="T12" s="285"/>
      <c r="U12" s="287"/>
      <c r="V12" s="287"/>
      <c r="W12" s="288"/>
      <c r="X12" s="285"/>
      <c r="Y12" s="287"/>
      <c r="Z12" s="288"/>
      <c r="AA12" s="285"/>
      <c r="AB12" s="287"/>
      <c r="AC12" s="288"/>
    </row>
    <row r="13" spans="1:29" x14ac:dyDescent="0.25">
      <c r="A13" s="285"/>
      <c r="B13" s="285"/>
      <c r="C13" s="287"/>
      <c r="D13" s="287"/>
      <c r="E13" s="287"/>
      <c r="F13" s="287"/>
      <c r="G13" s="287"/>
      <c r="H13" s="287"/>
      <c r="I13" s="287"/>
      <c r="J13" s="287"/>
      <c r="K13" s="288"/>
      <c r="L13" s="289"/>
      <c r="M13" s="285"/>
      <c r="N13" s="287"/>
      <c r="O13" s="287"/>
      <c r="P13" s="288"/>
      <c r="Q13" s="285"/>
      <c r="R13" s="287"/>
      <c r="S13" s="288"/>
      <c r="T13" s="285"/>
      <c r="U13" s="287"/>
      <c r="V13" s="287"/>
      <c r="W13" s="288"/>
      <c r="X13" s="285"/>
      <c r="Y13" s="287"/>
      <c r="Z13" s="288"/>
      <c r="AA13" s="285"/>
      <c r="AB13" s="287"/>
      <c r="AC13" s="288"/>
    </row>
    <row r="14" spans="1:29" x14ac:dyDescent="0.25">
      <c r="A14" s="290" t="s">
        <v>8</v>
      </c>
      <c r="B14" s="291" t="str">
        <f>+[1]RETICO!B12</f>
        <v>PEKERJAAN PERSIAPAN</v>
      </c>
      <c r="C14" s="292"/>
      <c r="D14" s="292"/>
      <c r="E14" s="292"/>
      <c r="F14" s="292"/>
      <c r="G14" s="292"/>
      <c r="H14" s="292"/>
      <c r="I14" s="292"/>
      <c r="J14" s="292"/>
      <c r="K14" s="293"/>
      <c r="L14" s="294" t="e">
        <f>+bq!#REF!</f>
        <v>#REF!</v>
      </c>
      <c r="M14" s="295"/>
      <c r="N14" s="296"/>
      <c r="O14" s="296" t="e">
        <f>+Q14/L14*100</f>
        <v>#REF!</v>
      </c>
      <c r="P14" s="297"/>
      <c r="Q14" s="296" t="e">
        <f>+bq!#REF!</f>
        <v>#REF!</v>
      </c>
      <c r="R14" s="296"/>
      <c r="S14" s="297"/>
      <c r="T14" s="298" t="e">
        <f>+AB14-Q14</f>
        <v>#REF!</v>
      </c>
      <c r="U14" s="296"/>
      <c r="V14" s="296"/>
      <c r="W14" s="297"/>
      <c r="X14" s="295" t="e">
        <f>+AB14/L14*100</f>
        <v>#REF!</v>
      </c>
      <c r="Y14" s="296"/>
      <c r="Z14" s="297"/>
      <c r="AA14" s="295"/>
      <c r="AB14" s="296" t="e">
        <f>+bq!#REF!</f>
        <v>#REF!</v>
      </c>
      <c r="AC14" s="299"/>
    </row>
    <row r="15" spans="1:29" x14ac:dyDescent="0.25">
      <c r="A15" s="290"/>
      <c r="B15" s="291"/>
      <c r="C15" s="292"/>
      <c r="D15" s="292"/>
      <c r="E15" s="292"/>
      <c r="F15" s="292"/>
      <c r="G15" s="292"/>
      <c r="H15" s="292"/>
      <c r="I15" s="292"/>
      <c r="J15" s="292"/>
      <c r="K15" s="293"/>
      <c r="L15" s="294"/>
      <c r="M15" s="295"/>
      <c r="N15" s="296"/>
      <c r="O15" s="296"/>
      <c r="P15" s="297"/>
      <c r="Q15" s="296"/>
      <c r="R15" s="296"/>
      <c r="S15" s="297"/>
      <c r="T15" s="298"/>
      <c r="U15" s="296"/>
      <c r="V15" s="296"/>
      <c r="W15" s="297"/>
      <c r="X15" s="295"/>
      <c r="Y15" s="296"/>
      <c r="Z15" s="297"/>
      <c r="AA15" s="295"/>
      <c r="AB15" s="296"/>
      <c r="AC15" s="299"/>
    </row>
    <row r="16" spans="1:29" x14ac:dyDescent="0.25">
      <c r="A16" s="300" t="s">
        <v>413</v>
      </c>
      <c r="B16" s="301" t="str">
        <f>+[1]RETICO!B20</f>
        <v>PEK. GALIAN</v>
      </c>
      <c r="C16" s="302"/>
      <c r="D16" s="302"/>
      <c r="E16" s="302"/>
      <c r="F16" s="302"/>
      <c r="G16" s="302"/>
      <c r="H16" s="302"/>
      <c r="I16" s="302"/>
      <c r="J16" s="302"/>
      <c r="K16" s="303"/>
      <c r="L16" s="294" t="e">
        <f>+bq!#REF!</f>
        <v>#REF!</v>
      </c>
      <c r="M16" s="295"/>
      <c r="N16" s="296"/>
      <c r="O16" s="296" t="e">
        <f t="shared" ref="O16:O42" si="0">+Q16/L16*100</f>
        <v>#REF!</v>
      </c>
      <c r="P16" s="297"/>
      <c r="Q16" s="296" t="e">
        <f>+bq!#REF!</f>
        <v>#REF!</v>
      </c>
      <c r="R16" s="296"/>
      <c r="S16" s="297"/>
      <c r="T16" s="298" t="e">
        <f t="shared" ref="T16:T40" si="1">+AB16-Q16</f>
        <v>#REF!</v>
      </c>
      <c r="U16" s="296"/>
      <c r="V16" s="296"/>
      <c r="W16" s="297"/>
      <c r="X16" s="295" t="e">
        <f t="shared" ref="X16:X42" si="2">+AB16/L16*100</f>
        <v>#REF!</v>
      </c>
      <c r="Y16" s="296"/>
      <c r="Z16" s="297"/>
      <c r="AA16" s="295"/>
      <c r="AB16" s="296" t="e">
        <f>+bq!#REF!</f>
        <v>#REF!</v>
      </c>
      <c r="AC16" s="299"/>
    </row>
    <row r="17" spans="1:29" x14ac:dyDescent="0.25">
      <c r="A17" s="300"/>
      <c r="B17" s="301"/>
      <c r="C17" s="302"/>
      <c r="D17" s="302"/>
      <c r="E17" s="302"/>
      <c r="F17" s="302"/>
      <c r="G17" s="302"/>
      <c r="H17" s="302"/>
      <c r="I17" s="302"/>
      <c r="J17" s="302"/>
      <c r="K17" s="303"/>
      <c r="L17" s="294"/>
      <c r="M17" s="295"/>
      <c r="N17" s="296"/>
      <c r="O17" s="296"/>
      <c r="P17" s="297"/>
      <c r="Q17" s="296"/>
      <c r="R17" s="296"/>
      <c r="S17" s="297"/>
      <c r="T17" s="298"/>
      <c r="U17" s="296"/>
      <c r="V17" s="296"/>
      <c r="W17" s="297"/>
      <c r="X17" s="295"/>
      <c r="Y17" s="296"/>
      <c r="Z17" s="297"/>
      <c r="AA17" s="295"/>
      <c r="AB17" s="296"/>
      <c r="AC17" s="299"/>
    </row>
    <row r="18" spans="1:29" x14ac:dyDescent="0.25">
      <c r="A18" s="300" t="s">
        <v>414</v>
      </c>
      <c r="B18" s="301" t="str">
        <f>+[1]RETICO!B26</f>
        <v>PEK.PONDASI:</v>
      </c>
      <c r="C18" s="302"/>
      <c r="D18" s="302"/>
      <c r="E18" s="302"/>
      <c r="F18" s="302"/>
      <c r="G18" s="302"/>
      <c r="H18" s="302"/>
      <c r="I18" s="302"/>
      <c r="J18" s="302"/>
      <c r="K18" s="303"/>
      <c r="L18" s="294" t="e">
        <f>+bq!#REF!</f>
        <v>#REF!</v>
      </c>
      <c r="M18" s="295"/>
      <c r="N18" s="296"/>
      <c r="O18" s="296" t="e">
        <f t="shared" si="0"/>
        <v>#REF!</v>
      </c>
      <c r="P18" s="297"/>
      <c r="Q18" s="296" t="e">
        <f>+bq!#REF!</f>
        <v>#REF!</v>
      </c>
      <c r="R18" s="296"/>
      <c r="S18" s="297"/>
      <c r="T18" s="298" t="e">
        <f t="shared" si="1"/>
        <v>#REF!</v>
      </c>
      <c r="U18" s="296"/>
      <c r="V18" s="296"/>
      <c r="W18" s="297"/>
      <c r="X18" s="295" t="e">
        <f t="shared" si="2"/>
        <v>#REF!</v>
      </c>
      <c r="Y18" s="296"/>
      <c r="Z18" s="297"/>
      <c r="AA18" s="295"/>
      <c r="AB18" s="296" t="e">
        <f>+bq!#REF!</f>
        <v>#REF!</v>
      </c>
      <c r="AC18" s="299"/>
    </row>
    <row r="19" spans="1:29" x14ac:dyDescent="0.25">
      <c r="A19" s="300"/>
      <c r="B19" s="301"/>
      <c r="C19" s="302"/>
      <c r="D19" s="302"/>
      <c r="E19" s="302"/>
      <c r="F19" s="302"/>
      <c r="G19" s="302"/>
      <c r="H19" s="302"/>
      <c r="I19" s="302"/>
      <c r="J19" s="302"/>
      <c r="K19" s="303"/>
      <c r="L19" s="294"/>
      <c r="M19" s="295"/>
      <c r="N19" s="296"/>
      <c r="O19" s="296"/>
      <c r="P19" s="297"/>
      <c r="Q19" s="296"/>
      <c r="R19" s="296"/>
      <c r="S19" s="297"/>
      <c r="T19" s="298"/>
      <c r="U19" s="296"/>
      <c r="V19" s="296"/>
      <c r="W19" s="297"/>
      <c r="X19" s="295"/>
      <c r="Y19" s="296"/>
      <c r="Z19" s="297"/>
      <c r="AA19" s="295"/>
      <c r="AB19" s="296"/>
      <c r="AC19" s="299"/>
    </row>
    <row r="20" spans="1:29" x14ac:dyDescent="0.25">
      <c r="A20" s="304" t="s">
        <v>415</v>
      </c>
      <c r="B20" s="305" t="str">
        <f>+[1]RETICO!B31</f>
        <v>PEK.STRUKTUR:</v>
      </c>
      <c r="C20" s="302"/>
      <c r="D20" s="302"/>
      <c r="E20" s="302"/>
      <c r="F20" s="302"/>
      <c r="G20" s="302"/>
      <c r="H20" s="302"/>
      <c r="I20" s="302"/>
      <c r="J20" s="302"/>
      <c r="K20" s="303"/>
      <c r="L20" s="294" t="e">
        <f>+bq!#REF!</f>
        <v>#REF!</v>
      </c>
      <c r="M20" s="295"/>
      <c r="N20" s="296"/>
      <c r="O20" s="296" t="e">
        <f t="shared" si="0"/>
        <v>#REF!</v>
      </c>
      <c r="P20" s="297"/>
      <c r="Q20" s="296" t="e">
        <f>+bq!#REF!</f>
        <v>#REF!</v>
      </c>
      <c r="R20" s="296"/>
      <c r="S20" s="297"/>
      <c r="T20" s="298" t="e">
        <f t="shared" si="1"/>
        <v>#REF!</v>
      </c>
      <c r="U20" s="296"/>
      <c r="V20" s="296"/>
      <c r="W20" s="297"/>
      <c r="X20" s="295" t="e">
        <f t="shared" si="2"/>
        <v>#REF!</v>
      </c>
      <c r="Y20" s="296"/>
      <c r="Z20" s="297"/>
      <c r="AA20" s="295"/>
      <c r="AB20" s="296" t="e">
        <f>+bq!#REF!</f>
        <v>#REF!</v>
      </c>
      <c r="AC20" s="299"/>
    </row>
    <row r="21" spans="1:29" x14ac:dyDescent="0.25">
      <c r="A21" s="304"/>
      <c r="B21" s="305"/>
      <c r="C21" s="302"/>
      <c r="D21" s="302"/>
      <c r="E21" s="302"/>
      <c r="F21" s="302"/>
      <c r="G21" s="302"/>
      <c r="H21" s="302"/>
      <c r="I21" s="302"/>
      <c r="J21" s="302"/>
      <c r="K21" s="303"/>
      <c r="L21" s="294"/>
      <c r="M21" s="295"/>
      <c r="N21" s="296"/>
      <c r="O21" s="296"/>
      <c r="P21" s="297"/>
      <c r="Q21" s="296"/>
      <c r="R21" s="296"/>
      <c r="S21" s="297"/>
      <c r="T21" s="298"/>
      <c r="U21" s="296"/>
      <c r="V21" s="296"/>
      <c r="W21" s="297"/>
      <c r="X21" s="295"/>
      <c r="Y21" s="296"/>
      <c r="Z21" s="297"/>
      <c r="AA21" s="295"/>
      <c r="AB21" s="296"/>
      <c r="AC21" s="299"/>
    </row>
    <row r="22" spans="1:29" x14ac:dyDescent="0.25">
      <c r="A22" s="304" t="s">
        <v>36</v>
      </c>
      <c r="B22" s="301" t="s">
        <v>421</v>
      </c>
      <c r="C22" s="302"/>
      <c r="D22" s="302"/>
      <c r="E22" s="302"/>
      <c r="F22" s="302"/>
      <c r="G22" s="302"/>
      <c r="H22" s="302"/>
      <c r="I22" s="302"/>
      <c r="J22" s="302"/>
      <c r="K22" s="303"/>
      <c r="L22" s="294" t="e">
        <f>+bq!#REF!</f>
        <v>#REF!</v>
      </c>
      <c r="M22" s="295"/>
      <c r="N22" s="296"/>
      <c r="O22" s="296" t="e">
        <f t="shared" si="0"/>
        <v>#REF!</v>
      </c>
      <c r="P22" s="297"/>
      <c r="Q22" s="296" t="e">
        <f>+bq!#REF!</f>
        <v>#REF!</v>
      </c>
      <c r="R22" s="296"/>
      <c r="S22" s="297"/>
      <c r="T22" s="298" t="e">
        <f t="shared" si="1"/>
        <v>#REF!</v>
      </c>
      <c r="U22" s="296"/>
      <c r="V22" s="296"/>
      <c r="W22" s="297"/>
      <c r="X22" s="295" t="e">
        <f t="shared" si="2"/>
        <v>#REF!</v>
      </c>
      <c r="Y22" s="296"/>
      <c r="Z22" s="297"/>
      <c r="AA22" s="295"/>
      <c r="AB22" s="296" t="e">
        <f>+bq!#REF!</f>
        <v>#REF!</v>
      </c>
      <c r="AC22" s="299"/>
    </row>
    <row r="23" spans="1:29" x14ac:dyDescent="0.25">
      <c r="A23" s="304"/>
      <c r="B23" s="301"/>
      <c r="C23" s="302"/>
      <c r="D23" s="302"/>
      <c r="E23" s="302"/>
      <c r="F23" s="302"/>
      <c r="G23" s="302"/>
      <c r="H23" s="302"/>
      <c r="I23" s="302"/>
      <c r="J23" s="302"/>
      <c r="K23" s="303"/>
      <c r="L23" s="294"/>
      <c r="M23" s="295"/>
      <c r="N23" s="296"/>
      <c r="O23" s="296"/>
      <c r="P23" s="297"/>
      <c r="Q23" s="296"/>
      <c r="R23" s="296"/>
      <c r="S23" s="297"/>
      <c r="T23" s="298"/>
      <c r="U23" s="296"/>
      <c r="V23" s="296"/>
      <c r="W23" s="297"/>
      <c r="X23" s="295"/>
      <c r="Y23" s="296"/>
      <c r="Z23" s="297"/>
      <c r="AA23" s="295"/>
      <c r="AB23" s="296"/>
      <c r="AC23" s="299"/>
    </row>
    <row r="24" spans="1:29" x14ac:dyDescent="0.25">
      <c r="A24" s="300" t="s">
        <v>43</v>
      </c>
      <c r="B24" s="301" t="s">
        <v>44</v>
      </c>
      <c r="C24" s="302"/>
      <c r="D24" s="302"/>
      <c r="E24" s="302"/>
      <c r="F24" s="302"/>
      <c r="G24" s="302"/>
      <c r="H24" s="302"/>
      <c r="I24" s="302"/>
      <c r="J24" s="302"/>
      <c r="K24" s="303"/>
      <c r="L24" s="294" t="e">
        <f>+bq!#REF!</f>
        <v>#REF!</v>
      </c>
      <c r="M24" s="295"/>
      <c r="N24" s="296"/>
      <c r="O24" s="296" t="e">
        <f t="shared" si="0"/>
        <v>#REF!</v>
      </c>
      <c r="P24" s="297"/>
      <c r="Q24" s="296">
        <v>0</v>
      </c>
      <c r="R24" s="296"/>
      <c r="S24" s="297"/>
      <c r="T24" s="298"/>
      <c r="U24" s="296"/>
      <c r="V24" s="296"/>
      <c r="W24" s="297"/>
      <c r="X24" s="295" t="e">
        <f t="shared" si="2"/>
        <v>#REF!</v>
      </c>
      <c r="Y24" s="296"/>
      <c r="Z24" s="297"/>
      <c r="AA24" s="295"/>
      <c r="AB24" s="296" t="e">
        <f>+bq!#REF!</f>
        <v>#REF!</v>
      </c>
      <c r="AC24" s="299"/>
    </row>
    <row r="25" spans="1:29" x14ac:dyDescent="0.25">
      <c r="A25" s="300"/>
      <c r="B25" s="301"/>
      <c r="C25" s="302"/>
      <c r="D25" s="302"/>
      <c r="E25" s="302"/>
      <c r="F25" s="302"/>
      <c r="G25" s="302"/>
      <c r="H25" s="302"/>
      <c r="I25" s="302"/>
      <c r="J25" s="302"/>
      <c r="K25" s="303"/>
      <c r="L25" s="294"/>
      <c r="M25" s="295"/>
      <c r="N25" s="296"/>
      <c r="O25" s="296"/>
      <c r="P25" s="297"/>
      <c r="Q25" s="296"/>
      <c r="R25" s="296"/>
      <c r="S25" s="297"/>
      <c r="T25" s="298"/>
      <c r="U25" s="296"/>
      <c r="V25" s="296"/>
      <c r="W25" s="297"/>
      <c r="X25" s="295"/>
      <c r="Y25" s="296"/>
      <c r="Z25" s="297"/>
      <c r="AA25" s="295"/>
      <c r="AB25" s="296"/>
      <c r="AC25" s="299"/>
    </row>
    <row r="26" spans="1:29" x14ac:dyDescent="0.25">
      <c r="A26" s="300" t="s">
        <v>46</v>
      </c>
      <c r="B26" s="301" t="str">
        <f>+[1]RETICO!B62</f>
        <v>PEK. PLAFOND:</v>
      </c>
      <c r="C26" s="302"/>
      <c r="D26" s="302"/>
      <c r="E26" s="302"/>
      <c r="F26" s="302"/>
      <c r="G26" s="302"/>
      <c r="H26" s="302"/>
      <c r="I26" s="302"/>
      <c r="J26" s="302"/>
      <c r="K26" s="303"/>
      <c r="L26" s="294" t="e">
        <f>+bq!#REF!</f>
        <v>#REF!</v>
      </c>
      <c r="M26" s="295"/>
      <c r="N26" s="296"/>
      <c r="O26" s="296" t="e">
        <f t="shared" si="0"/>
        <v>#REF!</v>
      </c>
      <c r="P26" s="297"/>
      <c r="Q26" s="296" t="e">
        <f>+bq!#REF!</f>
        <v>#REF!</v>
      </c>
      <c r="R26" s="296"/>
      <c r="S26" s="297"/>
      <c r="T26" s="298" t="e">
        <f t="shared" si="1"/>
        <v>#REF!</v>
      </c>
      <c r="U26" s="296"/>
      <c r="V26" s="296"/>
      <c r="W26" s="297"/>
      <c r="X26" s="295" t="e">
        <f t="shared" si="2"/>
        <v>#REF!</v>
      </c>
      <c r="Y26" s="296"/>
      <c r="Z26" s="297"/>
      <c r="AA26" s="295"/>
      <c r="AB26" s="296" t="e">
        <f>+bq!#REF!</f>
        <v>#REF!</v>
      </c>
      <c r="AC26" s="299"/>
    </row>
    <row r="27" spans="1:29" x14ac:dyDescent="0.25">
      <c r="A27" s="300"/>
      <c r="B27" s="301"/>
      <c r="C27" s="302"/>
      <c r="D27" s="302"/>
      <c r="E27" s="302"/>
      <c r="F27" s="302"/>
      <c r="G27" s="302"/>
      <c r="H27" s="302"/>
      <c r="I27" s="302"/>
      <c r="J27" s="302"/>
      <c r="K27" s="303"/>
      <c r="L27" s="294"/>
      <c r="M27" s="295"/>
      <c r="N27" s="296"/>
      <c r="O27" s="296"/>
      <c r="P27" s="297"/>
      <c r="Q27" s="296"/>
      <c r="R27" s="296"/>
      <c r="S27" s="297"/>
      <c r="T27" s="298"/>
      <c r="U27" s="296"/>
      <c r="V27" s="296"/>
      <c r="W27" s="297"/>
      <c r="X27" s="295"/>
      <c r="Y27" s="296"/>
      <c r="Z27" s="297"/>
      <c r="AA27" s="295"/>
      <c r="AB27" s="296"/>
      <c r="AC27" s="299"/>
    </row>
    <row r="28" spans="1:29" x14ac:dyDescent="0.25">
      <c r="A28" s="306" t="s">
        <v>54</v>
      </c>
      <c r="B28" s="301" t="str">
        <f>+[1]RETICO!B69</f>
        <v>PEK. PASANGAN BATA &amp; PLASTERAN</v>
      </c>
      <c r="C28" s="302"/>
      <c r="D28" s="302"/>
      <c r="E28" s="302"/>
      <c r="F28" s="302"/>
      <c r="G28" s="302"/>
      <c r="H28" s="302"/>
      <c r="I28" s="302"/>
      <c r="J28" s="302"/>
      <c r="K28" s="303"/>
      <c r="L28" s="294" t="e">
        <f>+bq!#REF!</f>
        <v>#REF!</v>
      </c>
      <c r="M28" s="295"/>
      <c r="N28" s="296"/>
      <c r="O28" s="296" t="e">
        <f t="shared" si="0"/>
        <v>#REF!</v>
      </c>
      <c r="P28" s="297"/>
      <c r="Q28" s="296" t="e">
        <f>+bq!#REF!</f>
        <v>#REF!</v>
      </c>
      <c r="R28" s="296"/>
      <c r="S28" s="297"/>
      <c r="T28" s="298" t="e">
        <f t="shared" si="1"/>
        <v>#REF!</v>
      </c>
      <c r="U28" s="296"/>
      <c r="V28" s="296"/>
      <c r="W28" s="297"/>
      <c r="X28" s="295" t="e">
        <f t="shared" si="2"/>
        <v>#REF!</v>
      </c>
      <c r="Y28" s="296"/>
      <c r="Z28" s="297"/>
      <c r="AA28" s="295"/>
      <c r="AB28" s="296" t="e">
        <f>+bq!#REF!</f>
        <v>#REF!</v>
      </c>
      <c r="AC28" s="299"/>
    </row>
    <row r="29" spans="1:29" x14ac:dyDescent="0.25">
      <c r="A29" s="306"/>
      <c r="B29" s="301"/>
      <c r="C29" s="302"/>
      <c r="D29" s="302"/>
      <c r="E29" s="302"/>
      <c r="F29" s="302"/>
      <c r="G29" s="302"/>
      <c r="H29" s="302"/>
      <c r="I29" s="302"/>
      <c r="J29" s="302"/>
      <c r="K29" s="303"/>
      <c r="L29" s="294"/>
      <c r="M29" s="295"/>
      <c r="N29" s="296"/>
      <c r="O29" s="296"/>
      <c r="P29" s="297"/>
      <c r="Q29" s="296"/>
      <c r="R29" s="296"/>
      <c r="S29" s="297"/>
      <c r="T29" s="298"/>
      <c r="U29" s="296"/>
      <c r="V29" s="296"/>
      <c r="W29" s="297"/>
      <c r="X29" s="295"/>
      <c r="Y29" s="296"/>
      <c r="Z29" s="297"/>
      <c r="AA29" s="295"/>
      <c r="AB29" s="296"/>
      <c r="AC29" s="299"/>
    </row>
    <row r="30" spans="1:29" x14ac:dyDescent="0.25">
      <c r="A30" s="306" t="s">
        <v>58</v>
      </c>
      <c r="B30" s="307" t="str">
        <f>+[1]RETICO!B74</f>
        <v>PEK.ATAP:</v>
      </c>
      <c r="C30" s="302"/>
      <c r="D30" s="302"/>
      <c r="E30" s="302"/>
      <c r="F30" s="302"/>
      <c r="G30" s="302"/>
      <c r="H30" s="302"/>
      <c r="I30" s="302"/>
      <c r="J30" s="302"/>
      <c r="K30" s="303"/>
      <c r="L30" s="294" t="e">
        <f>+bq!#REF!</f>
        <v>#REF!</v>
      </c>
      <c r="M30" s="295"/>
      <c r="N30" s="296"/>
      <c r="O30" s="296" t="e">
        <f t="shared" si="0"/>
        <v>#REF!</v>
      </c>
      <c r="P30" s="297"/>
      <c r="Q30" s="296" t="e">
        <f>+bq!#REF!</f>
        <v>#REF!</v>
      </c>
      <c r="R30" s="296"/>
      <c r="S30" s="297"/>
      <c r="T30" s="298" t="e">
        <f t="shared" si="1"/>
        <v>#REF!</v>
      </c>
      <c r="U30" s="296"/>
      <c r="V30" s="296"/>
      <c r="W30" s="297"/>
      <c r="X30" s="295" t="e">
        <f t="shared" si="2"/>
        <v>#REF!</v>
      </c>
      <c r="Y30" s="296"/>
      <c r="Z30" s="297"/>
      <c r="AA30" s="295"/>
      <c r="AB30" s="296" t="e">
        <f>+bq!#REF!</f>
        <v>#REF!</v>
      </c>
      <c r="AC30" s="299"/>
    </row>
    <row r="31" spans="1:29" x14ac:dyDescent="0.25">
      <c r="A31" s="309"/>
      <c r="B31" s="307"/>
      <c r="C31" s="302"/>
      <c r="D31" s="302"/>
      <c r="E31" s="302"/>
      <c r="F31" s="302"/>
      <c r="G31" s="302"/>
      <c r="H31" s="302"/>
      <c r="I31" s="302"/>
      <c r="J31" s="302"/>
      <c r="K31" s="303"/>
      <c r="L31" s="294"/>
      <c r="M31" s="295"/>
      <c r="N31" s="296"/>
      <c r="O31" s="296"/>
      <c r="P31" s="297"/>
      <c r="Q31" s="296"/>
      <c r="R31" s="296"/>
      <c r="S31" s="297"/>
      <c r="T31" s="298"/>
      <c r="U31" s="296"/>
      <c r="V31" s="296"/>
      <c r="W31" s="297"/>
      <c r="X31" s="295"/>
      <c r="Y31" s="296"/>
      <c r="Z31" s="297"/>
      <c r="AA31" s="295"/>
      <c r="AB31" s="296"/>
      <c r="AC31" s="299"/>
    </row>
    <row r="32" spans="1:29" x14ac:dyDescent="0.25">
      <c r="A32" s="300" t="s">
        <v>66</v>
      </c>
      <c r="B32" s="308" t="str">
        <f>+[1]RETICO!B82</f>
        <v>PEKERJAAN PINTU DAN JENDELA</v>
      </c>
      <c r="C32" s="302"/>
      <c r="D32" s="302"/>
      <c r="E32" s="302"/>
      <c r="F32" s="302"/>
      <c r="G32" s="302"/>
      <c r="H32" s="302"/>
      <c r="I32" s="302"/>
      <c r="J32" s="302"/>
      <c r="K32" s="303"/>
      <c r="L32" s="294" t="e">
        <f>+bq!#REF!</f>
        <v>#REF!</v>
      </c>
      <c r="M32" s="295"/>
      <c r="N32" s="296"/>
      <c r="O32" s="296" t="e">
        <f t="shared" si="0"/>
        <v>#REF!</v>
      </c>
      <c r="P32" s="297"/>
      <c r="Q32" s="296" t="e">
        <f>+bq!#REF!</f>
        <v>#REF!</v>
      </c>
      <c r="R32" s="296"/>
      <c r="S32" s="297"/>
      <c r="T32" s="298" t="e">
        <f t="shared" si="1"/>
        <v>#REF!</v>
      </c>
      <c r="U32" s="296"/>
      <c r="V32" s="296"/>
      <c r="W32" s="297"/>
      <c r="X32" s="295" t="e">
        <f t="shared" si="2"/>
        <v>#REF!</v>
      </c>
      <c r="Y32" s="296"/>
      <c r="Z32" s="297"/>
      <c r="AA32" s="295"/>
      <c r="AB32" s="296" t="e">
        <f>+bq!#REF!</f>
        <v>#REF!</v>
      </c>
      <c r="AC32" s="299"/>
    </row>
    <row r="33" spans="1:29" x14ac:dyDescent="0.25">
      <c r="A33" s="300"/>
      <c r="B33" s="308"/>
      <c r="C33" s="302"/>
      <c r="D33" s="302"/>
      <c r="E33" s="302"/>
      <c r="F33" s="302"/>
      <c r="G33" s="302"/>
      <c r="H33" s="302"/>
      <c r="I33" s="302"/>
      <c r="J33" s="302"/>
      <c r="K33" s="303"/>
      <c r="L33" s="294"/>
      <c r="M33" s="295"/>
      <c r="N33" s="296"/>
      <c r="O33" s="296"/>
      <c r="P33" s="297"/>
      <c r="Q33" s="296"/>
      <c r="R33" s="296"/>
      <c r="S33" s="297"/>
      <c r="T33" s="298"/>
      <c r="U33" s="296"/>
      <c r="V33" s="296"/>
      <c r="W33" s="297"/>
      <c r="X33" s="295"/>
      <c r="Y33" s="296"/>
      <c r="Z33" s="297"/>
      <c r="AA33" s="295"/>
      <c r="AB33" s="296"/>
      <c r="AC33" s="299"/>
    </row>
    <row r="34" spans="1:29" x14ac:dyDescent="0.25">
      <c r="A34" s="300" t="s">
        <v>96</v>
      </c>
      <c r="B34" s="301" t="str">
        <f>+[1]RETICO!B106</f>
        <v>PEK.PENGECATAN:</v>
      </c>
      <c r="C34" s="302"/>
      <c r="D34" s="302"/>
      <c r="E34" s="302"/>
      <c r="F34" s="302"/>
      <c r="G34" s="302"/>
      <c r="H34" s="302"/>
      <c r="I34" s="302"/>
      <c r="J34" s="302"/>
      <c r="K34" s="303"/>
      <c r="L34" s="294" t="e">
        <f>+bq!#REF!</f>
        <v>#REF!</v>
      </c>
      <c r="M34" s="295"/>
      <c r="N34" s="296"/>
      <c r="O34" s="296" t="e">
        <f t="shared" si="0"/>
        <v>#REF!</v>
      </c>
      <c r="P34" s="297"/>
      <c r="Q34" s="296" t="e">
        <f>+bq!#REF!</f>
        <v>#REF!</v>
      </c>
      <c r="R34" s="296"/>
      <c r="S34" s="297"/>
      <c r="T34" s="298" t="e">
        <f t="shared" si="1"/>
        <v>#REF!</v>
      </c>
      <c r="U34" s="296"/>
      <c r="V34" s="296"/>
      <c r="W34" s="297"/>
      <c r="X34" s="295" t="e">
        <f t="shared" si="2"/>
        <v>#REF!</v>
      </c>
      <c r="Y34" s="296"/>
      <c r="Z34" s="297"/>
      <c r="AA34" s="295"/>
      <c r="AB34" s="296" t="e">
        <f>+bq!#REF!</f>
        <v>#REF!</v>
      </c>
      <c r="AC34" s="299"/>
    </row>
    <row r="35" spans="1:29" x14ac:dyDescent="0.25">
      <c r="A35" s="300"/>
      <c r="B35" s="301"/>
      <c r="C35" s="302"/>
      <c r="D35" s="302"/>
      <c r="E35" s="302"/>
      <c r="F35" s="302"/>
      <c r="G35" s="302"/>
      <c r="H35" s="302"/>
      <c r="I35" s="302"/>
      <c r="J35" s="302"/>
      <c r="K35" s="303"/>
      <c r="L35" s="294"/>
      <c r="M35" s="295"/>
      <c r="N35" s="296"/>
      <c r="O35" s="296"/>
      <c r="P35" s="297"/>
      <c r="Q35" s="296"/>
      <c r="R35" s="296"/>
      <c r="S35" s="297"/>
      <c r="T35" s="298"/>
      <c r="U35" s="296"/>
      <c r="V35" s="296"/>
      <c r="W35" s="297"/>
      <c r="X35" s="295"/>
      <c r="Y35" s="296"/>
      <c r="Z35" s="297"/>
      <c r="AA35" s="295"/>
      <c r="AB35" s="296"/>
      <c r="AC35" s="299"/>
    </row>
    <row r="36" spans="1:29" x14ac:dyDescent="0.25">
      <c r="A36" s="306" t="s">
        <v>102</v>
      </c>
      <c r="B36" s="301" t="str">
        <f>+[1]RETICO!B116</f>
        <v>PEK. SANITASI DAN SALURAN</v>
      </c>
      <c r="C36" s="302"/>
      <c r="D36" s="302"/>
      <c r="E36" s="302"/>
      <c r="F36" s="302"/>
      <c r="G36" s="302"/>
      <c r="H36" s="302"/>
      <c r="I36" s="302"/>
      <c r="J36" s="302"/>
      <c r="K36" s="303"/>
      <c r="L36" s="294" t="e">
        <f>+bq!#REF!</f>
        <v>#REF!</v>
      </c>
      <c r="M36" s="295"/>
      <c r="N36" s="296"/>
      <c r="O36" s="296" t="e">
        <f t="shared" si="0"/>
        <v>#REF!</v>
      </c>
      <c r="P36" s="297"/>
      <c r="Q36" s="296" t="e">
        <f>+bq!#REF!</f>
        <v>#REF!</v>
      </c>
      <c r="R36" s="296"/>
      <c r="S36" s="297"/>
      <c r="T36" s="298" t="e">
        <f t="shared" si="1"/>
        <v>#REF!</v>
      </c>
      <c r="U36" s="296"/>
      <c r="V36" s="296"/>
      <c r="W36" s="297"/>
      <c r="X36" s="295" t="e">
        <f t="shared" si="2"/>
        <v>#REF!</v>
      </c>
      <c r="Y36" s="296"/>
      <c r="Z36" s="297"/>
      <c r="AA36" s="295"/>
      <c r="AB36" s="296" t="e">
        <f>+bq!#REF!</f>
        <v>#REF!</v>
      </c>
      <c r="AC36" s="299"/>
    </row>
    <row r="37" spans="1:29" x14ac:dyDescent="0.25">
      <c r="A37" s="309"/>
      <c r="B37" s="301"/>
      <c r="C37" s="302"/>
      <c r="D37" s="302"/>
      <c r="E37" s="302"/>
      <c r="F37" s="302"/>
      <c r="G37" s="302"/>
      <c r="H37" s="302"/>
      <c r="I37" s="302"/>
      <c r="J37" s="302"/>
      <c r="K37" s="303"/>
      <c r="L37" s="294"/>
      <c r="M37" s="295"/>
      <c r="N37" s="296"/>
      <c r="O37" s="296"/>
      <c r="P37" s="297"/>
      <c r="Q37" s="296"/>
      <c r="R37" s="296"/>
      <c r="S37" s="297"/>
      <c r="T37" s="298"/>
      <c r="U37" s="296"/>
      <c r="V37" s="296"/>
      <c r="W37" s="297"/>
      <c r="X37" s="295"/>
      <c r="Y37" s="296"/>
      <c r="Z37" s="297"/>
      <c r="AA37" s="295"/>
      <c r="AB37" s="296"/>
      <c r="AC37" s="299"/>
    </row>
    <row r="38" spans="1:29" x14ac:dyDescent="0.25">
      <c r="A38" s="309" t="s">
        <v>120</v>
      </c>
      <c r="B38" s="308" t="str">
        <f>+[1]RETICO!B146</f>
        <v>PEK.INSTALASI LISTRIK:</v>
      </c>
      <c r="C38" s="302"/>
      <c r="D38" s="302"/>
      <c r="E38" s="302"/>
      <c r="F38" s="302"/>
      <c r="G38" s="302"/>
      <c r="H38" s="302"/>
      <c r="I38" s="302"/>
      <c r="J38" s="302"/>
      <c r="K38" s="303"/>
      <c r="L38" s="294" t="e">
        <f>+bq!#REF!</f>
        <v>#REF!</v>
      </c>
      <c r="M38" s="295"/>
      <c r="N38" s="296"/>
      <c r="O38" s="296" t="e">
        <f t="shared" si="0"/>
        <v>#REF!</v>
      </c>
      <c r="P38" s="297"/>
      <c r="Q38" s="296" t="e">
        <f>+bq!#REF!</f>
        <v>#REF!</v>
      </c>
      <c r="R38" s="296"/>
      <c r="S38" s="297"/>
      <c r="T38" s="298" t="e">
        <f t="shared" si="1"/>
        <v>#REF!</v>
      </c>
      <c r="U38" s="296"/>
      <c r="V38" s="296"/>
      <c r="W38" s="297"/>
      <c r="X38" s="295" t="e">
        <f t="shared" si="2"/>
        <v>#REF!</v>
      </c>
      <c r="Y38" s="296"/>
      <c r="Z38" s="297"/>
      <c r="AA38" s="295"/>
      <c r="AB38" s="296" t="e">
        <f>+bq!#REF!</f>
        <v>#REF!</v>
      </c>
      <c r="AC38" s="299"/>
    </row>
    <row r="39" spans="1:29" x14ac:dyDescent="0.25">
      <c r="A39" s="309"/>
      <c r="B39" s="308"/>
      <c r="C39" s="302"/>
      <c r="D39" s="302"/>
      <c r="E39" s="302"/>
      <c r="F39" s="302"/>
      <c r="G39" s="302"/>
      <c r="H39" s="302"/>
      <c r="I39" s="302"/>
      <c r="J39" s="302"/>
      <c r="K39" s="303"/>
      <c r="L39" s="294"/>
      <c r="M39" s="295"/>
      <c r="N39" s="296"/>
      <c r="O39" s="296"/>
      <c r="P39" s="297"/>
      <c r="Q39" s="296"/>
      <c r="R39" s="296"/>
      <c r="S39" s="297"/>
      <c r="T39" s="298"/>
      <c r="U39" s="296"/>
      <c r="V39" s="296"/>
      <c r="W39" s="297"/>
      <c r="X39" s="295"/>
      <c r="Y39" s="296"/>
      <c r="Z39" s="297"/>
      <c r="AA39" s="295"/>
      <c r="AB39" s="296"/>
      <c r="AC39" s="299"/>
    </row>
    <row r="40" spans="1:29" x14ac:dyDescent="0.25">
      <c r="A40" s="309" t="s">
        <v>136</v>
      </c>
      <c r="B40" s="308" t="s">
        <v>422</v>
      </c>
      <c r="C40" s="302"/>
      <c r="D40" s="302"/>
      <c r="E40" s="302"/>
      <c r="F40" s="302"/>
      <c r="G40" s="302"/>
      <c r="H40" s="302"/>
      <c r="I40" s="302"/>
      <c r="J40" s="302"/>
      <c r="K40" s="303"/>
      <c r="L40" s="294" t="e">
        <f>+bq!#REF!</f>
        <v>#REF!</v>
      </c>
      <c r="M40" s="295"/>
      <c r="N40" s="296"/>
      <c r="O40" s="296" t="e">
        <f t="shared" si="0"/>
        <v>#REF!</v>
      </c>
      <c r="P40" s="297"/>
      <c r="Q40" s="296" t="e">
        <f>+bq!#REF!</f>
        <v>#REF!</v>
      </c>
      <c r="R40" s="296"/>
      <c r="S40" s="297"/>
      <c r="T40" s="298" t="e">
        <f t="shared" si="1"/>
        <v>#REF!</v>
      </c>
      <c r="U40" s="296"/>
      <c r="V40" s="296"/>
      <c r="W40" s="297"/>
      <c r="X40" s="295" t="e">
        <f t="shared" si="2"/>
        <v>#REF!</v>
      </c>
      <c r="Y40" s="296"/>
      <c r="Z40" s="297"/>
      <c r="AA40" s="295"/>
      <c r="AB40" s="296" t="e">
        <f>+bq!#REF!</f>
        <v>#REF!</v>
      </c>
      <c r="AC40" s="299"/>
    </row>
    <row r="41" spans="1:29" x14ac:dyDescent="0.25">
      <c r="A41" s="309"/>
      <c r="B41" s="308"/>
      <c r="C41" s="302"/>
      <c r="D41" s="302"/>
      <c r="E41" s="302"/>
      <c r="F41" s="302"/>
      <c r="G41" s="302"/>
      <c r="H41" s="302"/>
      <c r="I41" s="302"/>
      <c r="J41" s="302"/>
      <c r="K41" s="303"/>
      <c r="L41" s="294"/>
      <c r="M41" s="295"/>
      <c r="N41" s="296"/>
      <c r="O41" s="296"/>
      <c r="P41" s="297"/>
      <c r="Q41" s="296"/>
      <c r="R41" s="296"/>
      <c r="S41" s="297"/>
      <c r="T41" s="298"/>
      <c r="U41" s="296"/>
      <c r="V41" s="296"/>
      <c r="W41" s="297"/>
      <c r="X41" s="295"/>
      <c r="Y41" s="296"/>
      <c r="Z41" s="297"/>
      <c r="AA41" s="295"/>
      <c r="AB41" s="296"/>
      <c r="AC41" s="299"/>
    </row>
    <row r="42" spans="1:29" x14ac:dyDescent="0.25">
      <c r="A42" s="309" t="s">
        <v>142</v>
      </c>
      <c r="B42" s="308" t="s">
        <v>423</v>
      </c>
      <c r="C42" s="302"/>
      <c r="D42" s="302"/>
      <c r="E42" s="302"/>
      <c r="F42" s="302"/>
      <c r="G42" s="302"/>
      <c r="H42" s="302"/>
      <c r="I42" s="302"/>
      <c r="J42" s="302"/>
      <c r="K42" s="303"/>
      <c r="L42" s="294" t="e">
        <f>+bq!#REF!</f>
        <v>#REF!</v>
      </c>
      <c r="M42" s="295"/>
      <c r="N42" s="296"/>
      <c r="O42" s="296" t="e">
        <f t="shared" si="0"/>
        <v>#REF!</v>
      </c>
      <c r="P42" s="297"/>
      <c r="Q42" s="296" t="e">
        <f>+bq!#REF!</f>
        <v>#REF!</v>
      </c>
      <c r="R42" s="296"/>
      <c r="S42" s="297"/>
      <c r="T42" s="298"/>
      <c r="U42" s="296"/>
      <c r="V42" s="296"/>
      <c r="W42" s="297"/>
      <c r="X42" s="295" t="e">
        <f t="shared" si="2"/>
        <v>#REF!</v>
      </c>
      <c r="Y42" s="296"/>
      <c r="Z42" s="297"/>
      <c r="AA42" s="295"/>
      <c r="AB42" s="296" t="e">
        <f>+bq!#REF!</f>
        <v>#REF!</v>
      </c>
      <c r="AC42" s="299"/>
    </row>
    <row r="43" spans="1:29" x14ac:dyDescent="0.25">
      <c r="A43" s="310"/>
      <c r="B43" s="310"/>
      <c r="C43" s="311"/>
      <c r="D43" s="311"/>
      <c r="E43" s="311"/>
      <c r="F43" s="311"/>
      <c r="G43" s="311"/>
      <c r="H43" s="311"/>
      <c r="I43" s="311"/>
      <c r="J43" s="311"/>
      <c r="K43" s="312"/>
      <c r="L43" s="313"/>
      <c r="M43" s="546"/>
      <c r="N43" s="547"/>
      <c r="O43" s="547"/>
      <c r="P43" s="548"/>
      <c r="Q43" s="314"/>
      <c r="R43" s="314"/>
      <c r="S43" s="299"/>
      <c r="T43" s="315"/>
      <c r="U43" s="314"/>
      <c r="V43" s="314"/>
      <c r="W43" s="299"/>
      <c r="X43" s="546"/>
      <c r="Y43" s="547"/>
      <c r="Z43" s="548"/>
      <c r="AA43" s="316"/>
      <c r="AB43" s="314"/>
      <c r="AC43" s="299"/>
    </row>
    <row r="44" spans="1:29" ht="15.75" thickBot="1" x14ac:dyDescent="0.3">
      <c r="A44" s="317"/>
      <c r="B44" s="317"/>
      <c r="C44" s="318"/>
      <c r="D44" s="318"/>
      <c r="E44" s="318"/>
      <c r="F44" s="318"/>
      <c r="G44" s="318"/>
      <c r="H44" s="318"/>
      <c r="I44" s="318"/>
      <c r="J44" s="318"/>
      <c r="K44" s="319" t="s">
        <v>416</v>
      </c>
      <c r="L44" s="320" t="e">
        <f>SUM(L14:L43)</f>
        <v>#REF!</v>
      </c>
      <c r="M44" s="549" t="s">
        <v>411</v>
      </c>
      <c r="N44" s="550"/>
      <c r="O44" s="550"/>
      <c r="P44" s="551"/>
      <c r="Q44" s="321"/>
      <c r="R44" s="321"/>
      <c r="S44" s="322"/>
      <c r="T44" s="323" t="e">
        <f t="shared" ref="T44" si="3">+AB44-Q44</f>
        <v>#REF!</v>
      </c>
      <c r="U44" s="324"/>
      <c r="V44" s="324"/>
      <c r="W44" s="325"/>
      <c r="X44" s="552" t="s">
        <v>411</v>
      </c>
      <c r="Y44" s="553"/>
      <c r="Z44" s="554"/>
      <c r="AA44" s="326">
        <f>SUM(AA14:AA43)</f>
        <v>0</v>
      </c>
      <c r="AB44" s="321" t="e">
        <f>SUM(AB14:AB43)</f>
        <v>#REF!</v>
      </c>
      <c r="AC44" s="322"/>
    </row>
    <row r="45" spans="1:29" x14ac:dyDescent="0.25">
      <c r="A45" s="555"/>
      <c r="B45" s="556"/>
      <c r="C45" s="556"/>
      <c r="D45" s="556"/>
      <c r="E45" s="556"/>
      <c r="F45" s="556"/>
      <c r="G45" s="556"/>
      <c r="H45" s="556"/>
      <c r="I45" s="557"/>
      <c r="J45" s="520" t="s">
        <v>417</v>
      </c>
      <c r="K45" s="507"/>
      <c r="L45" s="507"/>
      <c r="M45" s="287"/>
      <c r="N45" s="287"/>
      <c r="O45" s="287"/>
      <c r="P45" s="287"/>
      <c r="Q45" s="287"/>
      <c r="R45" s="287"/>
      <c r="S45" s="287"/>
      <c r="T45" s="287"/>
      <c r="U45" s="287"/>
      <c r="V45" s="287"/>
      <c r="W45" s="287"/>
      <c r="X45" s="287"/>
      <c r="Y45" s="287"/>
      <c r="Z45" s="287"/>
      <c r="AA45" s="287"/>
      <c r="AB45" s="287"/>
      <c r="AC45" s="288"/>
    </row>
    <row r="46" spans="1:29" x14ac:dyDescent="0.25">
      <c r="A46" s="558"/>
      <c r="B46" s="559"/>
      <c r="C46" s="559"/>
      <c r="D46" s="559"/>
      <c r="E46" s="559"/>
      <c r="F46" s="559"/>
      <c r="G46" s="559"/>
      <c r="H46" s="559"/>
      <c r="I46" s="560"/>
      <c r="J46" s="514"/>
      <c r="K46" s="509"/>
      <c r="L46" s="509"/>
      <c r="M46" s="287"/>
      <c r="N46" s="287"/>
      <c r="O46" s="287"/>
      <c r="P46" s="287"/>
      <c r="Q46" s="287"/>
      <c r="R46" s="287"/>
      <c r="S46" s="287"/>
      <c r="T46" s="287"/>
      <c r="U46" s="287"/>
      <c r="V46" s="287"/>
      <c r="W46" s="287"/>
      <c r="X46" s="287"/>
      <c r="Y46" s="287"/>
      <c r="Z46" s="287"/>
      <c r="AA46" s="287"/>
      <c r="AB46" s="287"/>
      <c r="AC46" s="288"/>
    </row>
    <row r="47" spans="1:29" x14ac:dyDescent="0.25">
      <c r="A47" s="327"/>
      <c r="B47" s="561" t="s">
        <v>418</v>
      </c>
      <c r="C47" s="562"/>
      <c r="D47" s="562"/>
      <c r="E47" s="562"/>
      <c r="F47" s="562"/>
      <c r="G47" s="562"/>
      <c r="H47" s="562"/>
      <c r="I47" s="563"/>
      <c r="J47" s="287"/>
      <c r="K47" s="287"/>
      <c r="L47" s="328"/>
      <c r="M47" s="287"/>
      <c r="N47" s="287"/>
      <c r="O47" s="287"/>
      <c r="P47" s="287"/>
      <c r="Q47" s="287"/>
      <c r="R47" s="287"/>
      <c r="S47" s="287"/>
      <c r="T47" s="287"/>
      <c r="U47" s="287"/>
      <c r="V47" s="287"/>
      <c r="W47" s="287"/>
      <c r="X47" s="287"/>
      <c r="Y47" s="287"/>
      <c r="Z47" s="287"/>
      <c r="AA47" s="287"/>
      <c r="AB47" s="287"/>
      <c r="AC47" s="288"/>
    </row>
    <row r="48" spans="1:29" x14ac:dyDescent="0.25">
      <c r="A48" s="329"/>
      <c r="B48" s="564"/>
      <c r="C48" s="565"/>
      <c r="D48" s="565"/>
      <c r="E48" s="565"/>
      <c r="F48" s="565"/>
      <c r="G48" s="565"/>
      <c r="H48" s="565"/>
      <c r="I48" s="566"/>
      <c r="J48" s="287"/>
      <c r="K48" s="287"/>
      <c r="L48" s="328"/>
      <c r="M48" s="287"/>
      <c r="N48" s="287"/>
      <c r="O48" s="287"/>
      <c r="P48" s="287"/>
      <c r="Q48" s="287"/>
      <c r="R48" s="287"/>
      <c r="S48" s="287"/>
      <c r="T48" s="287"/>
      <c r="U48" s="287"/>
      <c r="V48" s="287"/>
      <c r="W48" s="287"/>
      <c r="X48" s="287"/>
      <c r="Y48" s="287"/>
      <c r="Z48" s="287"/>
      <c r="AA48" s="287"/>
      <c r="AB48" s="287"/>
      <c r="AC48" s="288"/>
    </row>
    <row r="49" spans="1:29" x14ac:dyDescent="0.25">
      <c r="A49" s="330"/>
      <c r="B49" s="567" t="s">
        <v>419</v>
      </c>
      <c r="C49" s="568"/>
      <c r="D49" s="568"/>
      <c r="E49" s="568"/>
      <c r="F49" s="568"/>
      <c r="G49" s="569"/>
      <c r="H49" s="573"/>
      <c r="I49" s="574"/>
      <c r="J49" s="287"/>
      <c r="K49" s="287"/>
      <c r="L49" s="328"/>
      <c r="M49" s="287"/>
      <c r="N49" s="287"/>
      <c r="O49" s="287"/>
      <c r="P49" s="287"/>
      <c r="Q49" s="287"/>
      <c r="R49" s="287"/>
      <c r="S49" s="287"/>
      <c r="T49" s="287"/>
      <c r="U49" s="287"/>
      <c r="V49" s="287"/>
      <c r="W49" s="287"/>
      <c r="X49" s="287"/>
      <c r="Y49" s="287"/>
      <c r="Z49" s="287"/>
      <c r="AA49" s="287"/>
      <c r="AB49" s="287"/>
      <c r="AC49" s="288"/>
    </row>
    <row r="50" spans="1:29" x14ac:dyDescent="0.25">
      <c r="A50" s="331"/>
      <c r="B50" s="570"/>
      <c r="C50" s="571"/>
      <c r="D50" s="571"/>
      <c r="E50" s="571"/>
      <c r="F50" s="571"/>
      <c r="G50" s="572"/>
      <c r="H50" s="575"/>
      <c r="I50" s="513"/>
      <c r="J50" s="287"/>
      <c r="K50" s="287"/>
      <c r="L50" s="328"/>
      <c r="M50" s="287"/>
      <c r="N50" s="287"/>
      <c r="O50" s="287"/>
      <c r="P50" s="287"/>
      <c r="Q50" s="287"/>
      <c r="R50" s="287"/>
      <c r="S50" s="287"/>
      <c r="T50" s="287"/>
      <c r="U50" s="287"/>
      <c r="V50" s="287"/>
      <c r="W50" s="287"/>
      <c r="X50" s="287"/>
      <c r="Y50" s="287"/>
      <c r="Z50" s="287"/>
      <c r="AA50" s="287"/>
      <c r="AB50" s="287"/>
      <c r="AC50" s="288"/>
    </row>
    <row r="51" spans="1:29" x14ac:dyDescent="0.25">
      <c r="A51" s="537" t="s">
        <v>497</v>
      </c>
      <c r="B51" s="538"/>
      <c r="C51" s="538"/>
      <c r="D51" s="538"/>
      <c r="E51" s="538"/>
      <c r="F51" s="538"/>
      <c r="G51" s="538"/>
      <c r="H51" s="538"/>
      <c r="I51" s="539"/>
      <c r="J51" s="287"/>
      <c r="K51" s="287"/>
      <c r="L51" s="328"/>
      <c r="M51" s="287"/>
      <c r="N51" s="287"/>
      <c r="O51" s="287"/>
      <c r="P51" s="287"/>
      <c r="Q51" s="287"/>
      <c r="R51" s="287"/>
      <c r="S51" s="287"/>
      <c r="T51" s="287"/>
      <c r="U51" s="287"/>
      <c r="V51" s="287"/>
      <c r="W51" s="287"/>
      <c r="X51" s="287"/>
      <c r="Y51" s="287"/>
      <c r="Z51" s="287"/>
      <c r="AA51" s="287"/>
      <c r="AB51" s="287"/>
      <c r="AC51" s="288"/>
    </row>
    <row r="52" spans="1:29" ht="15.75" thickBot="1" x14ac:dyDescent="0.3">
      <c r="A52" s="540"/>
      <c r="B52" s="541"/>
      <c r="C52" s="541"/>
      <c r="D52" s="541"/>
      <c r="E52" s="541"/>
      <c r="F52" s="541"/>
      <c r="G52" s="541"/>
      <c r="H52" s="541"/>
      <c r="I52" s="542"/>
      <c r="J52" s="332"/>
      <c r="K52" s="333"/>
      <c r="L52" s="334"/>
      <c r="M52" s="333"/>
      <c r="N52" s="333"/>
      <c r="O52" s="333"/>
      <c r="P52" s="333"/>
      <c r="Q52" s="333"/>
      <c r="R52" s="333"/>
      <c r="S52" s="333"/>
      <c r="T52" s="333"/>
      <c r="U52" s="333"/>
      <c r="V52" s="333"/>
      <c r="W52" s="333"/>
      <c r="X52" s="333"/>
      <c r="Y52" s="333"/>
      <c r="Z52" s="333"/>
      <c r="AA52" s="333"/>
      <c r="AB52" s="333"/>
      <c r="AC52" s="335"/>
    </row>
    <row r="53" spans="1:29" x14ac:dyDescent="0.25">
      <c r="T53" s="287"/>
      <c r="U53" s="287"/>
    </row>
    <row r="219" spans="15:15" x14ac:dyDescent="0.25">
      <c r="O219" s="336" t="e">
        <f>SUM(O12:O218)/2</f>
        <v>#REF!</v>
      </c>
    </row>
  </sheetData>
  <mergeCells count="40">
    <mergeCell ref="A51:I52"/>
    <mergeCell ref="T10:W10"/>
    <mergeCell ref="X10:Z10"/>
    <mergeCell ref="AA10:AC10"/>
    <mergeCell ref="M43:P43"/>
    <mergeCell ref="X43:Z43"/>
    <mergeCell ref="M44:P44"/>
    <mergeCell ref="X44:Z44"/>
    <mergeCell ref="A45:I46"/>
    <mergeCell ref="J45:L46"/>
    <mergeCell ref="B47:I48"/>
    <mergeCell ref="B49:G50"/>
    <mergeCell ref="H49:I50"/>
    <mergeCell ref="Q7:T7"/>
    <mergeCell ref="A8:A10"/>
    <mergeCell ref="B8:K10"/>
    <mergeCell ref="M8:S8"/>
    <mergeCell ref="T8:W8"/>
    <mergeCell ref="A6:C7"/>
    <mergeCell ref="D6:L7"/>
    <mergeCell ref="M6:O7"/>
    <mergeCell ref="Q6:T6"/>
    <mergeCell ref="V6:W7"/>
    <mergeCell ref="X8:AC9"/>
    <mergeCell ref="M9:S9"/>
    <mergeCell ref="T9:W9"/>
    <mergeCell ref="M10:P10"/>
    <mergeCell ref="Q10:S10"/>
    <mergeCell ref="A4:C5"/>
    <mergeCell ref="D4:L4"/>
    <mergeCell ref="M4:O5"/>
    <mergeCell ref="P4:AC5"/>
    <mergeCell ref="D5:L5"/>
    <mergeCell ref="A1:L1"/>
    <mergeCell ref="M1:P1"/>
    <mergeCell ref="Q1:AC1"/>
    <mergeCell ref="A2:L2"/>
    <mergeCell ref="M2:P3"/>
    <mergeCell ref="Q2:AC3"/>
    <mergeCell ref="A3:L3"/>
  </mergeCells>
  <pageMargins left="0.7" right="0.7" top="0.75" bottom="0.75" header="0.3" footer="0.3"/>
  <pageSetup paperSize="9" scale="72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11"/>
  <sheetViews>
    <sheetView view="pageBreakPreview" zoomScale="60" zoomScaleNormal="100" workbookViewId="0">
      <selection activeCell="A12" sqref="A1:AF1048576"/>
    </sheetView>
  </sheetViews>
  <sheetFormatPr defaultRowHeight="15" x14ac:dyDescent="0.25"/>
  <cols>
    <col min="1" max="1" width="6" style="336" customWidth="1"/>
    <col min="2" max="2" width="5" style="336" customWidth="1"/>
    <col min="3" max="3" width="6" style="336" customWidth="1"/>
    <col min="4" max="5" width="5.85546875" style="336" customWidth="1"/>
    <col min="6" max="6" width="4.85546875" style="336" customWidth="1"/>
    <col min="7" max="7" width="6" style="336" customWidth="1"/>
    <col min="8" max="8" width="4.7109375" style="336" customWidth="1"/>
    <col min="9" max="9" width="3.7109375" style="336" customWidth="1"/>
    <col min="10" max="10" width="3.5703125" style="336" customWidth="1"/>
    <col min="11" max="11" width="16.85546875" style="336" customWidth="1"/>
    <col min="12" max="12" width="3.42578125" style="336" customWidth="1"/>
    <col min="13" max="13" width="2.42578125" style="336" customWidth="1"/>
    <col min="14" max="14" width="4.42578125" style="336" customWidth="1"/>
    <col min="15" max="15" width="6.140625" style="336" customWidth="1"/>
    <col min="16" max="16" width="4.85546875" style="336" customWidth="1"/>
    <col min="17" max="17" width="3.5703125" style="336" customWidth="1"/>
    <col min="18" max="18" width="9.140625" style="336"/>
    <col min="19" max="19" width="2.85546875" style="336" customWidth="1"/>
    <col min="20" max="20" width="1.85546875" style="336" customWidth="1"/>
    <col min="21" max="21" width="3.85546875" style="336" customWidth="1"/>
    <col min="22" max="22" width="2.28515625" style="336" customWidth="1"/>
    <col min="23" max="23" width="3.5703125" style="336" customWidth="1"/>
    <col min="24" max="24" width="6.85546875" style="336" customWidth="1"/>
    <col min="25" max="25" width="8.28515625" style="336" customWidth="1"/>
    <col min="26" max="26" width="5.85546875" style="336" customWidth="1"/>
    <col min="27" max="27" width="2.85546875" style="336" customWidth="1"/>
    <col min="28" max="28" width="4.28515625" style="336" customWidth="1"/>
    <col min="29" max="29" width="9.140625" style="336"/>
    <col min="30" max="30" width="3.7109375" style="336" customWidth="1"/>
    <col min="31" max="31" width="2.140625" style="336" customWidth="1"/>
    <col min="32" max="32" width="9" style="336" customWidth="1"/>
  </cols>
  <sheetData>
    <row r="1" spans="1:32" ht="15.75" x14ac:dyDescent="0.25">
      <c r="A1" s="465" t="s">
        <v>424</v>
      </c>
      <c r="B1" s="466"/>
      <c r="C1" s="466"/>
      <c r="D1" s="466"/>
      <c r="E1" s="466"/>
      <c r="F1" s="466"/>
      <c r="G1" s="466"/>
      <c r="H1" s="466"/>
      <c r="I1" s="466"/>
      <c r="J1" s="466"/>
      <c r="K1" s="466"/>
      <c r="L1" s="466"/>
      <c r="M1" s="466"/>
      <c r="N1" s="467"/>
      <c r="O1" s="468" t="s">
        <v>388</v>
      </c>
      <c r="P1" s="469"/>
      <c r="Q1" s="469"/>
      <c r="R1" s="470"/>
      <c r="S1" s="471" t="s">
        <v>425</v>
      </c>
      <c r="T1" s="472"/>
      <c r="U1" s="472"/>
      <c r="V1" s="472"/>
      <c r="W1" s="472"/>
      <c r="X1" s="472"/>
      <c r="Y1" s="472"/>
      <c r="Z1" s="472"/>
      <c r="AA1" s="472"/>
      <c r="AB1" s="472"/>
      <c r="AC1" s="472"/>
      <c r="AD1" s="472"/>
      <c r="AE1" s="472"/>
      <c r="AF1" s="473"/>
    </row>
    <row r="2" spans="1:32" x14ac:dyDescent="0.25">
      <c r="A2" s="576" t="s">
        <v>426</v>
      </c>
      <c r="B2" s="577"/>
      <c r="C2" s="577"/>
      <c r="D2" s="577"/>
      <c r="E2" s="577"/>
      <c r="F2" s="577"/>
      <c r="G2" s="577"/>
      <c r="H2" s="577"/>
      <c r="I2" s="577"/>
      <c r="J2" s="577"/>
      <c r="K2" s="577"/>
      <c r="L2" s="577"/>
      <c r="M2" s="577"/>
      <c r="N2" s="578"/>
      <c r="O2" s="579"/>
      <c r="P2" s="580"/>
      <c r="Q2" s="580"/>
      <c r="R2" s="581"/>
      <c r="S2" s="585" t="s">
        <v>494</v>
      </c>
      <c r="T2" s="586"/>
      <c r="U2" s="586"/>
      <c r="V2" s="586"/>
      <c r="W2" s="586"/>
      <c r="X2" s="586"/>
      <c r="Y2" s="586"/>
      <c r="Z2" s="586"/>
      <c r="AA2" s="586"/>
      <c r="AB2" s="586"/>
      <c r="AC2" s="586"/>
      <c r="AD2" s="586"/>
      <c r="AE2" s="586"/>
      <c r="AF2" s="587"/>
    </row>
    <row r="3" spans="1:32" x14ac:dyDescent="0.25">
      <c r="A3" s="591" t="s">
        <v>427</v>
      </c>
      <c r="B3" s="592"/>
      <c r="C3" s="592"/>
      <c r="D3" s="592"/>
      <c r="E3" s="592"/>
      <c r="F3" s="592"/>
      <c r="G3" s="592"/>
      <c r="H3" s="592"/>
      <c r="I3" s="592"/>
      <c r="J3" s="592"/>
      <c r="K3" s="592"/>
      <c r="L3" s="592"/>
      <c r="M3" s="592"/>
      <c r="N3" s="593"/>
      <c r="O3" s="582"/>
      <c r="P3" s="583"/>
      <c r="Q3" s="583"/>
      <c r="R3" s="584"/>
      <c r="S3" s="588"/>
      <c r="T3" s="589"/>
      <c r="U3" s="589"/>
      <c r="V3" s="589"/>
      <c r="W3" s="589"/>
      <c r="X3" s="589"/>
      <c r="Y3" s="589"/>
      <c r="Z3" s="589"/>
      <c r="AA3" s="589"/>
      <c r="AB3" s="589"/>
      <c r="AC3" s="589"/>
      <c r="AD3" s="589"/>
      <c r="AE3" s="589"/>
      <c r="AF3" s="590"/>
    </row>
    <row r="4" spans="1:32" x14ac:dyDescent="0.25">
      <c r="A4" s="489" t="s">
        <v>389</v>
      </c>
      <c r="B4" s="490"/>
      <c r="C4" s="490"/>
      <c r="D4" s="594" t="s">
        <v>390</v>
      </c>
      <c r="E4" s="594"/>
      <c r="F4" s="594"/>
      <c r="G4" s="594"/>
      <c r="H4" s="594"/>
      <c r="I4" s="594"/>
      <c r="J4" s="594"/>
      <c r="K4" s="594"/>
      <c r="L4" s="594"/>
      <c r="M4" s="594"/>
      <c r="N4" s="595"/>
      <c r="O4" s="495" t="s">
        <v>391</v>
      </c>
      <c r="P4" s="496"/>
      <c r="Q4" s="497"/>
      <c r="R4" s="596" t="s">
        <v>495</v>
      </c>
      <c r="S4" s="596"/>
      <c r="T4" s="596"/>
      <c r="U4" s="596"/>
      <c r="V4" s="596"/>
      <c r="W4" s="596"/>
      <c r="X4" s="596"/>
      <c r="Y4" s="596"/>
      <c r="Z4" s="596"/>
      <c r="AA4" s="596"/>
      <c r="AB4" s="596"/>
      <c r="AC4" s="596"/>
      <c r="AD4" s="596"/>
      <c r="AE4" s="596"/>
      <c r="AF4" s="597"/>
    </row>
    <row r="5" spans="1:32" x14ac:dyDescent="0.25">
      <c r="A5" s="491"/>
      <c r="B5" s="492"/>
      <c r="C5" s="492"/>
      <c r="D5" s="600" t="s">
        <v>447</v>
      </c>
      <c r="E5" s="600"/>
      <c r="F5" s="600"/>
      <c r="G5" s="600"/>
      <c r="H5" s="600"/>
      <c r="I5" s="600"/>
      <c r="J5" s="600"/>
      <c r="K5" s="600"/>
      <c r="L5" s="600"/>
      <c r="M5" s="600"/>
      <c r="N5" s="601"/>
      <c r="O5" s="498"/>
      <c r="P5" s="499"/>
      <c r="Q5" s="500"/>
      <c r="R5" s="598"/>
      <c r="S5" s="598"/>
      <c r="T5" s="598"/>
      <c r="U5" s="598"/>
      <c r="V5" s="598"/>
      <c r="W5" s="598"/>
      <c r="X5" s="598"/>
      <c r="Y5" s="598"/>
      <c r="Z5" s="598"/>
      <c r="AA5" s="598"/>
      <c r="AB5" s="598"/>
      <c r="AC5" s="598"/>
      <c r="AD5" s="598"/>
      <c r="AE5" s="598"/>
      <c r="AF5" s="599"/>
    </row>
    <row r="6" spans="1:32" x14ac:dyDescent="0.25">
      <c r="A6" s="489" t="s">
        <v>392</v>
      </c>
      <c r="B6" s="490"/>
      <c r="C6" s="490"/>
      <c r="D6" s="619" t="s">
        <v>393</v>
      </c>
      <c r="E6" s="619"/>
      <c r="F6" s="619"/>
      <c r="G6" s="619"/>
      <c r="H6" s="619"/>
      <c r="I6" s="619"/>
      <c r="J6" s="619"/>
      <c r="K6" s="619"/>
      <c r="L6" s="619"/>
      <c r="M6" s="619"/>
      <c r="N6" s="620"/>
      <c r="O6" s="495" t="s">
        <v>394</v>
      </c>
      <c r="P6" s="496"/>
      <c r="Q6" s="497"/>
      <c r="R6" s="628"/>
      <c r="S6" s="629"/>
      <c r="T6" s="629"/>
      <c r="U6" s="629"/>
      <c r="V6" s="629"/>
      <c r="W6" s="630"/>
      <c r="X6" s="631" t="s">
        <v>407</v>
      </c>
      <c r="Y6" s="632"/>
      <c r="Z6" s="602"/>
      <c r="AA6" s="603"/>
      <c r="AB6" s="603"/>
      <c r="AC6" s="603"/>
      <c r="AD6" s="603"/>
      <c r="AE6" s="603"/>
      <c r="AF6" s="604"/>
    </row>
    <row r="7" spans="1:32" x14ac:dyDescent="0.25">
      <c r="A7" s="617"/>
      <c r="B7" s="618"/>
      <c r="C7" s="618"/>
      <c r="D7" s="621"/>
      <c r="E7" s="621"/>
      <c r="F7" s="621"/>
      <c r="G7" s="621"/>
      <c r="H7" s="621"/>
      <c r="I7" s="621"/>
      <c r="J7" s="621"/>
      <c r="K7" s="621"/>
      <c r="L7" s="621"/>
      <c r="M7" s="621"/>
      <c r="N7" s="622"/>
      <c r="O7" s="625"/>
      <c r="P7" s="626"/>
      <c r="Q7" s="627"/>
      <c r="R7" s="605" t="s">
        <v>496</v>
      </c>
      <c r="S7" s="606"/>
      <c r="T7" s="606"/>
      <c r="U7" s="606"/>
      <c r="V7" s="606"/>
      <c r="W7" s="607"/>
      <c r="X7" s="633"/>
      <c r="Y7" s="634"/>
      <c r="Z7" s="338" t="s">
        <v>493</v>
      </c>
      <c r="AA7" s="339"/>
      <c r="AB7" s="339"/>
      <c r="AC7" s="339"/>
      <c r="AD7" s="339"/>
      <c r="AE7" s="339"/>
      <c r="AF7" s="340"/>
    </row>
    <row r="8" spans="1:32" ht="15.75" thickBot="1" x14ac:dyDescent="0.3">
      <c r="A8" s="524"/>
      <c r="B8" s="525"/>
      <c r="C8" s="525"/>
      <c r="D8" s="623"/>
      <c r="E8" s="623"/>
      <c r="F8" s="623"/>
      <c r="G8" s="623"/>
      <c r="H8" s="623"/>
      <c r="I8" s="623"/>
      <c r="J8" s="623"/>
      <c r="K8" s="623"/>
      <c r="L8" s="623"/>
      <c r="M8" s="623"/>
      <c r="N8" s="624"/>
      <c r="O8" s="530"/>
      <c r="P8" s="531"/>
      <c r="Q8" s="532"/>
      <c r="R8" s="608"/>
      <c r="S8" s="609"/>
      <c r="T8" s="609"/>
      <c r="U8" s="609"/>
      <c r="V8" s="609"/>
      <c r="W8" s="610"/>
      <c r="X8" s="635"/>
      <c r="Y8" s="636"/>
      <c r="Z8" s="611"/>
      <c r="AA8" s="612"/>
      <c r="AB8" s="612"/>
      <c r="AC8" s="612"/>
      <c r="AD8" s="612"/>
      <c r="AE8" s="612"/>
      <c r="AF8" s="613"/>
    </row>
    <row r="9" spans="1:32" x14ac:dyDescent="0.25">
      <c r="A9" s="517" t="s">
        <v>395</v>
      </c>
      <c r="B9" s="520" t="s">
        <v>428</v>
      </c>
      <c r="C9" s="507"/>
      <c r="D9" s="507"/>
      <c r="E9" s="507"/>
      <c r="F9" s="507"/>
      <c r="G9" s="507"/>
      <c r="H9" s="508"/>
      <c r="I9" s="520"/>
      <c r="J9" s="507"/>
      <c r="K9" s="508"/>
      <c r="L9" s="614" t="s">
        <v>147</v>
      </c>
      <c r="M9" s="615"/>
      <c r="N9" s="615"/>
      <c r="O9" s="615"/>
      <c r="P9" s="616"/>
      <c r="Q9" s="614" t="s">
        <v>399</v>
      </c>
      <c r="R9" s="615"/>
      <c r="S9" s="615"/>
      <c r="T9" s="615"/>
      <c r="U9" s="616"/>
      <c r="V9" s="614" t="s">
        <v>401</v>
      </c>
      <c r="W9" s="615"/>
      <c r="X9" s="615"/>
      <c r="Y9" s="615"/>
      <c r="Z9" s="616"/>
      <c r="AA9" s="341"/>
      <c r="AB9" s="342"/>
      <c r="AC9" s="342" t="s">
        <v>399</v>
      </c>
      <c r="AD9" s="342"/>
      <c r="AE9" s="342"/>
      <c r="AF9" s="343"/>
    </row>
    <row r="10" spans="1:32" x14ac:dyDescent="0.25">
      <c r="A10" s="518"/>
      <c r="B10" s="514"/>
      <c r="C10" s="509"/>
      <c r="D10" s="509"/>
      <c r="E10" s="509"/>
      <c r="F10" s="509"/>
      <c r="G10" s="509"/>
      <c r="H10" s="510"/>
      <c r="I10" s="514" t="s">
        <v>429</v>
      </c>
      <c r="J10" s="509"/>
      <c r="K10" s="510"/>
      <c r="L10" s="514" t="s">
        <v>430</v>
      </c>
      <c r="M10" s="509"/>
      <c r="N10" s="509"/>
      <c r="O10" s="509"/>
      <c r="P10" s="510"/>
      <c r="Q10" s="514" t="s">
        <v>431</v>
      </c>
      <c r="R10" s="509"/>
      <c r="S10" s="509"/>
      <c r="T10" s="509"/>
      <c r="U10" s="510"/>
      <c r="V10" s="514" t="s">
        <v>399</v>
      </c>
      <c r="W10" s="509"/>
      <c r="X10" s="509"/>
      <c r="Y10" s="509"/>
      <c r="Z10" s="510"/>
      <c r="AA10" s="344"/>
      <c r="AB10" s="345"/>
      <c r="AC10" s="345" t="s">
        <v>402</v>
      </c>
      <c r="AD10" s="345"/>
      <c r="AE10" s="345"/>
      <c r="AF10" s="346"/>
    </row>
    <row r="11" spans="1:32" x14ac:dyDescent="0.25">
      <c r="A11" s="519"/>
      <c r="B11" s="521"/>
      <c r="C11" s="522"/>
      <c r="D11" s="522"/>
      <c r="E11" s="522"/>
      <c r="F11" s="522"/>
      <c r="G11" s="522"/>
      <c r="H11" s="523"/>
      <c r="I11" s="521"/>
      <c r="J11" s="522"/>
      <c r="K11" s="523"/>
      <c r="L11" s="643" t="s">
        <v>432</v>
      </c>
      <c r="M11" s="644"/>
      <c r="N11" s="644"/>
      <c r="O11" s="644"/>
      <c r="P11" s="645"/>
      <c r="Q11" s="643" t="s">
        <v>432</v>
      </c>
      <c r="R11" s="644"/>
      <c r="S11" s="644"/>
      <c r="T11" s="644"/>
      <c r="U11" s="645"/>
      <c r="V11" s="643" t="s">
        <v>432</v>
      </c>
      <c r="W11" s="644"/>
      <c r="X11" s="644"/>
      <c r="Y11" s="644"/>
      <c r="Z11" s="645"/>
      <c r="AA11" s="347"/>
      <c r="AB11" s="348"/>
      <c r="AC11" s="348" t="s">
        <v>411</v>
      </c>
      <c r="AD11" s="348"/>
      <c r="AE11" s="348"/>
      <c r="AF11" s="349"/>
    </row>
    <row r="12" spans="1:32" x14ac:dyDescent="0.25">
      <c r="A12" s="350"/>
      <c r="B12" s="351"/>
      <c r="C12" s="352"/>
      <c r="D12" s="352"/>
      <c r="E12" s="352"/>
      <c r="F12" s="352"/>
      <c r="G12" s="352"/>
      <c r="H12" s="352"/>
      <c r="I12" s="649"/>
      <c r="J12" s="650"/>
      <c r="K12" s="651"/>
      <c r="L12" s="652"/>
      <c r="M12" s="653"/>
      <c r="N12" s="653"/>
      <c r="O12" s="653"/>
      <c r="P12" s="654"/>
      <c r="Q12" s="546"/>
      <c r="R12" s="547"/>
      <c r="S12" s="547"/>
      <c r="T12" s="547"/>
      <c r="U12" s="548"/>
      <c r="V12" s="546"/>
      <c r="W12" s="547"/>
      <c r="X12" s="547"/>
      <c r="Y12" s="547"/>
      <c r="Z12" s="548"/>
      <c r="AA12" s="546"/>
      <c r="AB12" s="547"/>
      <c r="AC12" s="547"/>
      <c r="AD12" s="547"/>
      <c r="AE12" s="547"/>
      <c r="AF12" s="548"/>
    </row>
    <row r="13" spans="1:32" x14ac:dyDescent="0.25">
      <c r="A13" s="350">
        <v>1</v>
      </c>
      <c r="B13" s="351" t="s">
        <v>499</v>
      </c>
      <c r="C13" s="352"/>
      <c r="D13" s="352"/>
      <c r="E13" s="352"/>
      <c r="F13" s="352"/>
      <c r="G13" s="352"/>
      <c r="H13" s="352"/>
      <c r="I13" s="637" t="s">
        <v>500</v>
      </c>
      <c r="J13" s="638"/>
      <c r="K13" s="639"/>
      <c r="L13" s="640" t="e">
        <f>+REKAP!L44</f>
        <v>#REF!</v>
      </c>
      <c r="M13" s="641"/>
      <c r="N13" s="641"/>
      <c r="O13" s="641"/>
      <c r="P13" s="642"/>
      <c r="Q13" s="316"/>
      <c r="R13" s="314"/>
      <c r="S13" s="314"/>
      <c r="T13" s="314"/>
      <c r="U13" s="299"/>
      <c r="V13" s="316"/>
      <c r="W13" s="314"/>
      <c r="X13" s="314"/>
      <c r="Y13" s="314" t="e">
        <f>+AC13-R13</f>
        <v>#REF!</v>
      </c>
      <c r="Z13" s="299"/>
      <c r="AA13" s="316"/>
      <c r="AB13" s="314"/>
      <c r="AC13" s="314" t="e">
        <f>+REKAP!AB44</f>
        <v>#REF!</v>
      </c>
      <c r="AD13" s="314"/>
      <c r="AE13" s="314"/>
      <c r="AF13" s="299"/>
    </row>
    <row r="14" spans="1:32" x14ac:dyDescent="0.25">
      <c r="A14" s="350"/>
      <c r="B14" s="351"/>
      <c r="C14" s="352"/>
      <c r="D14" s="352"/>
      <c r="E14" s="352"/>
      <c r="F14" s="352"/>
      <c r="G14" s="352"/>
      <c r="H14" s="352"/>
      <c r="I14" s="353"/>
      <c r="J14" s="354"/>
      <c r="K14" s="355"/>
      <c r="L14" s="356"/>
      <c r="M14" s="357"/>
      <c r="N14" s="357"/>
      <c r="O14" s="357"/>
      <c r="P14" s="358"/>
      <c r="Q14" s="316"/>
      <c r="R14" s="314"/>
      <c r="S14" s="314"/>
      <c r="T14" s="314"/>
      <c r="U14" s="299"/>
      <c r="V14" s="316"/>
      <c r="W14" s="314"/>
      <c r="X14" s="314"/>
      <c r="Y14" s="314"/>
      <c r="Z14" s="299"/>
      <c r="AA14" s="316"/>
      <c r="AB14" s="314"/>
      <c r="AC14" s="314"/>
      <c r="AD14" s="314"/>
      <c r="AE14" s="314"/>
      <c r="AF14" s="299"/>
    </row>
    <row r="15" spans="1:32" x14ac:dyDescent="0.25">
      <c r="A15" s="350"/>
      <c r="B15" s="351"/>
      <c r="C15" s="352"/>
      <c r="D15" s="352"/>
      <c r="E15" s="352"/>
      <c r="F15" s="352"/>
      <c r="G15" s="352"/>
      <c r="H15" s="352"/>
      <c r="I15" s="649"/>
      <c r="J15" s="650"/>
      <c r="K15" s="651"/>
      <c r="L15" s="640"/>
      <c r="M15" s="641"/>
      <c r="N15" s="641"/>
      <c r="O15" s="641"/>
      <c r="P15" s="642"/>
      <c r="Q15" s="316"/>
      <c r="R15" s="314"/>
      <c r="S15" s="314"/>
      <c r="T15" s="314"/>
      <c r="U15" s="299"/>
      <c r="V15" s="316"/>
      <c r="W15" s="314"/>
      <c r="X15" s="314"/>
      <c r="Y15" s="314"/>
      <c r="Z15" s="299"/>
      <c r="AA15" s="316"/>
      <c r="AB15" s="314"/>
      <c r="AC15" s="314"/>
      <c r="AD15" s="314"/>
      <c r="AE15" s="314"/>
      <c r="AF15" s="299"/>
    </row>
    <row r="16" spans="1:32" x14ac:dyDescent="0.25">
      <c r="A16" s="350"/>
      <c r="B16" s="351"/>
      <c r="C16" s="352"/>
      <c r="D16" s="352"/>
      <c r="E16" s="352"/>
      <c r="F16" s="352"/>
      <c r="G16" s="352"/>
      <c r="H16" s="352"/>
      <c r="I16" s="637"/>
      <c r="J16" s="638"/>
      <c r="K16" s="639"/>
      <c r="L16" s="640"/>
      <c r="M16" s="641"/>
      <c r="N16" s="641"/>
      <c r="O16" s="641"/>
      <c r="P16" s="642"/>
      <c r="Q16" s="316"/>
      <c r="R16" s="314"/>
      <c r="S16" s="314"/>
      <c r="T16" s="314"/>
      <c r="U16" s="299"/>
      <c r="V16" s="316"/>
      <c r="W16" s="314"/>
      <c r="X16" s="314"/>
      <c r="Y16" s="314"/>
      <c r="Z16" s="299"/>
      <c r="AA16" s="316"/>
      <c r="AB16" s="314"/>
      <c r="AC16" s="314"/>
      <c r="AD16" s="314"/>
      <c r="AE16" s="314"/>
      <c r="AF16" s="299"/>
    </row>
    <row r="17" spans="1:32" x14ac:dyDescent="0.25">
      <c r="A17" s="350"/>
      <c r="B17" s="351"/>
      <c r="C17" s="352"/>
      <c r="D17" s="352"/>
      <c r="E17" s="352"/>
      <c r="F17" s="352"/>
      <c r="G17" s="352"/>
      <c r="H17" s="352"/>
      <c r="I17" s="359"/>
      <c r="J17" s="360"/>
      <c r="K17" s="361"/>
      <c r="L17" s="640"/>
      <c r="M17" s="641"/>
      <c r="N17" s="641"/>
      <c r="O17" s="641"/>
      <c r="P17" s="642"/>
      <c r="Q17" s="316"/>
      <c r="R17" s="314"/>
      <c r="S17" s="314"/>
      <c r="T17" s="314"/>
      <c r="U17" s="299"/>
      <c r="V17" s="316"/>
      <c r="W17" s="314"/>
      <c r="X17" s="314"/>
      <c r="Y17" s="314"/>
      <c r="Z17" s="299"/>
      <c r="AA17" s="316"/>
      <c r="AB17" s="314"/>
      <c r="AC17" s="314"/>
      <c r="AD17" s="314"/>
      <c r="AE17" s="314"/>
      <c r="AF17" s="299"/>
    </row>
    <row r="18" spans="1:32" x14ac:dyDescent="0.25">
      <c r="A18" s="350"/>
      <c r="B18" s="351"/>
      <c r="C18" s="352"/>
      <c r="D18" s="352"/>
      <c r="E18" s="352"/>
      <c r="F18" s="352"/>
      <c r="G18" s="352"/>
      <c r="H18" s="352"/>
      <c r="I18" s="359"/>
      <c r="J18" s="360"/>
      <c r="K18" s="361"/>
      <c r="L18" s="356"/>
      <c r="M18" s="357"/>
      <c r="N18" s="357"/>
      <c r="O18" s="357"/>
      <c r="P18" s="358"/>
      <c r="Q18" s="316"/>
      <c r="R18" s="314"/>
      <c r="S18" s="314"/>
      <c r="T18" s="314"/>
      <c r="U18" s="299"/>
      <c r="V18" s="316"/>
      <c r="W18" s="314"/>
      <c r="X18" s="314"/>
      <c r="Y18" s="314"/>
      <c r="Z18" s="299"/>
      <c r="AA18" s="316"/>
      <c r="AB18" s="314"/>
      <c r="AC18" s="314"/>
      <c r="AD18" s="314"/>
      <c r="AE18" s="314"/>
      <c r="AF18" s="299"/>
    </row>
    <row r="19" spans="1:32" x14ac:dyDescent="0.25">
      <c r="A19" s="350"/>
      <c r="B19" s="351"/>
      <c r="C19" s="352"/>
      <c r="D19" s="352"/>
      <c r="E19" s="352"/>
      <c r="F19" s="352"/>
      <c r="G19" s="352"/>
      <c r="H19" s="352"/>
      <c r="I19" s="637"/>
      <c r="J19" s="638"/>
      <c r="K19" s="639"/>
      <c r="L19" s="646"/>
      <c r="M19" s="647"/>
      <c r="N19" s="647"/>
      <c r="O19" s="647"/>
      <c r="P19" s="648"/>
      <c r="Q19" s="316"/>
      <c r="R19" s="314"/>
      <c r="S19" s="314"/>
      <c r="T19" s="314"/>
      <c r="U19" s="299"/>
      <c r="V19" s="316"/>
      <c r="W19" s="314"/>
      <c r="X19" s="314"/>
      <c r="Y19" s="314"/>
      <c r="Z19" s="299"/>
      <c r="AA19" s="316"/>
      <c r="AB19" s="314"/>
      <c r="AC19" s="314"/>
      <c r="AD19" s="314"/>
      <c r="AE19" s="314"/>
      <c r="AF19" s="299"/>
    </row>
    <row r="20" spans="1:32" x14ac:dyDescent="0.25">
      <c r="A20" s="362"/>
      <c r="B20" s="363"/>
      <c r="C20" s="352"/>
      <c r="D20" s="352"/>
      <c r="E20" s="352"/>
      <c r="F20" s="352"/>
      <c r="G20" s="352"/>
      <c r="H20" s="364"/>
      <c r="I20" s="637"/>
      <c r="J20" s="638"/>
      <c r="K20" s="639"/>
      <c r="L20" s="655"/>
      <c r="M20" s="656"/>
      <c r="N20" s="656"/>
      <c r="O20" s="656"/>
      <c r="P20" s="657"/>
      <c r="Q20" s="365"/>
      <c r="R20" s="365"/>
      <c r="S20" s="365"/>
      <c r="T20" s="365"/>
      <c r="U20" s="366"/>
      <c r="V20" s="365"/>
      <c r="W20" s="365"/>
      <c r="X20" s="365"/>
      <c r="Y20" s="365"/>
      <c r="Z20" s="366"/>
      <c r="AA20" s="365"/>
      <c r="AB20" s="365"/>
      <c r="AC20" s="365"/>
      <c r="AD20" s="365"/>
      <c r="AE20" s="365"/>
      <c r="AF20" s="366"/>
    </row>
    <row r="21" spans="1:32" x14ac:dyDescent="0.25">
      <c r="A21" s="310"/>
      <c r="B21" s="310"/>
      <c r="C21" s="311"/>
      <c r="D21" s="311"/>
      <c r="E21" s="311"/>
      <c r="F21" s="311"/>
      <c r="G21" s="311"/>
      <c r="H21" s="312"/>
      <c r="I21" s="367"/>
      <c r="J21" s="367"/>
      <c r="K21" s="368"/>
      <c r="L21" s="658"/>
      <c r="M21" s="659"/>
      <c r="N21" s="659"/>
      <c r="O21" s="659"/>
      <c r="P21" s="660"/>
      <c r="Q21" s="314"/>
      <c r="R21" s="314"/>
      <c r="S21" s="314"/>
      <c r="T21" s="314"/>
      <c r="U21" s="299"/>
      <c r="V21" s="314"/>
      <c r="W21" s="314"/>
      <c r="X21" s="314"/>
      <c r="Y21" s="369"/>
      <c r="Z21" s="299"/>
      <c r="AA21" s="314"/>
      <c r="AB21" s="314"/>
      <c r="AC21" s="314"/>
      <c r="AD21" s="314"/>
      <c r="AE21" s="314"/>
      <c r="AF21" s="299"/>
    </row>
    <row r="22" spans="1:32" ht="15.75" thickBot="1" x14ac:dyDescent="0.3">
      <c r="A22" s="317"/>
      <c r="B22" s="317"/>
      <c r="C22" s="318"/>
      <c r="D22" s="318"/>
      <c r="E22" s="318"/>
      <c r="F22" s="318"/>
      <c r="G22" s="318"/>
      <c r="H22" s="319" t="s">
        <v>150</v>
      </c>
      <c r="I22" s="318"/>
      <c r="J22" s="318"/>
      <c r="K22" s="319"/>
      <c r="L22" s="552" t="e">
        <f>SUM(L13:L21)</f>
        <v>#REF!</v>
      </c>
      <c r="M22" s="553"/>
      <c r="N22" s="553"/>
      <c r="O22" s="553"/>
      <c r="P22" s="554"/>
      <c r="Q22" s="370"/>
      <c r="R22" s="371">
        <f>SUM(R13:R21)</f>
        <v>0</v>
      </c>
      <c r="S22" s="371"/>
      <c r="T22" s="371"/>
      <c r="U22" s="372"/>
      <c r="V22" s="326"/>
      <c r="W22" s="321"/>
      <c r="X22" s="321"/>
      <c r="Y22" s="373" t="e">
        <f t="shared" ref="Y22" si="0">+AC22-R22</f>
        <v>#REF!</v>
      </c>
      <c r="Z22" s="322"/>
      <c r="AA22" s="326"/>
      <c r="AB22" s="321"/>
      <c r="AC22" s="321" t="e">
        <f>SUM(AC13:AC21)</f>
        <v>#REF!</v>
      </c>
      <c r="AD22" s="321"/>
      <c r="AE22" s="321"/>
      <c r="AF22" s="322"/>
    </row>
    <row r="23" spans="1:32" x14ac:dyDescent="0.25">
      <c r="A23" s="555" t="s">
        <v>433</v>
      </c>
      <c r="B23" s="556"/>
      <c r="C23" s="556"/>
      <c r="D23" s="556"/>
      <c r="E23" s="556"/>
      <c r="F23" s="556"/>
      <c r="G23" s="556"/>
      <c r="H23" s="556"/>
      <c r="I23" s="557"/>
      <c r="J23" s="520" t="s">
        <v>434</v>
      </c>
      <c r="K23" s="507"/>
      <c r="L23" s="661"/>
      <c r="M23" s="663"/>
      <c r="N23" s="663"/>
      <c r="O23" s="663"/>
      <c r="P23" s="663"/>
      <c r="Q23" s="663"/>
      <c r="R23" s="663"/>
      <c r="S23" s="663"/>
      <c r="T23" s="663"/>
      <c r="U23" s="663"/>
      <c r="V23" s="663"/>
      <c r="W23" s="663"/>
      <c r="X23" s="663"/>
      <c r="Y23" s="663"/>
      <c r="Z23" s="663"/>
      <c r="AA23" s="663"/>
      <c r="AB23" s="663"/>
      <c r="AC23" s="287"/>
      <c r="AD23" s="287"/>
      <c r="AE23" s="287"/>
      <c r="AF23" s="288"/>
    </row>
    <row r="24" spans="1:32" x14ac:dyDescent="0.25">
      <c r="A24" s="558"/>
      <c r="B24" s="559"/>
      <c r="C24" s="559"/>
      <c r="D24" s="559"/>
      <c r="E24" s="559"/>
      <c r="F24" s="559"/>
      <c r="G24" s="559"/>
      <c r="H24" s="559"/>
      <c r="I24" s="560"/>
      <c r="J24" s="511"/>
      <c r="K24" s="512"/>
      <c r="L24" s="662"/>
      <c r="M24" s="664"/>
      <c r="N24" s="664"/>
      <c r="O24" s="664"/>
      <c r="P24" s="664"/>
      <c r="Q24" s="664"/>
      <c r="R24" s="664"/>
      <c r="S24" s="664"/>
      <c r="T24" s="664"/>
      <c r="U24" s="664"/>
      <c r="V24" s="664"/>
      <c r="W24" s="664"/>
      <c r="X24" s="664"/>
      <c r="Y24" s="664"/>
      <c r="Z24" s="664"/>
      <c r="AA24" s="664"/>
      <c r="AB24" s="664"/>
      <c r="AC24" s="287"/>
      <c r="AD24" s="287"/>
      <c r="AE24" s="287"/>
      <c r="AF24" s="288"/>
    </row>
    <row r="25" spans="1:32" x14ac:dyDescent="0.25">
      <c r="A25" s="327"/>
      <c r="B25" s="561" t="s">
        <v>418</v>
      </c>
      <c r="C25" s="562"/>
      <c r="D25" s="562"/>
      <c r="E25" s="562"/>
      <c r="F25" s="562"/>
      <c r="G25" s="562"/>
      <c r="H25" s="562"/>
      <c r="I25" s="563"/>
      <c r="J25" s="287"/>
      <c r="K25" s="287"/>
      <c r="L25" s="287"/>
      <c r="M25" s="287"/>
      <c r="N25" s="287"/>
      <c r="O25" s="287"/>
      <c r="P25" s="287"/>
      <c r="Q25" s="287"/>
      <c r="R25" s="287"/>
      <c r="S25" s="287"/>
      <c r="T25" s="287"/>
      <c r="U25" s="287"/>
      <c r="V25" s="374"/>
      <c r="W25" s="374"/>
      <c r="X25" s="287"/>
      <c r="Y25" s="287"/>
      <c r="Z25" s="287"/>
      <c r="AA25" s="287"/>
      <c r="AB25" s="287"/>
      <c r="AC25" s="287"/>
      <c r="AD25" s="287"/>
      <c r="AE25" s="287"/>
      <c r="AF25" s="288"/>
    </row>
    <row r="26" spans="1:32" x14ac:dyDescent="0.25">
      <c r="A26" s="329"/>
      <c r="B26" s="564"/>
      <c r="C26" s="565"/>
      <c r="D26" s="565"/>
      <c r="E26" s="565"/>
      <c r="F26" s="565"/>
      <c r="G26" s="565"/>
      <c r="H26" s="565"/>
      <c r="I26" s="566"/>
      <c r="J26" s="287"/>
      <c r="K26" s="287"/>
      <c r="L26" s="287"/>
      <c r="M26" s="287"/>
      <c r="N26" s="287"/>
      <c r="O26" s="287"/>
      <c r="P26" s="287"/>
      <c r="Q26" s="287"/>
      <c r="R26" s="287"/>
      <c r="S26" s="287"/>
      <c r="T26" s="287"/>
      <c r="U26" s="287"/>
      <c r="V26" s="287"/>
      <c r="W26" s="287"/>
      <c r="X26" s="287"/>
      <c r="Y26" s="287"/>
      <c r="Z26" s="287"/>
      <c r="AA26" s="287"/>
      <c r="AB26" s="287"/>
      <c r="AC26" s="287"/>
      <c r="AD26" s="287"/>
      <c r="AE26" s="287"/>
      <c r="AF26" s="288"/>
    </row>
    <row r="27" spans="1:32" x14ac:dyDescent="0.25">
      <c r="A27" s="375"/>
      <c r="B27" s="561" t="s">
        <v>419</v>
      </c>
      <c r="C27" s="562"/>
      <c r="D27" s="562"/>
      <c r="E27" s="562"/>
      <c r="F27" s="562"/>
      <c r="G27" s="665"/>
      <c r="H27" s="573"/>
      <c r="I27" s="574"/>
      <c r="J27" s="287"/>
      <c r="K27" s="287"/>
      <c r="L27" s="287"/>
      <c r="M27" s="287"/>
      <c r="N27" s="287"/>
      <c r="O27" s="287"/>
      <c r="P27" s="287"/>
      <c r="Q27" s="287"/>
      <c r="R27" s="287"/>
      <c r="S27" s="287"/>
      <c r="T27" s="287"/>
      <c r="U27" s="287"/>
      <c r="V27" s="287"/>
      <c r="W27" s="287"/>
      <c r="X27" s="287"/>
      <c r="Y27" s="287"/>
      <c r="Z27" s="287"/>
      <c r="AA27" s="287"/>
      <c r="AB27" s="287"/>
      <c r="AC27" s="287"/>
      <c r="AD27" s="287"/>
      <c r="AE27" s="287"/>
      <c r="AF27" s="288"/>
    </row>
    <row r="28" spans="1:32" x14ac:dyDescent="0.25">
      <c r="A28" s="329"/>
      <c r="B28" s="666"/>
      <c r="C28" s="667"/>
      <c r="D28" s="667"/>
      <c r="E28" s="667"/>
      <c r="F28" s="667"/>
      <c r="G28" s="668"/>
      <c r="H28" s="575"/>
      <c r="I28" s="513"/>
      <c r="J28" s="287"/>
      <c r="K28" s="287"/>
      <c r="L28" s="287"/>
      <c r="M28" s="287"/>
      <c r="N28" s="287"/>
      <c r="O28" s="287"/>
      <c r="P28" s="287"/>
      <c r="Q28" s="287"/>
      <c r="R28" s="287"/>
      <c r="S28" s="287"/>
      <c r="T28" s="287"/>
      <c r="U28" s="287"/>
      <c r="V28" s="287"/>
      <c r="W28" s="287"/>
      <c r="X28" s="287"/>
      <c r="Y28" s="287"/>
      <c r="Z28" s="287"/>
      <c r="AA28" s="287"/>
      <c r="AB28" s="287"/>
      <c r="AC28" s="287"/>
      <c r="AD28" s="287"/>
      <c r="AE28" s="287"/>
      <c r="AF28" s="288"/>
    </row>
    <row r="29" spans="1:32" x14ac:dyDescent="0.25">
      <c r="A29" s="376" t="s">
        <v>498</v>
      </c>
      <c r="B29" s="287"/>
      <c r="C29" s="287"/>
      <c r="D29" s="287"/>
      <c r="E29" s="287"/>
      <c r="F29" s="287"/>
      <c r="G29" s="287"/>
      <c r="H29" s="287"/>
      <c r="I29" s="288"/>
      <c r="J29" s="287"/>
      <c r="K29" s="287"/>
      <c r="L29" s="287"/>
      <c r="M29" s="287"/>
      <c r="N29" s="287"/>
      <c r="O29" s="287"/>
      <c r="P29" s="287"/>
      <c r="Q29" s="287"/>
      <c r="R29" s="287"/>
      <c r="S29" s="287"/>
      <c r="T29" s="287"/>
      <c r="U29" s="287"/>
      <c r="V29" s="287"/>
      <c r="W29" s="287"/>
      <c r="X29" s="287"/>
      <c r="Y29" s="287"/>
      <c r="Z29" s="287"/>
      <c r="AA29" s="287"/>
      <c r="AB29" s="287"/>
      <c r="AC29" s="287"/>
      <c r="AD29" s="287"/>
      <c r="AE29" s="287"/>
      <c r="AF29" s="288"/>
    </row>
    <row r="30" spans="1:32" ht="15.75" thickBot="1" x14ac:dyDescent="0.3">
      <c r="A30" s="332"/>
      <c r="B30" s="333"/>
      <c r="C30" s="333"/>
      <c r="D30" s="333"/>
      <c r="E30" s="333"/>
      <c r="F30" s="333"/>
      <c r="G30" s="333"/>
      <c r="H30" s="333"/>
      <c r="I30" s="335"/>
      <c r="J30" s="287"/>
      <c r="K30" s="287"/>
      <c r="L30" s="287"/>
      <c r="M30" s="287"/>
      <c r="N30" s="287"/>
      <c r="O30" s="287"/>
      <c r="P30" s="287"/>
      <c r="Q30" s="287"/>
      <c r="R30" s="287"/>
      <c r="S30" s="287"/>
      <c r="T30" s="287"/>
      <c r="U30" s="287"/>
      <c r="V30" s="287"/>
      <c r="W30" s="287"/>
      <c r="X30" s="287"/>
      <c r="Y30" s="287"/>
      <c r="Z30" s="287"/>
      <c r="AA30" s="287"/>
      <c r="AB30" s="287"/>
      <c r="AC30" s="287"/>
      <c r="AD30" s="287"/>
      <c r="AE30" s="287"/>
      <c r="AF30" s="288"/>
    </row>
    <row r="31" spans="1:32" x14ac:dyDescent="0.25">
      <c r="A31" s="669" t="s">
        <v>435</v>
      </c>
      <c r="B31" s="670"/>
      <c r="C31" s="670"/>
      <c r="D31" s="671"/>
      <c r="E31" s="669" t="s">
        <v>436</v>
      </c>
      <c r="F31" s="670"/>
      <c r="G31" s="670"/>
      <c r="H31" s="671"/>
      <c r="I31" s="675" t="s">
        <v>435</v>
      </c>
      <c r="J31" s="675"/>
      <c r="K31" s="675"/>
      <c r="L31" s="676"/>
      <c r="M31" s="679" t="s">
        <v>437</v>
      </c>
      <c r="N31" s="675"/>
      <c r="O31" s="675"/>
      <c r="P31" s="675"/>
      <c r="Q31" s="675"/>
      <c r="R31" s="675"/>
      <c r="S31" s="675"/>
      <c r="T31" s="675"/>
      <c r="U31" s="675"/>
      <c r="V31" s="675"/>
      <c r="W31" s="675"/>
      <c r="X31" s="676"/>
      <c r="Y31" s="679" t="s">
        <v>436</v>
      </c>
      <c r="Z31" s="675"/>
      <c r="AA31" s="675"/>
      <c r="AB31" s="675"/>
      <c r="AC31" s="675"/>
      <c r="AD31" s="675"/>
      <c r="AE31" s="675"/>
      <c r="AF31" s="676"/>
    </row>
    <row r="32" spans="1:32" x14ac:dyDescent="0.25">
      <c r="A32" s="672"/>
      <c r="B32" s="673"/>
      <c r="C32" s="673"/>
      <c r="D32" s="674"/>
      <c r="E32" s="672"/>
      <c r="F32" s="673"/>
      <c r="G32" s="673"/>
      <c r="H32" s="674"/>
      <c r="I32" s="677"/>
      <c r="J32" s="677"/>
      <c r="K32" s="677"/>
      <c r="L32" s="678"/>
      <c r="M32" s="680"/>
      <c r="N32" s="677"/>
      <c r="O32" s="677"/>
      <c r="P32" s="677"/>
      <c r="Q32" s="677"/>
      <c r="R32" s="677"/>
      <c r="S32" s="677"/>
      <c r="T32" s="677"/>
      <c r="U32" s="677"/>
      <c r="V32" s="677"/>
      <c r="W32" s="677"/>
      <c r="X32" s="678"/>
      <c r="Y32" s="680"/>
      <c r="Z32" s="677"/>
      <c r="AA32" s="677"/>
      <c r="AB32" s="677"/>
      <c r="AC32" s="677"/>
      <c r="AD32" s="677"/>
      <c r="AE32" s="677"/>
      <c r="AF32" s="678"/>
    </row>
    <row r="33" spans="1:32" x14ac:dyDescent="0.25">
      <c r="A33" s="681" t="s">
        <v>438</v>
      </c>
      <c r="B33" s="682"/>
      <c r="C33" s="682"/>
      <c r="D33" s="683"/>
      <c r="E33" s="687" t="s">
        <v>439</v>
      </c>
      <c r="F33" s="688"/>
      <c r="G33" s="688"/>
      <c r="H33" s="689"/>
      <c r="I33" s="693"/>
      <c r="J33" s="693"/>
      <c r="K33" s="693"/>
      <c r="L33" s="694"/>
      <c r="M33" s="695" t="s">
        <v>393</v>
      </c>
      <c r="N33" s="696"/>
      <c r="O33" s="696"/>
      <c r="P33" s="696"/>
      <c r="Q33" s="696"/>
      <c r="R33" s="696"/>
      <c r="S33" s="696"/>
      <c r="T33" s="696"/>
      <c r="U33" s="696"/>
      <c r="V33" s="696"/>
      <c r="W33" s="696"/>
      <c r="X33" s="697"/>
      <c r="Y33" s="695" t="s">
        <v>393</v>
      </c>
      <c r="Z33" s="696"/>
      <c r="AA33" s="696"/>
      <c r="AB33" s="696"/>
      <c r="AC33" s="696"/>
      <c r="AD33" s="696"/>
      <c r="AE33" s="696"/>
      <c r="AF33" s="697"/>
    </row>
    <row r="34" spans="1:32" x14ac:dyDescent="0.25">
      <c r="A34" s="684"/>
      <c r="B34" s="685"/>
      <c r="C34" s="685"/>
      <c r="D34" s="686"/>
      <c r="E34" s="690"/>
      <c r="F34" s="691"/>
      <c r="G34" s="691"/>
      <c r="H34" s="692"/>
      <c r="I34" s="673"/>
      <c r="J34" s="673"/>
      <c r="K34" s="673"/>
      <c r="L34" s="674"/>
      <c r="M34" s="680"/>
      <c r="N34" s="677"/>
      <c r="O34" s="677"/>
      <c r="P34" s="677"/>
      <c r="Q34" s="677"/>
      <c r="R34" s="677"/>
      <c r="S34" s="677"/>
      <c r="T34" s="677"/>
      <c r="U34" s="677"/>
      <c r="V34" s="677"/>
      <c r="W34" s="677"/>
      <c r="X34" s="678"/>
      <c r="Y34" s="680"/>
      <c r="Z34" s="677"/>
      <c r="AA34" s="677"/>
      <c r="AB34" s="677"/>
      <c r="AC34" s="677"/>
      <c r="AD34" s="677"/>
      <c r="AE34" s="677"/>
      <c r="AF34" s="678"/>
    </row>
    <row r="35" spans="1:32" x14ac:dyDescent="0.25">
      <c r="A35" s="377"/>
      <c r="B35" s="378"/>
      <c r="C35" s="378"/>
      <c r="D35" s="379"/>
      <c r="E35" s="377"/>
      <c r="F35" s="380"/>
      <c r="G35" s="380"/>
      <c r="H35" s="381"/>
      <c r="I35" s="380"/>
      <c r="J35" s="382"/>
      <c r="K35" s="382"/>
      <c r="L35" s="383"/>
      <c r="M35" s="377"/>
      <c r="N35" s="382"/>
      <c r="O35" s="382"/>
      <c r="P35" s="383"/>
      <c r="Q35" s="377"/>
      <c r="R35" s="382"/>
      <c r="S35" s="382"/>
      <c r="T35" s="383"/>
      <c r="U35" s="377"/>
      <c r="V35" s="382"/>
      <c r="W35" s="382"/>
      <c r="X35" s="383"/>
      <c r="Y35" s="377"/>
      <c r="Z35" s="380"/>
      <c r="AA35" s="380"/>
      <c r="AB35" s="380"/>
      <c r="AC35" s="377"/>
      <c r="AD35" s="380"/>
      <c r="AE35" s="380"/>
      <c r="AF35" s="381"/>
    </row>
    <row r="36" spans="1:32" x14ac:dyDescent="0.25">
      <c r="A36" s="384"/>
      <c r="B36" s="385"/>
      <c r="C36" s="385"/>
      <c r="D36" s="386"/>
      <c r="E36" s="384"/>
      <c r="F36" s="387"/>
      <c r="G36" s="387"/>
      <c r="H36" s="388"/>
      <c r="I36" s="387"/>
      <c r="J36" s="389"/>
      <c r="K36" s="389"/>
      <c r="L36" s="390"/>
      <c r="M36" s="384"/>
      <c r="N36" s="389"/>
      <c r="O36" s="389"/>
      <c r="P36" s="390"/>
      <c r="Q36" s="384"/>
      <c r="R36" s="389"/>
      <c r="S36" s="389"/>
      <c r="T36" s="390"/>
      <c r="U36" s="384"/>
      <c r="V36" s="389"/>
      <c r="W36" s="389"/>
      <c r="X36" s="390"/>
      <c r="Y36" s="384"/>
      <c r="Z36" s="387"/>
      <c r="AA36" s="387"/>
      <c r="AB36" s="387"/>
      <c r="AC36" s="384"/>
      <c r="AD36" s="387"/>
      <c r="AE36" s="387"/>
      <c r="AF36" s="388"/>
    </row>
    <row r="37" spans="1:32" x14ac:dyDescent="0.25">
      <c r="A37" s="384"/>
      <c r="B37" s="385"/>
      <c r="C37" s="385"/>
      <c r="D37" s="386"/>
      <c r="E37" s="384"/>
      <c r="F37" s="387"/>
      <c r="G37" s="387"/>
      <c r="H37" s="388"/>
      <c r="I37" s="387"/>
      <c r="J37" s="389"/>
      <c r="K37" s="389"/>
      <c r="L37" s="390"/>
      <c r="M37" s="384"/>
      <c r="N37" s="389"/>
      <c r="O37" s="389"/>
      <c r="P37" s="390"/>
      <c r="Q37" s="384"/>
      <c r="R37" s="389"/>
      <c r="S37" s="389"/>
      <c r="T37" s="390"/>
      <c r="U37" s="384"/>
      <c r="V37" s="389"/>
      <c r="W37" s="389"/>
      <c r="X37" s="390"/>
      <c r="Y37" s="384"/>
      <c r="Z37" s="387"/>
      <c r="AA37" s="387"/>
      <c r="AB37" s="387"/>
      <c r="AC37" s="384"/>
      <c r="AD37" s="387"/>
      <c r="AE37" s="387"/>
      <c r="AF37" s="388"/>
    </row>
    <row r="38" spans="1:32" x14ac:dyDescent="0.25">
      <c r="A38" s="384"/>
      <c r="B38" s="385"/>
      <c r="C38" s="385"/>
      <c r="D38" s="386"/>
      <c r="E38" s="384"/>
      <c r="F38" s="387"/>
      <c r="G38" s="387"/>
      <c r="H38" s="388"/>
      <c r="I38" s="387"/>
      <c r="J38" s="389"/>
      <c r="K38" s="389"/>
      <c r="L38" s="390"/>
      <c r="M38" s="384"/>
      <c r="N38" s="389"/>
      <c r="O38" s="389"/>
      <c r="P38" s="390"/>
      <c r="Q38" s="384"/>
      <c r="R38" s="389"/>
      <c r="S38" s="389"/>
      <c r="T38" s="390"/>
      <c r="U38" s="384"/>
      <c r="V38" s="389"/>
      <c r="W38" s="389"/>
      <c r="X38" s="390"/>
      <c r="Y38" s="384"/>
      <c r="Z38" s="387"/>
      <c r="AA38" s="387"/>
      <c r="AB38" s="387"/>
      <c r="AC38" s="384"/>
      <c r="AD38" s="387"/>
      <c r="AE38" s="387"/>
      <c r="AF38" s="388"/>
    </row>
    <row r="39" spans="1:32" x14ac:dyDescent="0.25">
      <c r="A39" s="384"/>
      <c r="B39" s="385"/>
      <c r="C39" s="385"/>
      <c r="D39" s="386"/>
      <c r="E39" s="384"/>
      <c r="F39" s="387"/>
      <c r="G39" s="387"/>
      <c r="H39" s="388"/>
      <c r="I39" s="387"/>
      <c r="J39" s="389"/>
      <c r="K39" s="287"/>
      <c r="L39" s="390"/>
      <c r="M39" s="698"/>
      <c r="N39" s="699"/>
      <c r="O39" s="699"/>
      <c r="P39" s="700"/>
      <c r="Q39" s="384"/>
      <c r="R39" s="389"/>
      <c r="S39" s="389"/>
      <c r="T39" s="390"/>
      <c r="U39" s="384"/>
      <c r="V39" s="389"/>
      <c r="W39" s="389"/>
      <c r="X39" s="390"/>
      <c r="Y39" s="384"/>
      <c r="Z39" s="387"/>
      <c r="AA39" s="387"/>
      <c r="AB39" s="387"/>
      <c r="AC39" s="384"/>
      <c r="AD39" s="387"/>
      <c r="AE39" s="387"/>
      <c r="AF39" s="388"/>
    </row>
    <row r="40" spans="1:32" x14ac:dyDescent="0.25">
      <c r="A40" s="391"/>
      <c r="B40" s="392"/>
      <c r="C40" s="392"/>
      <c r="D40" s="393"/>
      <c r="E40" s="391"/>
      <c r="F40" s="387"/>
      <c r="G40" s="387"/>
      <c r="H40" s="388"/>
      <c r="I40" s="387"/>
      <c r="J40" s="389"/>
      <c r="K40" s="389"/>
      <c r="L40" s="390"/>
      <c r="M40" s="701"/>
      <c r="N40" s="702"/>
      <c r="O40" s="702"/>
      <c r="P40" s="703"/>
      <c r="Q40" s="391"/>
      <c r="R40" s="389"/>
      <c r="S40" s="389"/>
      <c r="T40" s="390"/>
      <c r="U40" s="391"/>
      <c r="V40" s="389"/>
      <c r="W40" s="389"/>
      <c r="X40" s="390"/>
      <c r="Y40" s="391"/>
      <c r="Z40" s="387"/>
      <c r="AA40" s="387"/>
      <c r="AB40" s="387"/>
      <c r="AC40" s="391"/>
      <c r="AD40" s="387"/>
      <c r="AE40" s="387"/>
      <c r="AF40" s="388"/>
    </row>
    <row r="41" spans="1:32" x14ac:dyDescent="0.25">
      <c r="A41" s="384"/>
      <c r="B41" s="385"/>
      <c r="C41" s="385"/>
      <c r="D41" s="386"/>
      <c r="E41" s="384"/>
      <c r="F41" s="387"/>
      <c r="G41" s="387"/>
      <c r="H41" s="388"/>
      <c r="I41" s="387"/>
      <c r="J41" s="389"/>
      <c r="K41" s="389"/>
      <c r="L41" s="390"/>
      <c r="M41" s="698"/>
      <c r="N41" s="699"/>
      <c r="O41" s="699"/>
      <c r="P41" s="700"/>
      <c r="Q41" s="384"/>
      <c r="R41" s="389"/>
      <c r="S41" s="389"/>
      <c r="T41" s="390"/>
      <c r="U41" s="384"/>
      <c r="V41" s="389"/>
      <c r="W41" s="389"/>
      <c r="X41" s="390"/>
      <c r="Y41" s="384"/>
      <c r="Z41" s="387"/>
      <c r="AA41" s="387"/>
      <c r="AB41" s="387"/>
      <c r="AC41" s="384"/>
      <c r="AD41" s="387"/>
      <c r="AE41" s="387"/>
      <c r="AF41" s="388"/>
    </row>
    <row r="42" spans="1:32" x14ac:dyDescent="0.25">
      <c r="A42" s="672" t="s">
        <v>380</v>
      </c>
      <c r="B42" s="673"/>
      <c r="C42" s="673"/>
      <c r="D42" s="674"/>
      <c r="E42" s="672"/>
      <c r="F42" s="673"/>
      <c r="G42" s="673"/>
      <c r="H42" s="674"/>
      <c r="I42" s="394"/>
      <c r="J42" s="395"/>
      <c r="K42" s="395"/>
      <c r="L42" s="396"/>
      <c r="M42" s="672"/>
      <c r="N42" s="673"/>
      <c r="O42" s="673"/>
      <c r="P42" s="674"/>
      <c r="Q42" s="672"/>
      <c r="R42" s="673"/>
      <c r="S42" s="673"/>
      <c r="T42" s="674"/>
      <c r="U42" s="672"/>
      <c r="V42" s="673"/>
      <c r="W42" s="673"/>
      <c r="X42" s="674"/>
      <c r="Y42" s="672"/>
      <c r="Z42" s="673"/>
      <c r="AA42" s="673"/>
      <c r="AB42" s="674"/>
      <c r="AC42" s="672"/>
      <c r="AD42" s="673"/>
      <c r="AE42" s="673"/>
      <c r="AF42" s="674"/>
    </row>
    <row r="43" spans="1:32" x14ac:dyDescent="0.25">
      <c r="A43" s="397"/>
      <c r="B43" s="398"/>
      <c r="C43" s="398"/>
      <c r="D43" s="399"/>
      <c r="E43" s="704" t="s">
        <v>440</v>
      </c>
      <c r="F43" s="705"/>
      <c r="G43" s="705"/>
      <c r="H43" s="706"/>
      <c r="I43" s="400"/>
      <c r="J43" s="395"/>
      <c r="K43" s="395"/>
      <c r="L43" s="396"/>
      <c r="M43" s="704" t="s">
        <v>441</v>
      </c>
      <c r="N43" s="705"/>
      <c r="O43" s="705"/>
      <c r="P43" s="706"/>
      <c r="Q43" s="704" t="s">
        <v>442</v>
      </c>
      <c r="R43" s="705"/>
      <c r="S43" s="705"/>
      <c r="T43" s="706"/>
      <c r="U43" s="704" t="s">
        <v>443</v>
      </c>
      <c r="V43" s="705"/>
      <c r="W43" s="705"/>
      <c r="X43" s="706"/>
      <c r="Y43" s="704" t="s">
        <v>444</v>
      </c>
      <c r="Z43" s="705"/>
      <c r="AA43" s="705"/>
      <c r="AB43" s="706"/>
      <c r="AC43" s="704" t="s">
        <v>445</v>
      </c>
      <c r="AD43" s="705"/>
      <c r="AE43" s="705"/>
      <c r="AF43" s="706"/>
    </row>
    <row r="44" spans="1:32" x14ac:dyDescent="0.25">
      <c r="A44" s="401" t="s">
        <v>446</v>
      </c>
      <c r="B44" s="400"/>
      <c r="C44" s="400"/>
      <c r="D44" s="402"/>
      <c r="E44" s="401" t="s">
        <v>446</v>
      </c>
      <c r="F44" s="398"/>
      <c r="G44" s="398"/>
      <c r="H44" s="399"/>
      <c r="I44" s="398"/>
      <c r="J44" s="395"/>
      <c r="K44" s="395"/>
      <c r="L44" s="396"/>
      <c r="M44" s="401" t="s">
        <v>446</v>
      </c>
      <c r="N44" s="395"/>
      <c r="O44" s="395"/>
      <c r="P44" s="396"/>
      <c r="Q44" s="401" t="s">
        <v>446</v>
      </c>
      <c r="R44" s="395"/>
      <c r="S44" s="395"/>
      <c r="T44" s="396"/>
      <c r="U44" s="401" t="s">
        <v>446</v>
      </c>
      <c r="V44" s="395"/>
      <c r="W44" s="395"/>
      <c r="X44" s="396"/>
      <c r="Y44" s="401" t="s">
        <v>446</v>
      </c>
      <c r="Z44" s="398"/>
      <c r="AA44" s="398"/>
      <c r="AB44" s="398"/>
      <c r="AC44" s="401" t="s">
        <v>446</v>
      </c>
      <c r="AD44" s="398"/>
      <c r="AE44" s="398"/>
      <c r="AF44" s="399"/>
    </row>
    <row r="45" spans="1:32" x14ac:dyDescent="0.25">
      <c r="A45" s="403"/>
      <c r="B45" s="404"/>
      <c r="C45" s="404"/>
      <c r="D45" s="405"/>
      <c r="E45" s="406"/>
      <c r="F45" s="407"/>
      <c r="G45" s="407"/>
      <c r="H45" s="408"/>
      <c r="I45" s="407"/>
      <c r="J45" s="409"/>
      <c r="K45" s="409"/>
      <c r="L45" s="410"/>
      <c r="M45" s="406"/>
      <c r="N45" s="409"/>
      <c r="O45" s="409"/>
      <c r="P45" s="410"/>
      <c r="Q45" s="406"/>
      <c r="R45" s="409"/>
      <c r="S45" s="409"/>
      <c r="T45" s="410"/>
      <c r="U45" s="406"/>
      <c r="V45" s="409"/>
      <c r="W45" s="409"/>
      <c r="X45" s="410"/>
      <c r="Y45" s="406"/>
      <c r="Z45" s="407"/>
      <c r="AA45" s="407"/>
      <c r="AB45" s="407"/>
      <c r="AC45" s="406"/>
      <c r="AD45" s="407"/>
      <c r="AE45" s="407"/>
      <c r="AF45" s="408"/>
    </row>
    <row r="46" spans="1:32" x14ac:dyDescent="0.25">
      <c r="V46" s="287"/>
      <c r="W46" s="287"/>
    </row>
    <row r="111" spans="15:15" x14ac:dyDescent="0.25">
      <c r="O111" s="336">
        <f>SUM(O13:O110)/2</f>
        <v>0</v>
      </c>
    </row>
  </sheetData>
  <mergeCells count="85">
    <mergeCell ref="Q42:T42"/>
    <mergeCell ref="U42:X42"/>
    <mergeCell ref="Y42:AB42"/>
    <mergeCell ref="AC42:AF42"/>
    <mergeCell ref="E43:H43"/>
    <mergeCell ref="M43:P43"/>
    <mergeCell ref="Q43:T43"/>
    <mergeCell ref="U43:X43"/>
    <mergeCell ref="Y43:AB43"/>
    <mergeCell ref="AC43:AF43"/>
    <mergeCell ref="M39:P39"/>
    <mergeCell ref="M40:P40"/>
    <mergeCell ref="M41:P41"/>
    <mergeCell ref="A42:D42"/>
    <mergeCell ref="E42:H42"/>
    <mergeCell ref="M42:P42"/>
    <mergeCell ref="M31:X32"/>
    <mergeCell ref="Y31:AF32"/>
    <mergeCell ref="A33:D34"/>
    <mergeCell ref="E33:H34"/>
    <mergeCell ref="I33:L34"/>
    <mergeCell ref="M33:X34"/>
    <mergeCell ref="Y33:AF34"/>
    <mergeCell ref="B25:I26"/>
    <mergeCell ref="B27:G28"/>
    <mergeCell ref="H27:I28"/>
    <mergeCell ref="A31:D32"/>
    <mergeCell ref="E31:H32"/>
    <mergeCell ref="I31:L32"/>
    <mergeCell ref="I20:K20"/>
    <mergeCell ref="L20:P20"/>
    <mergeCell ref="L21:P21"/>
    <mergeCell ref="L22:P22"/>
    <mergeCell ref="A23:I24"/>
    <mergeCell ref="J23:L24"/>
    <mergeCell ref="M23:AB24"/>
    <mergeCell ref="I19:K19"/>
    <mergeCell ref="L19:P19"/>
    <mergeCell ref="I12:K12"/>
    <mergeCell ref="L12:P12"/>
    <mergeCell ref="Q12:U12"/>
    <mergeCell ref="I15:K15"/>
    <mergeCell ref="L15:P15"/>
    <mergeCell ref="I16:K16"/>
    <mergeCell ref="L16:P16"/>
    <mergeCell ref="L17:P17"/>
    <mergeCell ref="V12:Z12"/>
    <mergeCell ref="AA12:AF12"/>
    <mergeCell ref="I13:K13"/>
    <mergeCell ref="L13:P13"/>
    <mergeCell ref="I10:K10"/>
    <mergeCell ref="L10:P10"/>
    <mergeCell ref="Q10:U10"/>
    <mergeCell ref="V10:Z10"/>
    <mergeCell ref="I11:K11"/>
    <mergeCell ref="L11:P11"/>
    <mergeCell ref="Q11:U11"/>
    <mergeCell ref="V11:Z11"/>
    <mergeCell ref="Z6:AF6"/>
    <mergeCell ref="R7:W7"/>
    <mergeCell ref="R8:W8"/>
    <mergeCell ref="Z8:AF8"/>
    <mergeCell ref="A9:A11"/>
    <mergeCell ref="B9:H11"/>
    <mergeCell ref="I9:K9"/>
    <mergeCell ref="L9:P9"/>
    <mergeCell ref="Q9:U9"/>
    <mergeCell ref="V9:Z9"/>
    <mergeCell ref="A6:C8"/>
    <mergeCell ref="D6:N8"/>
    <mergeCell ref="O6:Q8"/>
    <mergeCell ref="R6:W6"/>
    <mergeCell ref="X6:Y8"/>
    <mergeCell ref="A4:C5"/>
    <mergeCell ref="D4:N4"/>
    <mergeCell ref="O4:Q5"/>
    <mergeCell ref="R4:AF5"/>
    <mergeCell ref="D5:N5"/>
    <mergeCell ref="A1:N1"/>
    <mergeCell ref="O1:R1"/>
    <mergeCell ref="S1:AF1"/>
    <mergeCell ref="A2:N2"/>
    <mergeCell ref="O2:R3"/>
    <mergeCell ref="S2:AF3"/>
    <mergeCell ref="A3:N3"/>
  </mergeCells>
  <pageMargins left="0.7" right="0.7" top="0.75" bottom="0.75" header="0.3" footer="0.3"/>
  <pageSetup paperSize="9" scale="72" orientation="landscape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zoomScaleNormal="100" workbookViewId="0">
      <selection sqref="A1:P39"/>
    </sheetView>
  </sheetViews>
  <sheetFormatPr defaultRowHeight="15" x14ac:dyDescent="0.25"/>
  <cols>
    <col min="1" max="1" width="5.28515625" customWidth="1"/>
    <col min="2" max="2" width="25" customWidth="1"/>
    <col min="3" max="3" width="7" customWidth="1"/>
    <col min="4" max="4" width="10.85546875" customWidth="1"/>
    <col min="5" max="5" width="11.7109375" customWidth="1"/>
    <col min="6" max="6" width="10.5703125" customWidth="1"/>
    <col min="7" max="7" width="11.140625" customWidth="1"/>
    <col min="8" max="9" width="10.85546875" customWidth="1"/>
    <col min="10" max="10" width="11.28515625" customWidth="1"/>
    <col min="11" max="12" width="11" customWidth="1"/>
    <col min="13" max="13" width="10.7109375" customWidth="1"/>
    <col min="14" max="14" width="10.5703125" customWidth="1"/>
    <col min="15" max="15" width="10.28515625" customWidth="1"/>
    <col min="16" max="16" width="4.7109375" customWidth="1"/>
    <col min="17" max="17" width="4.28515625" customWidth="1"/>
  </cols>
  <sheetData>
    <row r="1" spans="1:17" x14ac:dyDescent="0.25">
      <c r="A1" s="246" t="s">
        <v>448</v>
      </c>
      <c r="B1" s="246"/>
      <c r="C1" s="246"/>
    </row>
    <row r="2" spans="1:17" x14ac:dyDescent="0.25">
      <c r="A2" s="246" t="s">
        <v>449</v>
      </c>
      <c r="B2" s="246"/>
      <c r="C2" s="246"/>
    </row>
    <row r="5" spans="1:17" x14ac:dyDescent="0.25">
      <c r="A5" s="411" t="s">
        <v>450</v>
      </c>
      <c r="B5" s="411"/>
      <c r="C5" s="411"/>
    </row>
    <row r="6" spans="1:17" x14ac:dyDescent="0.25">
      <c r="A6" s="411" t="s">
        <v>487</v>
      </c>
      <c r="B6" s="411"/>
      <c r="C6" s="411"/>
    </row>
    <row r="7" spans="1:17" x14ac:dyDescent="0.25">
      <c r="A7" s="411" t="s">
        <v>479</v>
      </c>
      <c r="B7" s="411"/>
      <c r="C7" s="411"/>
    </row>
    <row r="8" spans="1:17" x14ac:dyDescent="0.25">
      <c r="A8" s="412"/>
      <c r="B8" s="412"/>
      <c r="C8" s="412"/>
    </row>
    <row r="9" spans="1:17" ht="18" x14ac:dyDescent="0.45">
      <c r="A9" s="712" t="s">
        <v>451</v>
      </c>
      <c r="B9" s="712" t="s">
        <v>452</v>
      </c>
      <c r="C9" s="413" t="s">
        <v>453</v>
      </c>
      <c r="D9" s="711" t="s">
        <v>488</v>
      </c>
      <c r="E9" s="709"/>
      <c r="F9" s="710"/>
      <c r="G9" s="709" t="s">
        <v>454</v>
      </c>
      <c r="H9" s="709"/>
      <c r="I9" s="709"/>
      <c r="J9" s="710"/>
      <c r="K9" s="711" t="s">
        <v>455</v>
      </c>
      <c r="L9" s="709"/>
      <c r="M9" s="709"/>
      <c r="N9" s="710"/>
      <c r="O9" s="446" t="s">
        <v>456</v>
      </c>
      <c r="P9" s="414"/>
    </row>
    <row r="10" spans="1:17" ht="18" x14ac:dyDescent="0.45">
      <c r="A10" s="713"/>
      <c r="B10" s="713"/>
      <c r="C10" s="415" t="s">
        <v>457</v>
      </c>
      <c r="D10" s="416">
        <v>2</v>
      </c>
      <c r="E10" s="416">
        <v>3</v>
      </c>
      <c r="F10" s="416">
        <v>4</v>
      </c>
      <c r="G10" s="417">
        <v>1</v>
      </c>
      <c r="H10" s="416">
        <v>2</v>
      </c>
      <c r="I10" s="416">
        <v>3</v>
      </c>
      <c r="J10" s="416">
        <v>4</v>
      </c>
      <c r="K10" s="417">
        <v>1</v>
      </c>
      <c r="L10" s="416">
        <v>2</v>
      </c>
      <c r="M10" s="416">
        <v>3</v>
      </c>
      <c r="N10" s="416">
        <v>4</v>
      </c>
      <c r="O10" s="417">
        <v>1</v>
      </c>
      <c r="P10" s="418"/>
    </row>
    <row r="11" spans="1:17" ht="18" x14ac:dyDescent="0.45">
      <c r="A11" s="419"/>
      <c r="B11" s="419"/>
      <c r="C11" s="419"/>
      <c r="D11" s="419"/>
      <c r="E11" s="419"/>
      <c r="F11" s="419"/>
      <c r="G11" s="419"/>
      <c r="H11" s="419"/>
      <c r="I11" s="419"/>
      <c r="J11" s="419"/>
      <c r="K11" s="419"/>
      <c r="L11" s="419"/>
      <c r="M11" s="419"/>
      <c r="N11" s="419"/>
      <c r="O11" s="419"/>
      <c r="P11" s="707">
        <v>100</v>
      </c>
      <c r="Q11" s="708"/>
    </row>
    <row r="12" spans="1:17" ht="18" x14ac:dyDescent="0.45">
      <c r="A12" s="417">
        <v>1</v>
      </c>
      <c r="B12" s="419" t="s">
        <v>458</v>
      </c>
      <c r="C12" s="423" t="e">
        <f>+REKAP!L14</f>
        <v>#REF!</v>
      </c>
      <c r="D12" s="423" t="e">
        <f>+C12/12</f>
        <v>#REF!</v>
      </c>
      <c r="E12" s="423">
        <v>9.7000000000000003E-2</v>
      </c>
      <c r="F12" s="423">
        <v>9.7000000000000003E-2</v>
      </c>
      <c r="G12" s="423">
        <v>9.7000000000000003E-2</v>
      </c>
      <c r="H12" s="423">
        <v>9.7000000000000003E-2</v>
      </c>
      <c r="I12" s="423">
        <v>9.7000000000000003E-2</v>
      </c>
      <c r="J12" s="423">
        <v>9.7000000000000003E-2</v>
      </c>
      <c r="K12" s="423">
        <v>9.7000000000000003E-2</v>
      </c>
      <c r="L12" s="423">
        <v>9.7000000000000003E-2</v>
      </c>
      <c r="M12" s="423">
        <v>9.7000000000000003E-2</v>
      </c>
      <c r="N12" s="423">
        <v>9.7000000000000003E-2</v>
      </c>
      <c r="O12" s="423">
        <v>9.7000000000000003E-2</v>
      </c>
      <c r="P12" s="707"/>
      <c r="Q12" s="708"/>
    </row>
    <row r="13" spans="1:17" ht="18" x14ac:dyDescent="0.45">
      <c r="A13" s="417">
        <v>2</v>
      </c>
      <c r="B13" s="419" t="s">
        <v>459</v>
      </c>
      <c r="C13" s="423" t="e">
        <f>+REKAP!L16</f>
        <v>#REF!</v>
      </c>
      <c r="D13" s="441" t="e">
        <f>+C13/3</f>
        <v>#REF!</v>
      </c>
      <c r="E13" s="442">
        <v>0.61599999999999999</v>
      </c>
      <c r="F13" s="442">
        <v>0.61599999999999999</v>
      </c>
      <c r="G13" s="419"/>
      <c r="H13" s="419"/>
      <c r="I13" s="419"/>
      <c r="J13" s="419"/>
      <c r="K13" s="419"/>
      <c r="L13" s="419"/>
      <c r="M13" s="419"/>
      <c r="N13" s="419"/>
      <c r="O13" s="419"/>
      <c r="P13" s="425"/>
      <c r="Q13" s="425"/>
    </row>
    <row r="14" spans="1:17" ht="18" x14ac:dyDescent="0.45">
      <c r="A14" s="417">
        <v>3</v>
      </c>
      <c r="B14" s="419" t="s">
        <v>460</v>
      </c>
      <c r="C14" s="423" t="e">
        <f>+REKAP!L18</f>
        <v>#REF!</v>
      </c>
      <c r="D14" s="439"/>
      <c r="E14" s="445" t="e">
        <f>+C14/4</f>
        <v>#REF!</v>
      </c>
      <c r="F14" s="444">
        <v>1.046</v>
      </c>
      <c r="G14" s="444">
        <v>1.046</v>
      </c>
      <c r="H14" s="444">
        <v>1.046</v>
      </c>
      <c r="I14" s="419"/>
      <c r="J14" s="419"/>
      <c r="K14" s="419"/>
      <c r="L14" s="419"/>
      <c r="M14" s="419"/>
      <c r="N14" s="419"/>
      <c r="O14" s="419"/>
      <c r="P14" s="425"/>
      <c r="Q14" s="425"/>
    </row>
    <row r="15" spans="1:17" ht="18" x14ac:dyDescent="0.45">
      <c r="A15" s="417">
        <v>4</v>
      </c>
      <c r="B15" s="419" t="s">
        <v>461</v>
      </c>
      <c r="C15" s="423" t="e">
        <f>+REKAP!L20</f>
        <v>#REF!</v>
      </c>
      <c r="D15" s="423"/>
      <c r="E15" s="423"/>
      <c r="F15" s="423" t="e">
        <f>+C15/5</f>
        <v>#REF!</v>
      </c>
      <c r="G15" s="423">
        <v>3.2597</v>
      </c>
      <c r="H15" s="423">
        <v>3.2597</v>
      </c>
      <c r="I15" s="423">
        <v>3.2597</v>
      </c>
      <c r="J15" s="423">
        <v>3.2597</v>
      </c>
      <c r="K15" s="423"/>
      <c r="L15" s="423"/>
      <c r="M15" s="423"/>
      <c r="N15" s="419"/>
      <c r="O15" s="419"/>
      <c r="P15" s="707">
        <v>75</v>
      </c>
      <c r="Q15" s="708"/>
    </row>
    <row r="16" spans="1:17" ht="18" x14ac:dyDescent="0.45">
      <c r="A16" s="417">
        <v>5</v>
      </c>
      <c r="B16" s="419" t="s">
        <v>469</v>
      </c>
      <c r="C16" s="423" t="e">
        <f>+REKAP!L36</f>
        <v>#REF!</v>
      </c>
      <c r="D16" s="439"/>
      <c r="E16" s="443" t="e">
        <f>+C16/5</f>
        <v>#REF!</v>
      </c>
      <c r="F16" s="419">
        <v>1.79</v>
      </c>
      <c r="G16" s="419"/>
      <c r="H16" s="419"/>
      <c r="I16" s="419"/>
      <c r="J16" s="423"/>
      <c r="K16" s="423"/>
      <c r="L16" s="423"/>
      <c r="M16" s="423">
        <v>1.79</v>
      </c>
      <c r="N16" s="423">
        <v>1.79</v>
      </c>
      <c r="O16" s="423">
        <v>1.79</v>
      </c>
      <c r="P16" s="707"/>
      <c r="Q16" s="708"/>
    </row>
    <row r="17" spans="1:17" ht="18" x14ac:dyDescent="0.45">
      <c r="A17" s="417">
        <v>6</v>
      </c>
      <c r="B17" s="419" t="s">
        <v>465</v>
      </c>
      <c r="C17" s="423" t="e">
        <f>+REKAP!L28</f>
        <v>#REF!</v>
      </c>
      <c r="D17" s="439"/>
      <c r="E17" s="439"/>
      <c r="F17" s="419"/>
      <c r="G17" s="423" t="e">
        <f>+C17/6</f>
        <v>#REF!</v>
      </c>
      <c r="H17" s="423">
        <v>2.9380000000000002</v>
      </c>
      <c r="I17" s="423">
        <v>2.9380000000000002</v>
      </c>
      <c r="J17" s="423">
        <v>2.9380000000000002</v>
      </c>
      <c r="K17" s="423">
        <v>2.9380000000000002</v>
      </c>
      <c r="L17" s="423">
        <v>2.9380000000000002</v>
      </c>
      <c r="M17" s="423"/>
      <c r="N17" s="423"/>
      <c r="O17" s="423"/>
      <c r="P17" s="425"/>
      <c r="Q17" s="425"/>
    </row>
    <row r="18" spans="1:17" ht="18" x14ac:dyDescent="0.45">
      <c r="A18" s="417">
        <v>7</v>
      </c>
      <c r="B18" s="419" t="s">
        <v>470</v>
      </c>
      <c r="C18" s="423" t="e">
        <f>+REKAP!L38</f>
        <v>#REF!</v>
      </c>
      <c r="D18" s="439"/>
      <c r="E18" s="442" t="e">
        <f>+C18/4</f>
        <v>#REF!</v>
      </c>
      <c r="F18" s="423"/>
      <c r="G18" s="423"/>
      <c r="H18" s="423"/>
      <c r="I18" s="423">
        <v>0.98</v>
      </c>
      <c r="J18" s="423"/>
      <c r="K18" s="423"/>
      <c r="L18" s="423"/>
      <c r="M18" s="423"/>
      <c r="N18" s="423">
        <v>0.98</v>
      </c>
      <c r="O18" s="423">
        <v>0.98</v>
      </c>
      <c r="P18" s="427"/>
      <c r="Q18" s="428"/>
    </row>
    <row r="19" spans="1:17" ht="18" x14ac:dyDescent="0.45">
      <c r="A19" s="417">
        <v>8</v>
      </c>
      <c r="B19" s="419" t="s">
        <v>463</v>
      </c>
      <c r="C19" s="423" t="e">
        <f>+REKAP!L24</f>
        <v>#REF!</v>
      </c>
      <c r="D19" s="423"/>
      <c r="E19" s="423"/>
      <c r="F19" s="423"/>
      <c r="G19" s="423"/>
      <c r="H19" s="423"/>
      <c r="I19" s="423"/>
      <c r="J19" s="423"/>
      <c r="K19" s="423">
        <v>0.82699999999999996</v>
      </c>
      <c r="L19" s="423" t="e">
        <f>+C19/3</f>
        <v>#REF!</v>
      </c>
      <c r="M19" s="423">
        <v>0.82699999999999996</v>
      </c>
      <c r="N19" s="423"/>
      <c r="O19" s="423"/>
      <c r="P19" s="707">
        <v>50</v>
      </c>
      <c r="Q19" s="708"/>
    </row>
    <row r="20" spans="1:17" ht="18" x14ac:dyDescent="0.45">
      <c r="A20" s="417">
        <v>9</v>
      </c>
      <c r="B20" s="419" t="s">
        <v>466</v>
      </c>
      <c r="C20" s="423" t="e">
        <f>+REKAP!L30</f>
        <v>#REF!</v>
      </c>
      <c r="D20" s="423"/>
      <c r="E20" s="423"/>
      <c r="F20" s="423"/>
      <c r="G20" s="423"/>
      <c r="H20" s="423">
        <v>1.01</v>
      </c>
      <c r="I20" s="423" t="e">
        <f>+C20/4</f>
        <v>#REF!</v>
      </c>
      <c r="J20" s="423">
        <v>1.01</v>
      </c>
      <c r="K20" s="423">
        <v>1.01</v>
      </c>
      <c r="L20" s="423"/>
      <c r="M20" s="423"/>
      <c r="N20" s="423"/>
      <c r="O20" s="423"/>
      <c r="P20" s="707"/>
      <c r="Q20" s="708"/>
    </row>
    <row r="21" spans="1:17" ht="18" x14ac:dyDescent="0.45">
      <c r="A21" s="417">
        <v>10</v>
      </c>
      <c r="B21" s="419" t="s">
        <v>464</v>
      </c>
      <c r="C21" s="423" t="e">
        <f>+REKAP!L26</f>
        <v>#REF!</v>
      </c>
      <c r="D21" s="423"/>
      <c r="E21" s="439"/>
      <c r="F21" s="419"/>
      <c r="G21" s="423"/>
      <c r="H21" s="423"/>
      <c r="I21" s="423"/>
      <c r="J21" s="423">
        <v>0.88700000000000001</v>
      </c>
      <c r="K21" s="423" t="e">
        <f>+C21/3</f>
        <v>#REF!</v>
      </c>
      <c r="L21" s="423">
        <v>0.88700000000000001</v>
      </c>
      <c r="M21" s="423"/>
      <c r="N21" s="423"/>
      <c r="O21" s="423"/>
      <c r="P21" s="427"/>
      <c r="Q21" s="425"/>
    </row>
    <row r="22" spans="1:17" ht="18" x14ac:dyDescent="0.45">
      <c r="A22" s="417">
        <v>11</v>
      </c>
      <c r="B22" s="419" t="s">
        <v>462</v>
      </c>
      <c r="C22" s="423" t="e">
        <f>+REKAP!L22</f>
        <v>#REF!</v>
      </c>
      <c r="D22" s="439"/>
      <c r="E22" s="439"/>
      <c r="F22" s="419"/>
      <c r="G22" s="419"/>
      <c r="H22" s="419"/>
      <c r="I22" s="419"/>
      <c r="J22" s="419"/>
      <c r="K22" s="423" t="e">
        <f>+C22/4</f>
        <v>#REF!</v>
      </c>
      <c r="L22" s="419">
        <v>2.4900000000000002</v>
      </c>
      <c r="M22" s="419">
        <v>2.4900000000000002</v>
      </c>
      <c r="N22" s="419">
        <v>2.4900000000000002</v>
      </c>
      <c r="O22" s="423"/>
      <c r="P22" s="427"/>
      <c r="Q22" s="428"/>
    </row>
    <row r="23" spans="1:17" ht="18" x14ac:dyDescent="0.45">
      <c r="A23" s="417">
        <v>12</v>
      </c>
      <c r="B23" s="419" t="s">
        <v>468</v>
      </c>
      <c r="C23" s="423" t="e">
        <f>+REKAP!L34</f>
        <v>#REF!</v>
      </c>
      <c r="D23" s="439"/>
      <c r="E23" s="439"/>
      <c r="F23" s="419"/>
      <c r="G23" s="419"/>
      <c r="H23" s="423">
        <v>0.8</v>
      </c>
      <c r="I23" s="423">
        <v>0.8</v>
      </c>
      <c r="J23" s="419"/>
      <c r="K23" s="423"/>
      <c r="L23" s="423"/>
      <c r="M23" s="423">
        <v>0.8</v>
      </c>
      <c r="N23" s="423">
        <v>0.8</v>
      </c>
      <c r="O23" s="423">
        <v>0.8</v>
      </c>
      <c r="P23" s="707">
        <v>25</v>
      </c>
      <c r="Q23" s="708"/>
    </row>
    <row r="24" spans="1:17" ht="18" x14ac:dyDescent="0.45">
      <c r="A24" s="417">
        <v>13</v>
      </c>
      <c r="B24" s="419" t="s">
        <v>467</v>
      </c>
      <c r="C24" s="423" t="e">
        <f>+REKAP!L32</f>
        <v>#REF!</v>
      </c>
      <c r="D24" s="439"/>
      <c r="E24" s="439"/>
      <c r="F24" s="423"/>
      <c r="G24" s="423">
        <v>2.2200000000000002</v>
      </c>
      <c r="H24" s="419">
        <v>2.2200000000000002</v>
      </c>
      <c r="I24" s="419"/>
      <c r="J24" s="419"/>
      <c r="K24" s="419"/>
      <c r="L24" s="423">
        <v>2.2200000000000002</v>
      </c>
      <c r="M24" s="419">
        <v>2.2200000000000002</v>
      </c>
      <c r="N24" s="423">
        <v>2.2200000000000002</v>
      </c>
      <c r="O24" s="423">
        <v>2.2200000000000002</v>
      </c>
      <c r="P24" s="707"/>
      <c r="Q24" s="708"/>
    </row>
    <row r="25" spans="1:17" ht="18" x14ac:dyDescent="0.45">
      <c r="A25" s="417">
        <v>14</v>
      </c>
      <c r="B25" s="419" t="s">
        <v>480</v>
      </c>
      <c r="C25" s="423" t="e">
        <f>+REKAP!L40</f>
        <v>#REF!</v>
      </c>
      <c r="D25" s="423"/>
      <c r="E25" s="423"/>
      <c r="F25" s="423"/>
      <c r="G25" s="419"/>
      <c r="H25" s="419"/>
      <c r="I25" s="423" t="e">
        <f>+C25/5</f>
        <v>#REF!</v>
      </c>
      <c r="J25" s="423">
        <v>1.0880000000000001</v>
      </c>
      <c r="K25" s="423"/>
      <c r="L25" s="423"/>
      <c r="M25" s="423">
        <v>1.089</v>
      </c>
      <c r="N25" s="423">
        <v>1.089</v>
      </c>
      <c r="O25" s="423">
        <v>1.089</v>
      </c>
      <c r="P25" s="427"/>
      <c r="Q25" s="425"/>
    </row>
    <row r="26" spans="1:17" ht="18" x14ac:dyDescent="0.45">
      <c r="A26" s="417">
        <v>15</v>
      </c>
      <c r="B26" s="419" t="s">
        <v>471</v>
      </c>
      <c r="C26" s="423" t="e">
        <f>+REKAP!L42</f>
        <v>#REF!</v>
      </c>
      <c r="D26" s="439"/>
      <c r="E26" s="439"/>
      <c r="F26" s="423"/>
      <c r="G26" s="423"/>
      <c r="H26" s="423"/>
      <c r="I26" s="423">
        <v>1.024</v>
      </c>
      <c r="J26" s="423">
        <v>1.024</v>
      </c>
      <c r="K26" s="423">
        <v>1.024</v>
      </c>
      <c r="L26" s="423">
        <v>1.024</v>
      </c>
      <c r="M26" s="423"/>
      <c r="N26" s="423"/>
      <c r="O26" s="422"/>
      <c r="P26" s="707">
        <v>0</v>
      </c>
      <c r="Q26" s="425"/>
    </row>
    <row r="27" spans="1:17" ht="18" x14ac:dyDescent="0.45">
      <c r="A27" s="417"/>
      <c r="B27" s="419"/>
      <c r="C27" s="422"/>
      <c r="D27" s="440"/>
      <c r="E27" s="440"/>
      <c r="F27" s="426"/>
      <c r="G27" s="426"/>
      <c r="H27" s="426"/>
      <c r="I27" s="426"/>
      <c r="J27" s="426"/>
      <c r="K27" s="426"/>
      <c r="L27" s="419"/>
      <c r="M27" s="419"/>
      <c r="N27" s="419"/>
      <c r="O27" s="419"/>
      <c r="P27" s="707"/>
      <c r="Q27" s="708"/>
    </row>
    <row r="28" spans="1:17" ht="18" x14ac:dyDescent="0.45">
      <c r="A28" s="419"/>
      <c r="B28" s="419" t="s">
        <v>472</v>
      </c>
      <c r="C28" s="430" t="e">
        <f>SUM(C12:C27)</f>
        <v>#REF!</v>
      </c>
      <c r="D28" s="423"/>
      <c r="E28" s="423"/>
      <c r="F28" s="419"/>
      <c r="G28" s="419"/>
      <c r="H28" s="421"/>
      <c r="I28" s="419"/>
      <c r="J28" s="419"/>
      <c r="K28" s="419"/>
      <c r="L28" s="419"/>
      <c r="M28" s="419"/>
      <c r="N28" s="419"/>
      <c r="O28" s="419"/>
      <c r="P28" s="431"/>
      <c r="Q28" s="708"/>
    </row>
    <row r="29" spans="1:17" ht="21" x14ac:dyDescent="0.55000000000000004">
      <c r="A29" s="419"/>
      <c r="B29" s="419" t="s">
        <v>473</v>
      </c>
      <c r="C29" s="419"/>
      <c r="D29" s="423" t="e">
        <f t="shared" ref="D29:K29" si="0">SUM(D12:D28)</f>
        <v>#REF!</v>
      </c>
      <c r="E29" s="423" t="e">
        <f t="shared" si="0"/>
        <v>#REF!</v>
      </c>
      <c r="F29" s="423" t="e">
        <f t="shared" si="0"/>
        <v>#REF!</v>
      </c>
      <c r="G29" s="423" t="e">
        <f t="shared" si="0"/>
        <v>#REF!</v>
      </c>
      <c r="H29" s="423">
        <f t="shared" si="0"/>
        <v>11.370700000000001</v>
      </c>
      <c r="I29" s="423" t="e">
        <f t="shared" si="0"/>
        <v>#REF!</v>
      </c>
      <c r="J29" s="423">
        <f t="shared" si="0"/>
        <v>10.303700000000003</v>
      </c>
      <c r="K29" s="423" t="e">
        <f t="shared" si="0"/>
        <v>#REF!</v>
      </c>
      <c r="L29" s="423" t="e">
        <f>SUM(L11:L28)</f>
        <v>#REF!</v>
      </c>
      <c r="M29" s="423">
        <f>SUM(M12:M28)</f>
        <v>9.3130000000000006</v>
      </c>
      <c r="N29" s="423">
        <f>SUM(N12:N28)</f>
        <v>9.4660000000000011</v>
      </c>
      <c r="O29" s="423">
        <f>SUM(O12:O28)</f>
        <v>6.9760000000000009</v>
      </c>
      <c r="P29" s="432"/>
      <c r="Q29" s="432"/>
    </row>
    <row r="30" spans="1:17" ht="21" x14ac:dyDescent="0.55000000000000004">
      <c r="A30" s="419"/>
      <c r="B30" s="419" t="s">
        <v>474</v>
      </c>
      <c r="C30" s="419"/>
      <c r="D30" s="423"/>
      <c r="E30" s="423"/>
      <c r="F30" s="419"/>
      <c r="G30" s="419"/>
      <c r="H30" s="423"/>
      <c r="I30" s="423"/>
      <c r="J30" s="423"/>
      <c r="K30" s="423"/>
      <c r="L30" s="423"/>
      <c r="M30" s="423"/>
      <c r="N30" s="423"/>
      <c r="O30" s="423"/>
      <c r="P30" s="433"/>
      <c r="Q30" s="432"/>
    </row>
    <row r="31" spans="1:17" ht="21" x14ac:dyDescent="0.55000000000000004">
      <c r="A31" s="419"/>
      <c r="B31" s="419" t="s">
        <v>475</v>
      </c>
      <c r="C31" s="419"/>
      <c r="D31" s="423" t="e">
        <f>+D29</f>
        <v>#REF!</v>
      </c>
      <c r="E31" s="423" t="e">
        <f t="shared" ref="E31:O31" si="1">+D31+E29</f>
        <v>#REF!</v>
      </c>
      <c r="F31" s="423" t="e">
        <f t="shared" si="1"/>
        <v>#REF!</v>
      </c>
      <c r="G31" s="423" t="e">
        <f t="shared" si="1"/>
        <v>#REF!</v>
      </c>
      <c r="H31" s="423" t="e">
        <f t="shared" si="1"/>
        <v>#REF!</v>
      </c>
      <c r="I31" s="423" t="e">
        <f t="shared" si="1"/>
        <v>#REF!</v>
      </c>
      <c r="J31" s="423" t="e">
        <f t="shared" si="1"/>
        <v>#REF!</v>
      </c>
      <c r="K31" s="423" t="e">
        <f t="shared" si="1"/>
        <v>#REF!</v>
      </c>
      <c r="L31" s="423" t="e">
        <f t="shared" si="1"/>
        <v>#REF!</v>
      </c>
      <c r="M31" s="423" t="e">
        <f t="shared" si="1"/>
        <v>#REF!</v>
      </c>
      <c r="N31" s="423" t="e">
        <f t="shared" si="1"/>
        <v>#REF!</v>
      </c>
      <c r="O31" s="423" t="e">
        <f t="shared" si="1"/>
        <v>#REF!</v>
      </c>
      <c r="P31" s="433"/>
      <c r="Q31" s="432"/>
    </row>
    <row r="32" spans="1:17" ht="21" x14ac:dyDescent="0.55000000000000004">
      <c r="A32" s="419"/>
      <c r="B32" s="419" t="s">
        <v>476</v>
      </c>
      <c r="C32" s="419"/>
      <c r="D32" s="435"/>
      <c r="E32" s="435"/>
      <c r="F32" s="435"/>
      <c r="G32" s="435"/>
      <c r="H32" s="435"/>
      <c r="I32" s="435"/>
      <c r="J32" s="435"/>
      <c r="K32" s="435"/>
      <c r="L32" s="435"/>
      <c r="M32" s="435"/>
      <c r="N32" s="435"/>
      <c r="O32" s="435"/>
      <c r="P32" s="436"/>
      <c r="Q32" s="432"/>
    </row>
    <row r="33" spans="1:16" x14ac:dyDescent="0.25">
      <c r="A33" s="412"/>
      <c r="B33" s="412"/>
      <c r="C33" s="437"/>
      <c r="E33" s="437" t="s">
        <v>489</v>
      </c>
    </row>
    <row r="34" spans="1:16" x14ac:dyDescent="0.25">
      <c r="A34" s="412"/>
      <c r="B34" s="412"/>
      <c r="C34" s="412"/>
    </row>
    <row r="35" spans="1:16" x14ac:dyDescent="0.25">
      <c r="A35" s="412"/>
      <c r="B35" s="411" t="s">
        <v>477</v>
      </c>
      <c r="C35" s="411"/>
    </row>
    <row r="36" spans="1:16" x14ac:dyDescent="0.25">
      <c r="A36" s="412"/>
      <c r="B36" s="411"/>
      <c r="C36" s="411"/>
    </row>
    <row r="37" spans="1:16" x14ac:dyDescent="0.25">
      <c r="A37" s="412"/>
      <c r="B37" s="411"/>
      <c r="C37" s="411"/>
    </row>
    <row r="38" spans="1:16" x14ac:dyDescent="0.25">
      <c r="A38" s="412"/>
      <c r="B38" s="411"/>
      <c r="C38" s="411"/>
      <c r="P38" s="438"/>
    </row>
    <row r="39" spans="1:16" x14ac:dyDescent="0.25">
      <c r="A39" s="412"/>
      <c r="B39" s="411" t="s">
        <v>478</v>
      </c>
      <c r="C39" s="411"/>
    </row>
  </sheetData>
  <mergeCells count="15">
    <mergeCell ref="G9:J9"/>
    <mergeCell ref="K9:N9"/>
    <mergeCell ref="A9:A10"/>
    <mergeCell ref="B9:B10"/>
    <mergeCell ref="D9:F9"/>
    <mergeCell ref="P23:P24"/>
    <mergeCell ref="Q23:Q24"/>
    <mergeCell ref="P26:P27"/>
    <mergeCell ref="Q27:Q28"/>
    <mergeCell ref="P11:P12"/>
    <mergeCell ref="Q11:Q12"/>
    <mergeCell ref="P15:P16"/>
    <mergeCell ref="Q15:Q16"/>
    <mergeCell ref="P19:P20"/>
    <mergeCell ref="Q19:Q20"/>
  </mergeCells>
  <pageMargins left="0.11811023622047245" right="0.11811023622047245" top="0.15748031496062992" bottom="0.15748031496062992" header="0.31496062992125984" footer="0.31496062992125984"/>
  <pageSetup paperSize="9" scale="83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9"/>
  <sheetViews>
    <sheetView view="pageBreakPreview" zoomScale="60" zoomScaleNormal="86" workbookViewId="0">
      <selection activeCell="F12" sqref="F12:H26"/>
    </sheetView>
  </sheetViews>
  <sheetFormatPr defaultRowHeight="15" x14ac:dyDescent="0.25"/>
  <cols>
    <col min="1" max="1" width="5.28515625" customWidth="1"/>
    <col min="2" max="2" width="24.5703125" customWidth="1"/>
    <col min="3" max="3" width="7" customWidth="1"/>
    <col min="4" max="5" width="4.7109375" customWidth="1"/>
    <col min="6" max="6" width="5.42578125" customWidth="1"/>
    <col min="7" max="7" width="5.85546875" customWidth="1"/>
    <col min="8" max="8" width="6.28515625" customWidth="1"/>
    <col min="9" max="10" width="5.7109375" customWidth="1"/>
    <col min="11" max="11" width="5.85546875" customWidth="1"/>
    <col min="12" max="12" width="5.42578125" customWidth="1"/>
    <col min="13" max="13" width="5.28515625" customWidth="1"/>
    <col min="14" max="14" width="5.7109375" customWidth="1"/>
    <col min="15" max="15" width="5.42578125" customWidth="1"/>
    <col min="16" max="17" width="5.5703125" customWidth="1"/>
    <col min="18" max="18" width="5.42578125" customWidth="1"/>
    <col min="19" max="19" width="5.7109375" customWidth="1"/>
    <col min="20" max="20" width="5.28515625" customWidth="1"/>
    <col min="21" max="21" width="5.5703125" customWidth="1"/>
    <col min="22" max="22" width="5.7109375" customWidth="1"/>
    <col min="23" max="23" width="5.5703125" customWidth="1"/>
    <col min="24" max="24" width="5.42578125" customWidth="1"/>
    <col min="25" max="29" width="5.28515625" customWidth="1"/>
    <col min="30" max="35" width="6" customWidth="1"/>
    <col min="36" max="36" width="4.7109375" customWidth="1"/>
  </cols>
  <sheetData>
    <row r="1" spans="1:36" x14ac:dyDescent="0.25">
      <c r="A1" s="246" t="s">
        <v>448</v>
      </c>
      <c r="B1" s="246"/>
      <c r="C1" s="246"/>
      <c r="E1" s="246"/>
      <c r="F1" s="246"/>
      <c r="G1" s="246"/>
    </row>
    <row r="2" spans="1:36" x14ac:dyDescent="0.25">
      <c r="A2" s="246" t="s">
        <v>449</v>
      </c>
      <c r="B2" s="246"/>
      <c r="C2" s="246"/>
      <c r="E2" s="246"/>
      <c r="F2" s="246"/>
      <c r="G2" s="246"/>
    </row>
    <row r="4" spans="1:36" x14ac:dyDescent="0.25">
      <c r="A4" s="411" t="s">
        <v>450</v>
      </c>
      <c r="B4" s="411"/>
      <c r="C4" s="411"/>
      <c r="E4" s="412"/>
      <c r="F4" s="412"/>
      <c r="G4" s="412"/>
      <c r="H4" s="412"/>
      <c r="I4" s="412"/>
      <c r="J4" s="412"/>
      <c r="K4" s="412"/>
      <c r="L4" s="412"/>
      <c r="M4" s="412"/>
    </row>
    <row r="5" spans="1:36" x14ac:dyDescent="0.25">
      <c r="A5" s="411" t="s">
        <v>501</v>
      </c>
      <c r="B5" s="411"/>
      <c r="C5" s="411"/>
      <c r="E5" s="412"/>
      <c r="F5" s="412"/>
      <c r="G5" s="412"/>
      <c r="H5" s="412"/>
      <c r="I5" s="412"/>
      <c r="J5" s="412"/>
      <c r="K5" s="412"/>
      <c r="L5" s="412"/>
      <c r="M5" s="412"/>
    </row>
    <row r="6" spans="1:36" x14ac:dyDescent="0.25">
      <c r="A6" s="411" t="s">
        <v>490</v>
      </c>
      <c r="B6" s="411" t="s">
        <v>495</v>
      </c>
      <c r="C6" s="411"/>
      <c r="E6" s="412"/>
      <c r="F6" s="412"/>
      <c r="G6" s="412"/>
      <c r="H6" s="412"/>
      <c r="I6" s="412"/>
      <c r="J6" s="412"/>
      <c r="K6" s="412"/>
      <c r="L6" s="412"/>
      <c r="M6" s="412"/>
    </row>
    <row r="7" spans="1:36" x14ac:dyDescent="0.25">
      <c r="A7" s="411" t="s">
        <v>479</v>
      </c>
      <c r="B7" s="411"/>
      <c r="C7" s="411"/>
      <c r="E7" s="412"/>
      <c r="F7" s="412"/>
      <c r="G7" s="412"/>
      <c r="H7" s="412"/>
      <c r="I7" s="412"/>
      <c r="J7" s="412"/>
      <c r="K7" s="412"/>
      <c r="L7" s="412"/>
      <c r="M7" s="412"/>
    </row>
    <row r="8" spans="1:36" x14ac:dyDescent="0.25">
      <c r="A8" s="412"/>
      <c r="B8" s="412"/>
      <c r="C8" s="412"/>
      <c r="D8" s="412"/>
      <c r="E8" s="412"/>
      <c r="F8" s="412"/>
      <c r="G8" s="412"/>
      <c r="H8" s="412"/>
      <c r="I8" s="412"/>
      <c r="J8" s="412"/>
      <c r="K8" s="412"/>
      <c r="L8" s="412"/>
      <c r="M8" s="412"/>
    </row>
    <row r="9" spans="1:36" ht="18" x14ac:dyDescent="0.45">
      <c r="A9" s="712" t="s">
        <v>451</v>
      </c>
      <c r="B9" s="712" t="s">
        <v>452</v>
      </c>
      <c r="C9" s="413" t="s">
        <v>453</v>
      </c>
      <c r="D9" s="711" t="s">
        <v>481</v>
      </c>
      <c r="E9" s="710"/>
      <c r="F9" s="711" t="s">
        <v>482</v>
      </c>
      <c r="G9" s="709"/>
      <c r="H9" s="709"/>
      <c r="I9" s="710"/>
      <c r="J9" s="711" t="s">
        <v>483</v>
      </c>
      <c r="K9" s="709"/>
      <c r="L9" s="709"/>
      <c r="M9" s="710"/>
      <c r="N9" s="711" t="s">
        <v>484</v>
      </c>
      <c r="O9" s="709"/>
      <c r="P9" s="709"/>
      <c r="Q9" s="710"/>
      <c r="R9" s="709" t="s">
        <v>485</v>
      </c>
      <c r="S9" s="709"/>
      <c r="T9" s="709"/>
      <c r="U9" s="709"/>
      <c r="V9" s="711" t="s">
        <v>491</v>
      </c>
      <c r="W9" s="709"/>
      <c r="X9" s="709"/>
      <c r="Y9" s="710"/>
      <c r="Z9" s="711" t="s">
        <v>492</v>
      </c>
      <c r="AA9" s="709"/>
      <c r="AB9" s="709"/>
      <c r="AC9" s="710"/>
      <c r="AD9" s="711" t="s">
        <v>502</v>
      </c>
      <c r="AE9" s="709"/>
      <c r="AF9" s="709"/>
      <c r="AG9" s="710"/>
      <c r="AH9" s="717">
        <v>43466</v>
      </c>
      <c r="AI9" s="718"/>
      <c r="AJ9" s="414"/>
    </row>
    <row r="10" spans="1:36" ht="18" x14ac:dyDescent="0.45">
      <c r="A10" s="713"/>
      <c r="B10" s="713"/>
      <c r="C10" s="415" t="s">
        <v>457</v>
      </c>
      <c r="D10" s="416">
        <v>3</v>
      </c>
      <c r="E10" s="416">
        <v>4</v>
      </c>
      <c r="F10" s="417">
        <v>1</v>
      </c>
      <c r="G10" s="416">
        <v>2</v>
      </c>
      <c r="H10" s="416">
        <v>3</v>
      </c>
      <c r="I10" s="416">
        <v>4</v>
      </c>
      <c r="J10" s="417">
        <v>1</v>
      </c>
      <c r="K10" s="416">
        <v>2</v>
      </c>
      <c r="L10" s="416">
        <v>3</v>
      </c>
      <c r="M10" s="416">
        <v>4</v>
      </c>
      <c r="N10" s="417">
        <v>1</v>
      </c>
      <c r="O10" s="416">
        <v>2</v>
      </c>
      <c r="P10" s="416">
        <v>3</v>
      </c>
      <c r="Q10" s="416">
        <v>4</v>
      </c>
      <c r="R10" s="417">
        <v>1</v>
      </c>
      <c r="S10" s="416">
        <v>2</v>
      </c>
      <c r="T10" s="416">
        <v>3</v>
      </c>
      <c r="U10" s="416">
        <v>4</v>
      </c>
      <c r="V10" s="417">
        <v>1</v>
      </c>
      <c r="W10" s="416">
        <v>2</v>
      </c>
      <c r="X10" s="416">
        <v>3</v>
      </c>
      <c r="Y10" s="416">
        <v>4</v>
      </c>
      <c r="Z10" s="417">
        <v>1</v>
      </c>
      <c r="AA10" s="416">
        <v>2</v>
      </c>
      <c r="AB10" s="416">
        <v>3</v>
      </c>
      <c r="AC10" s="416">
        <v>4</v>
      </c>
      <c r="AD10" s="417">
        <v>1</v>
      </c>
      <c r="AE10" s="416">
        <v>2</v>
      </c>
      <c r="AF10" s="416">
        <v>3</v>
      </c>
      <c r="AG10" s="416">
        <v>4</v>
      </c>
      <c r="AH10" s="417">
        <v>1</v>
      </c>
      <c r="AI10" s="416">
        <v>2</v>
      </c>
      <c r="AJ10" s="418"/>
    </row>
    <row r="11" spans="1:36" ht="18" x14ac:dyDescent="0.45">
      <c r="A11" s="419"/>
      <c r="B11" s="419"/>
      <c r="C11" s="419"/>
      <c r="D11" s="419"/>
      <c r="E11" s="419"/>
      <c r="F11" s="419"/>
      <c r="G11" s="419"/>
      <c r="H11" s="419"/>
      <c r="I11" s="420"/>
      <c r="J11" s="420"/>
      <c r="K11" s="420"/>
      <c r="L11" s="419"/>
      <c r="M11" s="419"/>
      <c r="N11" s="421"/>
      <c r="O11" s="419"/>
      <c r="P11" s="419"/>
      <c r="Q11" s="419"/>
      <c r="R11" s="419"/>
      <c r="S11" s="419"/>
      <c r="T11" s="419"/>
      <c r="U11" s="419"/>
      <c r="V11" s="419"/>
      <c r="W11" s="419"/>
      <c r="X11" s="419"/>
      <c r="Y11" s="419"/>
      <c r="Z11" s="419"/>
      <c r="AA11" s="419"/>
      <c r="AB11" s="419"/>
      <c r="AC11" s="419"/>
      <c r="AD11" s="419"/>
      <c r="AE11" s="419"/>
      <c r="AF11" s="419"/>
      <c r="AG11" s="419"/>
      <c r="AH11" s="419"/>
      <c r="AI11" s="419"/>
      <c r="AJ11" s="707">
        <v>100</v>
      </c>
    </row>
    <row r="12" spans="1:36" ht="18" customHeight="1" x14ac:dyDescent="0.45">
      <c r="A12" s="417">
        <v>1</v>
      </c>
      <c r="B12" s="419" t="s">
        <v>458</v>
      </c>
      <c r="C12" s="423" t="e">
        <f>+REKAP!L14</f>
        <v>#REF!</v>
      </c>
      <c r="D12" s="423" t="e">
        <f>+C12/29</f>
        <v>#REF!</v>
      </c>
      <c r="E12" s="423">
        <v>0.04</v>
      </c>
      <c r="F12" s="714" t="s">
        <v>486</v>
      </c>
      <c r="G12" s="714" t="s">
        <v>486</v>
      </c>
      <c r="H12" s="714" t="s">
        <v>486</v>
      </c>
      <c r="I12" s="423">
        <v>0.04</v>
      </c>
      <c r="J12" s="423">
        <v>0.04</v>
      </c>
      <c r="K12" s="423">
        <v>0.04</v>
      </c>
      <c r="L12" s="423">
        <v>0.04</v>
      </c>
      <c r="M12" s="423">
        <v>0.04</v>
      </c>
      <c r="N12" s="423">
        <v>0.04</v>
      </c>
      <c r="O12" s="423">
        <v>0.04</v>
      </c>
      <c r="P12" s="423">
        <v>0.04</v>
      </c>
      <c r="Q12" s="423">
        <v>0.04</v>
      </c>
      <c r="R12" s="423">
        <v>0.04</v>
      </c>
      <c r="S12" s="423">
        <v>0.04</v>
      </c>
      <c r="T12" s="423">
        <v>0.04</v>
      </c>
      <c r="U12" s="423">
        <v>0.04</v>
      </c>
      <c r="V12" s="423">
        <v>0.04</v>
      </c>
      <c r="W12" s="423">
        <v>0.04</v>
      </c>
      <c r="X12" s="423">
        <v>0.04</v>
      </c>
      <c r="Y12" s="423">
        <v>0.04</v>
      </c>
      <c r="Z12" s="423">
        <v>0.04</v>
      </c>
      <c r="AA12" s="423">
        <v>0.04</v>
      </c>
      <c r="AB12" s="423">
        <v>0.04</v>
      </c>
      <c r="AC12" s="423">
        <v>0.04</v>
      </c>
      <c r="AD12" s="423">
        <v>0.04</v>
      </c>
      <c r="AE12" s="423">
        <v>0.04</v>
      </c>
      <c r="AF12" s="423">
        <v>0.04</v>
      </c>
      <c r="AG12" s="423">
        <v>0.04</v>
      </c>
      <c r="AH12" s="423">
        <v>0.04</v>
      </c>
      <c r="AI12" s="423">
        <v>0.04</v>
      </c>
      <c r="AJ12" s="707"/>
    </row>
    <row r="13" spans="1:36" ht="21" x14ac:dyDescent="0.55000000000000004">
      <c r="A13" s="417">
        <v>2</v>
      </c>
      <c r="B13" s="419" t="s">
        <v>459</v>
      </c>
      <c r="C13" s="423" t="e">
        <f>+REKAP!L16</f>
        <v>#REF!</v>
      </c>
      <c r="D13" s="423"/>
      <c r="E13" s="423" t="e">
        <f>+C13/5</f>
        <v>#REF!</v>
      </c>
      <c r="F13" s="715"/>
      <c r="G13" s="715"/>
      <c r="H13" s="715"/>
      <c r="I13" s="423">
        <v>0.37</v>
      </c>
      <c r="J13" s="423">
        <v>0.37</v>
      </c>
      <c r="K13" s="423">
        <v>0.37</v>
      </c>
      <c r="L13" s="423">
        <v>0.37</v>
      </c>
      <c r="M13" s="423"/>
      <c r="N13" s="423"/>
      <c r="O13" s="424"/>
      <c r="P13" s="424"/>
      <c r="Q13" s="419"/>
      <c r="R13" s="424"/>
      <c r="S13" s="424"/>
      <c r="T13" s="419"/>
      <c r="U13" s="419"/>
      <c r="V13" s="419"/>
      <c r="W13" s="419"/>
      <c r="X13" s="419"/>
      <c r="Y13" s="419"/>
      <c r="Z13" s="419"/>
      <c r="AA13" s="419"/>
      <c r="AB13" s="419"/>
      <c r="AC13" s="419"/>
      <c r="AD13" s="419"/>
      <c r="AE13" s="419"/>
      <c r="AF13" s="419"/>
      <c r="AG13" s="419"/>
      <c r="AH13" s="419"/>
      <c r="AI13" s="419"/>
      <c r="AJ13" s="425"/>
    </row>
    <row r="14" spans="1:36" ht="21" x14ac:dyDescent="0.55000000000000004">
      <c r="A14" s="417">
        <v>3</v>
      </c>
      <c r="B14" s="419" t="s">
        <v>460</v>
      </c>
      <c r="C14" s="423" t="e">
        <f>+REKAP!L18</f>
        <v>#REF!</v>
      </c>
      <c r="D14" s="423"/>
      <c r="E14" s="423"/>
      <c r="F14" s="715"/>
      <c r="G14" s="715"/>
      <c r="H14" s="715"/>
      <c r="I14" s="423"/>
      <c r="J14" s="423" t="e">
        <f>+C14/5</f>
        <v>#REF!</v>
      </c>
      <c r="K14" s="423">
        <v>0.84</v>
      </c>
      <c r="L14" s="423">
        <v>0.84</v>
      </c>
      <c r="M14" s="423">
        <v>0.84</v>
      </c>
      <c r="N14" s="423">
        <v>0.84</v>
      </c>
      <c r="O14" s="424"/>
      <c r="P14" s="424"/>
      <c r="Q14" s="419"/>
      <c r="R14" s="424"/>
      <c r="S14" s="424"/>
      <c r="T14" s="419"/>
      <c r="U14" s="419"/>
      <c r="V14" s="419"/>
      <c r="W14" s="419"/>
      <c r="X14" s="419"/>
      <c r="Y14" s="419"/>
      <c r="Z14" s="419"/>
      <c r="AA14" s="419"/>
      <c r="AB14" s="419"/>
      <c r="AC14" s="419"/>
      <c r="AD14" s="419"/>
      <c r="AE14" s="419"/>
      <c r="AF14" s="419"/>
      <c r="AG14" s="419"/>
      <c r="AH14" s="419"/>
      <c r="AI14" s="419"/>
      <c r="AJ14" s="425"/>
    </row>
    <row r="15" spans="1:36" ht="18" x14ac:dyDescent="0.45">
      <c r="A15" s="417">
        <v>4</v>
      </c>
      <c r="B15" s="419" t="s">
        <v>461</v>
      </c>
      <c r="C15" s="423" t="e">
        <f>+REKAP!L20</f>
        <v>#REF!</v>
      </c>
      <c r="D15" s="423"/>
      <c r="E15" s="422"/>
      <c r="F15" s="715"/>
      <c r="G15" s="715"/>
      <c r="H15" s="715"/>
      <c r="I15" s="423"/>
      <c r="J15" s="423" t="e">
        <f>+C15/12</f>
        <v>#REF!</v>
      </c>
      <c r="K15" s="423">
        <v>1.36</v>
      </c>
      <c r="L15" s="423">
        <v>1.36</v>
      </c>
      <c r="M15" s="423">
        <v>1.36</v>
      </c>
      <c r="N15" s="423">
        <v>1.36</v>
      </c>
      <c r="O15" s="423">
        <v>1.36</v>
      </c>
      <c r="P15" s="423">
        <v>1.36</v>
      </c>
      <c r="Q15" s="423">
        <v>1.36</v>
      </c>
      <c r="R15" s="423">
        <v>1.36</v>
      </c>
      <c r="S15" s="423">
        <v>1.36</v>
      </c>
      <c r="T15" s="423">
        <v>1.36</v>
      </c>
      <c r="U15" s="423">
        <v>1.36</v>
      </c>
      <c r="V15" s="423"/>
      <c r="W15" s="423"/>
      <c r="X15" s="423"/>
      <c r="Y15" s="423"/>
      <c r="Z15" s="423"/>
      <c r="AA15" s="423"/>
      <c r="AB15" s="419"/>
      <c r="AC15" s="419"/>
      <c r="AD15" s="419"/>
      <c r="AE15" s="419"/>
      <c r="AF15" s="419"/>
      <c r="AG15" s="419"/>
      <c r="AH15" s="419"/>
      <c r="AI15" s="419"/>
      <c r="AJ15" s="707">
        <v>75</v>
      </c>
    </row>
    <row r="16" spans="1:36" ht="21" x14ac:dyDescent="0.55000000000000004">
      <c r="A16" s="417">
        <v>5</v>
      </c>
      <c r="B16" s="419" t="s">
        <v>469</v>
      </c>
      <c r="C16" s="423" t="e">
        <f>+REKAP!L36</f>
        <v>#REF!</v>
      </c>
      <c r="D16" s="423"/>
      <c r="E16" s="423"/>
      <c r="F16" s="715"/>
      <c r="G16" s="715"/>
      <c r="H16" s="715"/>
      <c r="I16" s="423"/>
      <c r="J16" s="423"/>
      <c r="K16" s="423">
        <f>8.652/9</f>
        <v>0.96133333333333326</v>
      </c>
      <c r="L16" s="423">
        <v>0.96</v>
      </c>
      <c r="M16" s="423">
        <v>0.96</v>
      </c>
      <c r="N16" s="423"/>
      <c r="O16" s="424"/>
      <c r="P16" s="424"/>
      <c r="Q16" s="419"/>
      <c r="R16" s="424"/>
      <c r="S16" s="424"/>
      <c r="T16" s="419"/>
      <c r="U16" s="419"/>
      <c r="V16" s="419"/>
      <c r="W16" s="419"/>
      <c r="X16" s="419"/>
      <c r="Y16" s="423"/>
      <c r="Z16" s="419"/>
      <c r="AA16" s="423"/>
      <c r="AB16" s="423"/>
      <c r="AC16" s="423"/>
      <c r="AD16" s="423">
        <v>0.96</v>
      </c>
      <c r="AE16" s="423">
        <v>0.96</v>
      </c>
      <c r="AF16" s="423">
        <v>0.96</v>
      </c>
      <c r="AG16" s="423">
        <v>0.96</v>
      </c>
      <c r="AH16" s="423">
        <v>0.96</v>
      </c>
      <c r="AI16" s="423">
        <v>0.96</v>
      </c>
      <c r="AJ16" s="707"/>
    </row>
    <row r="17" spans="1:36" ht="18" x14ac:dyDescent="0.45">
      <c r="A17" s="417">
        <v>6</v>
      </c>
      <c r="B17" s="419" t="s">
        <v>465</v>
      </c>
      <c r="C17" s="423" t="e">
        <f>+REKAP!L28</f>
        <v>#REF!</v>
      </c>
      <c r="D17" s="423"/>
      <c r="E17" s="423"/>
      <c r="F17" s="715"/>
      <c r="G17" s="715"/>
      <c r="H17" s="715"/>
      <c r="I17" s="423"/>
      <c r="J17" s="423"/>
      <c r="K17" s="423"/>
      <c r="L17" s="423"/>
      <c r="M17" s="423"/>
      <c r="N17" s="423" t="e">
        <f>+C17/12</f>
        <v>#REF!</v>
      </c>
      <c r="O17" s="423">
        <v>1.47</v>
      </c>
      <c r="P17" s="423">
        <v>1.47</v>
      </c>
      <c r="Q17" s="423">
        <v>1.47</v>
      </c>
      <c r="R17" s="423">
        <v>1.47</v>
      </c>
      <c r="S17" s="423">
        <v>1.47</v>
      </c>
      <c r="T17" s="423">
        <v>1.47</v>
      </c>
      <c r="U17" s="423">
        <v>1.47</v>
      </c>
      <c r="V17" s="423">
        <v>1.47</v>
      </c>
      <c r="W17" s="423">
        <v>1.47</v>
      </c>
      <c r="X17" s="423">
        <v>1.47</v>
      </c>
      <c r="Y17" s="423">
        <v>1.47</v>
      </c>
      <c r="Z17" s="423"/>
      <c r="AA17" s="423"/>
      <c r="AB17" s="423"/>
      <c r="AC17" s="419"/>
      <c r="AD17" s="419"/>
      <c r="AE17" s="419"/>
      <c r="AF17" s="419"/>
      <c r="AG17" s="419"/>
      <c r="AH17" s="419"/>
      <c r="AI17" s="419"/>
      <c r="AJ17" s="425"/>
    </row>
    <row r="18" spans="1:36" ht="21" x14ac:dyDescent="0.55000000000000004">
      <c r="A18" s="417">
        <v>7</v>
      </c>
      <c r="B18" s="419" t="s">
        <v>470</v>
      </c>
      <c r="C18" s="423" t="e">
        <f>+REKAP!L38</f>
        <v>#REF!</v>
      </c>
      <c r="D18" s="423"/>
      <c r="E18" s="419"/>
      <c r="F18" s="715"/>
      <c r="G18" s="715"/>
      <c r="H18" s="715"/>
      <c r="I18" s="423"/>
      <c r="J18" s="423" t="e">
        <f>+C18/8</f>
        <v>#REF!</v>
      </c>
      <c r="K18" s="423"/>
      <c r="L18" s="419"/>
      <c r="M18" s="419"/>
      <c r="N18" s="426"/>
      <c r="O18" s="424"/>
      <c r="P18" s="424"/>
      <c r="Q18" s="423">
        <v>0.49</v>
      </c>
      <c r="R18" s="424"/>
      <c r="S18" s="424"/>
      <c r="T18" s="423">
        <v>0.49</v>
      </c>
      <c r="U18" s="423">
        <v>0.49</v>
      </c>
      <c r="V18" s="419"/>
      <c r="W18" s="419"/>
      <c r="X18" s="419"/>
      <c r="Y18" s="419"/>
      <c r="Z18" s="419"/>
      <c r="AA18" s="419"/>
      <c r="AB18" s="423"/>
      <c r="AC18" s="423"/>
      <c r="AD18" s="423"/>
      <c r="AE18" s="423"/>
      <c r="AF18" s="423">
        <v>0.49</v>
      </c>
      <c r="AG18" s="423">
        <v>0.49</v>
      </c>
      <c r="AH18" s="423">
        <v>0.49</v>
      </c>
      <c r="AI18" s="423">
        <v>0.49</v>
      </c>
      <c r="AJ18" s="427"/>
    </row>
    <row r="19" spans="1:36" ht="21" x14ac:dyDescent="0.55000000000000004">
      <c r="A19" s="417">
        <v>8</v>
      </c>
      <c r="B19" s="419" t="s">
        <v>463</v>
      </c>
      <c r="C19" s="423" t="e">
        <f>+REKAP!L24</f>
        <v>#REF!</v>
      </c>
      <c r="D19" s="423"/>
      <c r="E19" s="419"/>
      <c r="F19" s="715"/>
      <c r="G19" s="715"/>
      <c r="H19" s="715"/>
      <c r="I19" s="423"/>
      <c r="J19" s="419"/>
      <c r="K19" s="423"/>
      <c r="L19" s="419"/>
      <c r="M19" s="419"/>
      <c r="N19" s="419"/>
      <c r="O19" s="424"/>
      <c r="P19" s="424"/>
      <c r="Q19" s="419"/>
      <c r="R19" s="424"/>
      <c r="S19" s="424"/>
      <c r="T19" s="419"/>
      <c r="U19" s="419"/>
      <c r="V19" s="419"/>
      <c r="W19" s="419"/>
      <c r="X19" s="419"/>
      <c r="Y19" s="423">
        <v>0.35</v>
      </c>
      <c r="Z19" s="423">
        <v>0.35</v>
      </c>
      <c r="AA19" s="423">
        <v>0.35</v>
      </c>
      <c r="AB19" s="423">
        <v>0.35</v>
      </c>
      <c r="AC19" s="423">
        <v>0.35</v>
      </c>
      <c r="AD19" s="423">
        <v>0.3</v>
      </c>
      <c r="AE19" s="423">
        <v>0.35</v>
      </c>
      <c r="AF19" s="423">
        <v>0.35</v>
      </c>
      <c r="AG19" s="423"/>
      <c r="AH19" s="419"/>
      <c r="AI19" s="419"/>
      <c r="AJ19" s="707">
        <v>50</v>
      </c>
    </row>
    <row r="20" spans="1:36" ht="18" x14ac:dyDescent="0.45">
      <c r="A20" s="417">
        <v>9</v>
      </c>
      <c r="B20" s="419" t="s">
        <v>466</v>
      </c>
      <c r="C20" s="423" t="e">
        <f>+REKAP!L30</f>
        <v>#REF!</v>
      </c>
      <c r="D20" s="423"/>
      <c r="E20" s="419"/>
      <c r="F20" s="715"/>
      <c r="G20" s="715"/>
      <c r="H20" s="715"/>
      <c r="I20" s="423"/>
      <c r="J20" s="419"/>
      <c r="K20" s="423"/>
      <c r="L20" s="419"/>
      <c r="M20" s="419"/>
      <c r="N20" s="423"/>
      <c r="O20" s="423"/>
      <c r="P20" s="423"/>
      <c r="Q20" s="423"/>
      <c r="R20" s="423"/>
      <c r="S20" s="423"/>
      <c r="T20" s="423"/>
      <c r="U20" s="423"/>
      <c r="V20" s="423">
        <v>0.51</v>
      </c>
      <c r="W20" s="423">
        <v>0.51</v>
      </c>
      <c r="X20" s="423">
        <v>0.51</v>
      </c>
      <c r="Y20" s="423">
        <v>0.51</v>
      </c>
      <c r="Z20" s="419">
        <v>0.51</v>
      </c>
      <c r="AA20" s="419">
        <v>0.51</v>
      </c>
      <c r="AB20" s="419">
        <v>0.51</v>
      </c>
      <c r="AC20" s="419">
        <v>0.51</v>
      </c>
      <c r="AD20" s="419"/>
      <c r="AE20" s="419"/>
      <c r="AF20" s="419"/>
      <c r="AG20" s="419"/>
      <c r="AH20" s="419"/>
      <c r="AI20" s="419"/>
      <c r="AJ20" s="707"/>
    </row>
    <row r="21" spans="1:36" ht="21" x14ac:dyDescent="0.55000000000000004">
      <c r="A21" s="417">
        <v>10</v>
      </c>
      <c r="B21" s="419" t="s">
        <v>464</v>
      </c>
      <c r="C21" s="423" t="e">
        <f>+REKAP!L26</f>
        <v>#REF!</v>
      </c>
      <c r="D21" s="423"/>
      <c r="E21" s="419"/>
      <c r="F21" s="715"/>
      <c r="G21" s="715"/>
      <c r="H21" s="715"/>
      <c r="I21" s="423"/>
      <c r="J21" s="419"/>
      <c r="K21" s="423"/>
      <c r="L21" s="419"/>
      <c r="M21" s="419"/>
      <c r="N21" s="419"/>
      <c r="O21" s="424"/>
      <c r="P21" s="424"/>
      <c r="Q21" s="419"/>
      <c r="R21" s="424"/>
      <c r="S21" s="424"/>
      <c r="T21" s="419"/>
      <c r="U21" s="423"/>
      <c r="V21" s="423"/>
      <c r="W21" s="423"/>
      <c r="X21" s="423"/>
      <c r="Y21" s="423">
        <v>0.44</v>
      </c>
      <c r="Z21" s="423">
        <v>0.44</v>
      </c>
      <c r="AA21" s="423">
        <v>0.44</v>
      </c>
      <c r="AB21" s="423">
        <v>0.44</v>
      </c>
      <c r="AC21" s="423">
        <v>0.44</v>
      </c>
      <c r="AD21" s="423">
        <v>0.44</v>
      </c>
      <c r="AE21" s="423"/>
      <c r="AF21" s="423"/>
      <c r="AG21" s="423"/>
      <c r="AH21" s="423"/>
      <c r="AI21" s="423"/>
      <c r="AJ21" s="427"/>
    </row>
    <row r="22" spans="1:36" ht="21" x14ac:dyDescent="0.55000000000000004">
      <c r="A22" s="417">
        <v>11</v>
      </c>
      <c r="B22" s="419" t="s">
        <v>462</v>
      </c>
      <c r="C22" s="423" t="e">
        <f>+REKAP!L22</f>
        <v>#REF!</v>
      </c>
      <c r="D22" s="423"/>
      <c r="E22" s="419"/>
      <c r="F22" s="715"/>
      <c r="G22" s="715"/>
      <c r="H22" s="715"/>
      <c r="I22" s="423"/>
      <c r="J22" s="419"/>
      <c r="K22" s="423"/>
      <c r="L22" s="419"/>
      <c r="M22" s="419"/>
      <c r="N22" s="419"/>
      <c r="O22" s="424"/>
      <c r="P22" s="424"/>
      <c r="Q22" s="419"/>
      <c r="R22" s="424"/>
      <c r="S22" s="424"/>
      <c r="T22" s="419"/>
      <c r="U22" s="419"/>
      <c r="V22" s="419"/>
      <c r="W22" s="419"/>
      <c r="X22" s="423"/>
      <c r="Y22" s="423"/>
      <c r="Z22" s="423"/>
      <c r="AA22" s="423"/>
      <c r="AB22" s="423">
        <v>1.4259999999999999</v>
      </c>
      <c r="AC22" s="423">
        <v>1.4259999999999999</v>
      </c>
      <c r="AD22" s="423">
        <v>1.4259999999999999</v>
      </c>
      <c r="AE22" s="423">
        <v>1.4259999999999999</v>
      </c>
      <c r="AF22" s="423">
        <v>1.4259999999999999</v>
      </c>
      <c r="AG22" s="423">
        <v>1.4259999999999999</v>
      </c>
      <c r="AH22" s="423">
        <v>1.4259999999999999</v>
      </c>
      <c r="AI22" s="423"/>
      <c r="AJ22" s="427"/>
    </row>
    <row r="23" spans="1:36" ht="21" x14ac:dyDescent="0.55000000000000004">
      <c r="A23" s="417">
        <v>12</v>
      </c>
      <c r="B23" s="419" t="s">
        <v>468</v>
      </c>
      <c r="C23" s="423" t="e">
        <f>+REKAP!L34</f>
        <v>#REF!</v>
      </c>
      <c r="D23" s="423"/>
      <c r="E23" s="419"/>
      <c r="F23" s="715"/>
      <c r="G23" s="715"/>
      <c r="H23" s="715"/>
      <c r="I23" s="423"/>
      <c r="J23" s="419"/>
      <c r="K23" s="423"/>
      <c r="L23" s="419"/>
      <c r="M23" s="419"/>
      <c r="N23" s="426"/>
      <c r="O23" s="424"/>
      <c r="P23" s="424"/>
      <c r="Q23" s="419"/>
      <c r="R23" s="424"/>
      <c r="S23" s="424"/>
      <c r="T23" s="419"/>
      <c r="U23" s="423">
        <v>0.5</v>
      </c>
      <c r="V23" s="419"/>
      <c r="W23" s="419"/>
      <c r="X23" s="419"/>
      <c r="Y23" s="419"/>
      <c r="Z23" s="419"/>
      <c r="AA23" s="419"/>
      <c r="AB23" s="423"/>
      <c r="AC23" s="423">
        <v>0.5</v>
      </c>
      <c r="AD23" s="423">
        <v>0.5</v>
      </c>
      <c r="AE23" s="423">
        <v>0.5</v>
      </c>
      <c r="AF23" s="423">
        <v>0.5</v>
      </c>
      <c r="AG23" s="423">
        <v>0.5</v>
      </c>
      <c r="AH23" s="423">
        <v>0.5</v>
      </c>
      <c r="AI23" s="423">
        <v>0.5</v>
      </c>
      <c r="AJ23" s="707">
        <v>25</v>
      </c>
    </row>
    <row r="24" spans="1:36" ht="21" x14ac:dyDescent="0.55000000000000004">
      <c r="A24" s="417">
        <v>13</v>
      </c>
      <c r="B24" s="419" t="s">
        <v>467</v>
      </c>
      <c r="C24" s="423" t="e">
        <f>+REKAP!L32</f>
        <v>#REF!</v>
      </c>
      <c r="D24" s="423"/>
      <c r="E24" s="419"/>
      <c r="F24" s="715"/>
      <c r="G24" s="715"/>
      <c r="H24" s="715"/>
      <c r="I24" s="423"/>
      <c r="J24" s="419"/>
      <c r="K24" s="423"/>
      <c r="L24" s="419"/>
      <c r="M24" s="423"/>
      <c r="N24" s="423"/>
      <c r="O24" s="423"/>
      <c r="P24" s="424"/>
      <c r="Q24" s="419"/>
      <c r="R24" s="423"/>
      <c r="S24" s="424"/>
      <c r="T24" s="419"/>
      <c r="U24" s="423"/>
      <c r="V24" s="423"/>
      <c r="W24" s="423"/>
      <c r="X24" s="423"/>
      <c r="Y24" s="423"/>
      <c r="Z24" s="423">
        <v>1.33</v>
      </c>
      <c r="AA24" s="423">
        <v>1.33</v>
      </c>
      <c r="AB24" s="423">
        <v>1.33</v>
      </c>
      <c r="AC24" s="423">
        <v>1.33</v>
      </c>
      <c r="AD24" s="423">
        <v>1.33</v>
      </c>
      <c r="AE24" s="423">
        <v>1.33</v>
      </c>
      <c r="AF24" s="423">
        <v>1.33</v>
      </c>
      <c r="AG24" s="423">
        <v>1.33</v>
      </c>
      <c r="AH24" s="423">
        <v>1.33</v>
      </c>
      <c r="AI24" s="423">
        <v>1.33</v>
      </c>
      <c r="AJ24" s="707"/>
    </row>
    <row r="25" spans="1:36" ht="21" x14ac:dyDescent="0.55000000000000004">
      <c r="A25" s="417">
        <v>14</v>
      </c>
      <c r="B25" s="419" t="s">
        <v>480</v>
      </c>
      <c r="C25" s="423" t="e">
        <f>+REKAP!L40</f>
        <v>#REF!</v>
      </c>
      <c r="D25" s="423"/>
      <c r="E25" s="419"/>
      <c r="F25" s="715"/>
      <c r="G25" s="715"/>
      <c r="H25" s="715"/>
      <c r="I25" s="423"/>
      <c r="J25" s="419"/>
      <c r="K25" s="423"/>
      <c r="L25" s="423" t="e">
        <f>+C25/8</f>
        <v>#REF!</v>
      </c>
      <c r="M25" s="419">
        <v>0.68</v>
      </c>
      <c r="N25" s="426"/>
      <c r="O25" s="424"/>
      <c r="P25" s="424"/>
      <c r="Q25" s="419"/>
      <c r="R25" s="424"/>
      <c r="S25" s="424"/>
      <c r="T25" s="419"/>
      <c r="U25" s="419"/>
      <c r="V25" s="419"/>
      <c r="W25" s="419">
        <v>0.68</v>
      </c>
      <c r="X25" s="423"/>
      <c r="Y25" s="423"/>
      <c r="Z25" s="423"/>
      <c r="AA25" s="423"/>
      <c r="AB25" s="423"/>
      <c r="AC25" s="423">
        <v>0.68</v>
      </c>
      <c r="AD25" s="423">
        <v>0.68</v>
      </c>
      <c r="AE25" s="423"/>
      <c r="AF25" s="423"/>
      <c r="AG25" s="423">
        <v>0.68</v>
      </c>
      <c r="AH25" s="423">
        <v>0.68</v>
      </c>
      <c r="AI25" s="423">
        <v>0.68</v>
      </c>
      <c r="AJ25" s="427"/>
    </row>
    <row r="26" spans="1:36" ht="21" x14ac:dyDescent="0.55000000000000004">
      <c r="A26" s="417">
        <v>15</v>
      </c>
      <c r="B26" s="419" t="s">
        <v>471</v>
      </c>
      <c r="C26" s="423" t="e">
        <f>+REKAP!L42</f>
        <v>#REF!</v>
      </c>
      <c r="D26" s="423"/>
      <c r="E26" s="419"/>
      <c r="F26" s="716"/>
      <c r="G26" s="716"/>
      <c r="H26" s="716"/>
      <c r="I26" s="423"/>
      <c r="J26" s="419"/>
      <c r="K26" s="423"/>
      <c r="L26" s="419"/>
      <c r="M26" s="419"/>
      <c r="N26" s="426"/>
      <c r="O26" s="424"/>
      <c r="P26" s="424"/>
      <c r="Q26" s="423"/>
      <c r="R26" s="424"/>
      <c r="S26" s="424"/>
      <c r="T26" s="423"/>
      <c r="U26" s="423"/>
      <c r="V26" s="423"/>
      <c r="W26" s="419"/>
      <c r="X26" s="423" t="e">
        <f>+C26/8</f>
        <v>#REF!</v>
      </c>
      <c r="Y26" s="423">
        <v>0.51</v>
      </c>
      <c r="Z26" s="423">
        <v>0.51</v>
      </c>
      <c r="AA26" s="423">
        <v>0.51</v>
      </c>
      <c r="AB26" s="423">
        <v>0.51</v>
      </c>
      <c r="AC26" s="419">
        <v>0.51</v>
      </c>
      <c r="AD26" s="419">
        <v>0.51</v>
      </c>
      <c r="AE26" s="419">
        <v>0.51</v>
      </c>
      <c r="AF26" s="419"/>
      <c r="AG26" s="419"/>
      <c r="AH26" s="419"/>
      <c r="AI26" s="419"/>
      <c r="AJ26" s="707">
        <v>0</v>
      </c>
    </row>
    <row r="27" spans="1:36" ht="18" x14ac:dyDescent="0.45">
      <c r="A27" s="417"/>
      <c r="B27" s="419"/>
      <c r="C27" s="422"/>
      <c r="D27" s="423"/>
      <c r="E27" s="419"/>
      <c r="F27" s="423"/>
      <c r="G27" s="419"/>
      <c r="H27" s="419"/>
      <c r="I27" s="423"/>
      <c r="J27" s="419"/>
      <c r="K27" s="419"/>
      <c r="L27" s="423"/>
      <c r="M27" s="419"/>
      <c r="N27" s="423"/>
      <c r="O27" s="429"/>
      <c r="P27" s="429"/>
      <c r="Q27" s="426"/>
      <c r="R27" s="429"/>
      <c r="S27" s="429"/>
      <c r="T27" s="426"/>
      <c r="U27" s="426"/>
      <c r="V27" s="426"/>
      <c r="W27" s="426"/>
      <c r="X27" s="426"/>
      <c r="Y27" s="426"/>
      <c r="Z27" s="419"/>
      <c r="AA27" s="419"/>
      <c r="AB27" s="419"/>
      <c r="AC27" s="419"/>
      <c r="AD27" s="419"/>
      <c r="AE27" s="419"/>
      <c r="AF27" s="419"/>
      <c r="AG27" s="419"/>
      <c r="AH27" s="419"/>
      <c r="AI27" s="419"/>
      <c r="AJ27" s="707"/>
    </row>
    <row r="28" spans="1:36" ht="18" x14ac:dyDescent="0.45">
      <c r="A28" s="419"/>
      <c r="B28" s="419" t="s">
        <v>472</v>
      </c>
      <c r="C28" s="430" t="e">
        <f>SUM(C12:C27)</f>
        <v>#REF!</v>
      </c>
      <c r="D28" s="423"/>
      <c r="E28" s="419"/>
      <c r="F28" s="423"/>
      <c r="G28" s="419"/>
      <c r="H28" s="419"/>
      <c r="I28" s="423"/>
      <c r="J28" s="419"/>
      <c r="K28" s="419"/>
      <c r="L28" s="423"/>
      <c r="M28" s="419"/>
      <c r="N28" s="423"/>
      <c r="O28" s="423"/>
      <c r="P28" s="423"/>
      <c r="Q28" s="419"/>
      <c r="R28" s="423"/>
      <c r="S28" s="423"/>
      <c r="T28" s="419"/>
      <c r="U28" s="419"/>
      <c r="V28" s="421"/>
      <c r="W28" s="419"/>
      <c r="X28" s="419"/>
      <c r="Y28" s="419"/>
      <c r="Z28" s="419"/>
      <c r="AA28" s="419"/>
      <c r="AB28" s="419"/>
      <c r="AC28" s="419"/>
      <c r="AD28" s="419"/>
      <c r="AE28" s="419"/>
      <c r="AF28" s="419"/>
      <c r="AG28" s="419"/>
      <c r="AH28" s="419"/>
      <c r="AI28" s="419"/>
      <c r="AJ28" s="431"/>
    </row>
    <row r="29" spans="1:36" ht="21" x14ac:dyDescent="0.55000000000000004">
      <c r="A29" s="419"/>
      <c r="B29" s="419" t="s">
        <v>473</v>
      </c>
      <c r="C29" s="419"/>
      <c r="D29" s="423" t="e">
        <f t="shared" ref="D29:V29" si="0">SUM(D12:D28)</f>
        <v>#REF!</v>
      </c>
      <c r="E29" s="423" t="e">
        <f t="shared" si="0"/>
        <v>#REF!</v>
      </c>
      <c r="F29" s="423">
        <f t="shared" si="0"/>
        <v>0</v>
      </c>
      <c r="G29" s="423">
        <f t="shared" si="0"/>
        <v>0</v>
      </c>
      <c r="H29" s="423">
        <f t="shared" si="0"/>
        <v>0</v>
      </c>
      <c r="I29" s="423">
        <f t="shared" ref="I29:N29" si="1">SUM(I12:I28)</f>
        <v>0.41</v>
      </c>
      <c r="J29" s="423" t="e">
        <f t="shared" si="1"/>
        <v>#REF!</v>
      </c>
      <c r="K29" s="423">
        <f t="shared" si="1"/>
        <v>3.5713333333333335</v>
      </c>
      <c r="L29" s="423" t="e">
        <f t="shared" si="1"/>
        <v>#REF!</v>
      </c>
      <c r="M29" s="423">
        <f t="shared" si="1"/>
        <v>3.8800000000000003</v>
      </c>
      <c r="N29" s="423" t="e">
        <f t="shared" si="1"/>
        <v>#REF!</v>
      </c>
      <c r="O29" s="423">
        <f t="shared" si="0"/>
        <v>2.87</v>
      </c>
      <c r="P29" s="423">
        <f t="shared" si="0"/>
        <v>2.87</v>
      </c>
      <c r="Q29" s="423">
        <f t="shared" si="0"/>
        <v>3.3600000000000003</v>
      </c>
      <c r="R29" s="423">
        <f t="shared" ref="R29:T29" si="2">SUM(R12:R28)</f>
        <v>2.87</v>
      </c>
      <c r="S29" s="423">
        <f t="shared" si="2"/>
        <v>2.87</v>
      </c>
      <c r="T29" s="423">
        <f t="shared" si="2"/>
        <v>3.3600000000000003</v>
      </c>
      <c r="U29" s="423">
        <f t="shared" si="0"/>
        <v>3.8600000000000003</v>
      </c>
      <c r="V29" s="423">
        <f t="shared" si="0"/>
        <v>2.02</v>
      </c>
      <c r="W29" s="423">
        <f>SUM(W11:W28)</f>
        <v>2.7</v>
      </c>
      <c r="X29" s="423" t="e">
        <f t="shared" ref="X29:AE29" si="3">SUM(X12:X28)</f>
        <v>#REF!</v>
      </c>
      <c r="Y29" s="423">
        <f t="shared" si="3"/>
        <v>3.3200000000000003</v>
      </c>
      <c r="Z29" s="423">
        <f t="shared" si="3"/>
        <v>3.1799999999999997</v>
      </c>
      <c r="AA29" s="423">
        <f t="shared" si="3"/>
        <v>3.1799999999999997</v>
      </c>
      <c r="AB29" s="423">
        <f t="shared" si="3"/>
        <v>4.6059999999999999</v>
      </c>
      <c r="AC29" s="423">
        <f t="shared" si="3"/>
        <v>5.7859999999999996</v>
      </c>
      <c r="AD29" s="423">
        <f t="shared" si="3"/>
        <v>6.1859999999999999</v>
      </c>
      <c r="AE29" s="423">
        <f t="shared" si="3"/>
        <v>5.1159999999999997</v>
      </c>
      <c r="AF29" s="423">
        <f t="shared" ref="AF29:AI29" si="4">SUM(AF12:AF28)</f>
        <v>5.0960000000000001</v>
      </c>
      <c r="AG29" s="423">
        <f t="shared" si="4"/>
        <v>5.4260000000000002</v>
      </c>
      <c r="AH29" s="423">
        <f t="shared" si="4"/>
        <v>5.4260000000000002</v>
      </c>
      <c r="AI29" s="423">
        <f t="shared" si="4"/>
        <v>4</v>
      </c>
      <c r="AJ29" s="432"/>
    </row>
    <row r="30" spans="1:36" ht="18" x14ac:dyDescent="0.45">
      <c r="A30" s="419"/>
      <c r="B30" s="419" t="s">
        <v>474</v>
      </c>
      <c r="C30" s="419"/>
      <c r="D30" s="423"/>
      <c r="E30" s="423"/>
      <c r="F30" s="423"/>
      <c r="G30" s="423"/>
      <c r="H30" s="423"/>
      <c r="I30" s="419"/>
      <c r="J30" s="423"/>
      <c r="K30" s="423"/>
      <c r="L30" s="423"/>
      <c r="M30" s="423"/>
      <c r="N30" s="423"/>
      <c r="O30" s="423"/>
      <c r="P30" s="423"/>
      <c r="Q30" s="419"/>
      <c r="R30" s="419"/>
      <c r="S30" s="423"/>
      <c r="T30" s="423"/>
      <c r="U30" s="423"/>
      <c r="V30" s="423"/>
      <c r="W30" s="423"/>
      <c r="X30" s="423"/>
      <c r="Y30" s="423"/>
      <c r="Z30" s="423"/>
      <c r="AA30" s="423"/>
      <c r="AB30" s="423"/>
      <c r="AC30" s="423"/>
      <c r="AD30" s="423"/>
      <c r="AE30" s="423"/>
      <c r="AF30" s="423"/>
      <c r="AG30" s="423"/>
      <c r="AH30" s="423"/>
      <c r="AI30" s="423"/>
      <c r="AJ30" s="433"/>
    </row>
    <row r="31" spans="1:36" ht="18" x14ac:dyDescent="0.45">
      <c r="A31" s="419"/>
      <c r="B31" s="419" t="s">
        <v>475</v>
      </c>
      <c r="C31" s="419"/>
      <c r="D31" s="423" t="e">
        <f>+D29</f>
        <v>#REF!</v>
      </c>
      <c r="E31" s="423" t="e">
        <f>+D31+E29</f>
        <v>#REF!</v>
      </c>
      <c r="F31" s="423" t="e">
        <f t="shared" ref="F31:AE31" si="5">+E31+F29</f>
        <v>#REF!</v>
      </c>
      <c r="G31" s="423" t="e">
        <f t="shared" si="5"/>
        <v>#REF!</v>
      </c>
      <c r="H31" s="423" t="e">
        <f t="shared" si="5"/>
        <v>#REF!</v>
      </c>
      <c r="I31" s="423" t="e">
        <f t="shared" si="5"/>
        <v>#REF!</v>
      </c>
      <c r="J31" s="423" t="e">
        <f t="shared" si="5"/>
        <v>#REF!</v>
      </c>
      <c r="K31" s="423" t="e">
        <f t="shared" si="5"/>
        <v>#REF!</v>
      </c>
      <c r="L31" s="423" t="e">
        <f t="shared" si="5"/>
        <v>#REF!</v>
      </c>
      <c r="M31" s="423" t="e">
        <f t="shared" si="5"/>
        <v>#REF!</v>
      </c>
      <c r="N31" s="423" t="e">
        <f t="shared" si="5"/>
        <v>#REF!</v>
      </c>
      <c r="O31" s="423" t="e">
        <f t="shared" si="5"/>
        <v>#REF!</v>
      </c>
      <c r="P31" s="423" t="e">
        <f t="shared" si="5"/>
        <v>#REF!</v>
      </c>
      <c r="Q31" s="423" t="e">
        <f t="shared" si="5"/>
        <v>#REF!</v>
      </c>
      <c r="R31" s="423" t="e">
        <f t="shared" si="5"/>
        <v>#REF!</v>
      </c>
      <c r="S31" s="423" t="e">
        <f t="shared" si="5"/>
        <v>#REF!</v>
      </c>
      <c r="T31" s="423" t="e">
        <f t="shared" si="5"/>
        <v>#REF!</v>
      </c>
      <c r="U31" s="423" t="e">
        <f t="shared" si="5"/>
        <v>#REF!</v>
      </c>
      <c r="V31" s="423" t="e">
        <f t="shared" si="5"/>
        <v>#REF!</v>
      </c>
      <c r="W31" s="423" t="e">
        <f t="shared" si="5"/>
        <v>#REF!</v>
      </c>
      <c r="X31" s="423" t="e">
        <f t="shared" si="5"/>
        <v>#REF!</v>
      </c>
      <c r="Y31" s="423" t="e">
        <f t="shared" si="5"/>
        <v>#REF!</v>
      </c>
      <c r="Z31" s="423" t="e">
        <f t="shared" si="5"/>
        <v>#REF!</v>
      </c>
      <c r="AA31" s="423" t="e">
        <f t="shared" si="5"/>
        <v>#REF!</v>
      </c>
      <c r="AB31" s="423" t="e">
        <f t="shared" si="5"/>
        <v>#REF!</v>
      </c>
      <c r="AC31" s="423" t="e">
        <f t="shared" si="5"/>
        <v>#REF!</v>
      </c>
      <c r="AD31" s="423" t="e">
        <f t="shared" si="5"/>
        <v>#REF!</v>
      </c>
      <c r="AE31" s="423" t="e">
        <f t="shared" si="5"/>
        <v>#REF!</v>
      </c>
      <c r="AF31" s="423" t="e">
        <f t="shared" ref="AF31" si="6">+AE31+AF29</f>
        <v>#REF!</v>
      </c>
      <c r="AG31" s="423" t="e">
        <f t="shared" ref="AG31" si="7">+AF31+AG29</f>
        <v>#REF!</v>
      </c>
      <c r="AH31" s="423" t="e">
        <f t="shared" ref="AH31" si="8">+AG31+AH29</f>
        <v>#REF!</v>
      </c>
      <c r="AI31" s="423" t="e">
        <f t="shared" ref="AI31" si="9">+AH31+AI29</f>
        <v>#REF!</v>
      </c>
      <c r="AJ31" s="433"/>
    </row>
    <row r="32" spans="1:36" ht="21" x14ac:dyDescent="0.55000000000000004">
      <c r="A32" s="419"/>
      <c r="B32" s="419" t="s">
        <v>476</v>
      </c>
      <c r="C32" s="419"/>
      <c r="D32" s="419"/>
      <c r="E32" s="419"/>
      <c r="F32" s="419"/>
      <c r="G32" s="419"/>
      <c r="H32" s="419"/>
      <c r="I32" s="419"/>
      <c r="J32" s="419"/>
      <c r="K32" s="419"/>
      <c r="L32" s="419"/>
      <c r="M32" s="419"/>
      <c r="N32" s="434"/>
      <c r="O32" s="435"/>
      <c r="P32" s="435"/>
      <c r="Q32" s="435"/>
      <c r="R32" s="435"/>
      <c r="S32" s="435"/>
      <c r="T32" s="435"/>
      <c r="U32" s="435"/>
      <c r="V32" s="435"/>
      <c r="W32" s="435"/>
      <c r="X32" s="435"/>
      <c r="Y32" s="435"/>
      <c r="Z32" s="435"/>
      <c r="AA32" s="435"/>
      <c r="AB32" s="435"/>
      <c r="AC32" s="435"/>
      <c r="AD32" s="435"/>
      <c r="AE32" s="435"/>
      <c r="AF32" s="435"/>
      <c r="AG32" s="435"/>
      <c r="AH32" s="435"/>
      <c r="AI32" s="435"/>
      <c r="AJ32" s="436"/>
    </row>
    <row r="33" spans="1:36" x14ac:dyDescent="0.25">
      <c r="A33" s="412"/>
      <c r="B33" s="412"/>
      <c r="C33" s="437"/>
      <c r="D33" s="437"/>
      <c r="E33" s="437"/>
      <c r="F33" s="437"/>
      <c r="G33" s="437" t="s">
        <v>490</v>
      </c>
      <c r="H33" s="437" t="s">
        <v>503</v>
      </c>
      <c r="I33" s="412"/>
      <c r="J33" s="412"/>
      <c r="K33" s="412"/>
      <c r="L33" s="412"/>
      <c r="M33" s="412"/>
    </row>
    <row r="34" spans="1:36" x14ac:dyDescent="0.25">
      <c r="A34" s="412"/>
      <c r="B34" s="412"/>
      <c r="C34" s="412"/>
      <c r="D34" s="412"/>
      <c r="E34" s="412"/>
      <c r="F34" s="412"/>
      <c r="G34" s="437"/>
      <c r="H34" s="437"/>
      <c r="I34" s="412"/>
      <c r="J34" s="412"/>
      <c r="K34" s="412"/>
      <c r="L34" s="412"/>
      <c r="M34" s="412"/>
    </row>
    <row r="35" spans="1:36" x14ac:dyDescent="0.25">
      <c r="A35" s="412"/>
      <c r="B35" s="411" t="s">
        <v>477</v>
      </c>
      <c r="C35" s="411"/>
      <c r="D35" s="411"/>
      <c r="E35" s="412"/>
      <c r="F35" s="412"/>
      <c r="G35" s="412"/>
      <c r="H35" s="412"/>
      <c r="I35" s="412"/>
      <c r="J35" s="412"/>
      <c r="K35" s="412"/>
      <c r="L35" s="412"/>
      <c r="M35" s="412"/>
    </row>
    <row r="36" spans="1:36" x14ac:dyDescent="0.25">
      <c r="A36" s="412"/>
      <c r="B36" s="411"/>
      <c r="C36" s="411"/>
      <c r="D36" s="411"/>
      <c r="E36" s="412"/>
      <c r="F36" s="412"/>
      <c r="G36" s="412"/>
      <c r="H36" s="412"/>
      <c r="I36" s="412"/>
      <c r="J36" s="412"/>
      <c r="K36" s="412"/>
      <c r="L36" s="412"/>
      <c r="M36" s="412"/>
    </row>
    <row r="37" spans="1:36" x14ac:dyDescent="0.25">
      <c r="A37" s="412"/>
      <c r="B37" s="411"/>
      <c r="C37" s="411"/>
      <c r="D37" s="411"/>
      <c r="E37" s="412"/>
      <c r="F37" s="412"/>
      <c r="G37" s="412"/>
      <c r="H37" s="412"/>
      <c r="I37" s="412"/>
      <c r="J37" s="412"/>
      <c r="K37" s="412"/>
      <c r="L37" s="412"/>
      <c r="M37" s="412"/>
    </row>
    <row r="38" spans="1:36" x14ac:dyDescent="0.25">
      <c r="A38" s="412"/>
      <c r="B38" s="411"/>
      <c r="C38" s="411"/>
      <c r="D38" s="411"/>
      <c r="E38" s="412"/>
      <c r="F38" s="412"/>
      <c r="G38" s="412"/>
      <c r="H38" s="412"/>
      <c r="I38" s="412"/>
      <c r="J38" s="412"/>
      <c r="K38" s="412"/>
      <c r="L38" s="412"/>
      <c r="M38" s="412"/>
      <c r="AJ38" s="438"/>
    </row>
    <row r="39" spans="1:36" x14ac:dyDescent="0.25">
      <c r="A39" s="412"/>
      <c r="B39" s="411" t="s">
        <v>478</v>
      </c>
      <c r="C39" s="411"/>
      <c r="D39" s="411"/>
      <c r="E39" s="412"/>
      <c r="F39" s="412"/>
      <c r="G39" s="412"/>
      <c r="H39" s="412"/>
      <c r="I39" s="412"/>
      <c r="J39" s="412"/>
      <c r="K39" s="412"/>
      <c r="L39" s="412"/>
      <c r="M39" s="412"/>
    </row>
  </sheetData>
  <mergeCells count="19">
    <mergeCell ref="AH9:AI9"/>
    <mergeCell ref="A9:A10"/>
    <mergeCell ref="B9:B10"/>
    <mergeCell ref="AJ23:AJ24"/>
    <mergeCell ref="AJ26:AJ27"/>
    <mergeCell ref="D9:E9"/>
    <mergeCell ref="F9:I9"/>
    <mergeCell ref="J9:M9"/>
    <mergeCell ref="N9:Q9"/>
    <mergeCell ref="R9:U9"/>
    <mergeCell ref="V9:Y9"/>
    <mergeCell ref="Z9:AC9"/>
    <mergeCell ref="AD9:AG9"/>
    <mergeCell ref="AJ11:AJ12"/>
    <mergeCell ref="AJ15:AJ16"/>
    <mergeCell ref="AJ19:AJ20"/>
    <mergeCell ref="F12:F26"/>
    <mergeCell ref="G12:G26"/>
    <mergeCell ref="H12:H26"/>
  </mergeCells>
  <pageMargins left="0.11811023622047245" right="0.11811023622047245" top="0.19685039370078741" bottom="0.15748031496062992" header="0.31496062992125984" footer="0.31496062992125984"/>
  <pageSetup paperSize="9" scale="65" orientation="landscape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E217"/>
  <sheetViews>
    <sheetView workbookViewId="0">
      <selection sqref="A1:XFD1048576"/>
    </sheetView>
  </sheetViews>
  <sheetFormatPr defaultRowHeight="15" x14ac:dyDescent="0.25"/>
  <cols>
    <col min="1" max="1" width="9.140625" style="51"/>
    <col min="2" max="2" width="9.140625" style="46"/>
    <col min="3" max="3" width="9.140625" style="51"/>
    <col min="4" max="4" width="9.7109375" style="52" hidden="1" customWidth="1"/>
    <col min="5" max="5" width="11.7109375" style="53" hidden="1" customWidth="1"/>
    <col min="6" max="6" width="9.140625" style="53"/>
    <col min="7" max="7" width="2.85546875" style="53" customWidth="1"/>
    <col min="8" max="8" width="9.140625" style="53"/>
    <col min="9" max="9" width="2.42578125" style="53" customWidth="1"/>
    <col min="10" max="10" width="9.140625" style="53"/>
    <col min="11" max="11" width="2.85546875" style="53" customWidth="1"/>
    <col min="12" max="12" width="9.140625" style="53" customWidth="1"/>
    <col min="13" max="13" width="3.140625" style="53" customWidth="1"/>
    <col min="14" max="14" width="23.42578125" style="53" customWidth="1"/>
    <col min="15" max="15" width="2.85546875" style="53" customWidth="1"/>
    <col min="16" max="16" width="15.42578125" style="51" customWidth="1"/>
    <col min="17" max="17" width="6.28515625" style="51" customWidth="1"/>
    <col min="18" max="259" width="9.140625" style="51"/>
    <col min="260" max="261" width="0" style="51" hidden="1" customWidth="1"/>
    <col min="262" max="262" width="9.140625" style="51"/>
    <col min="263" max="263" width="2.85546875" style="51" customWidth="1"/>
    <col min="264" max="264" width="9.140625" style="51"/>
    <col min="265" max="265" width="2.42578125" style="51" customWidth="1"/>
    <col min="266" max="266" width="9.140625" style="51"/>
    <col min="267" max="267" width="2.85546875" style="51" customWidth="1"/>
    <col min="268" max="268" width="9.140625" style="51" customWidth="1"/>
    <col min="269" max="269" width="3.140625" style="51" customWidth="1"/>
    <col min="270" max="270" width="23.42578125" style="51" customWidth="1"/>
    <col min="271" max="271" width="2.85546875" style="51" customWidth="1"/>
    <col min="272" max="272" width="15.42578125" style="51" customWidth="1"/>
    <col min="273" max="273" width="6.28515625" style="51" customWidth="1"/>
    <col min="274" max="515" width="9.140625" style="51"/>
    <col min="516" max="517" width="0" style="51" hidden="1" customWidth="1"/>
    <col min="518" max="518" width="9.140625" style="51"/>
    <col min="519" max="519" width="2.85546875" style="51" customWidth="1"/>
    <col min="520" max="520" width="9.140625" style="51"/>
    <col min="521" max="521" width="2.42578125" style="51" customWidth="1"/>
    <col min="522" max="522" width="9.140625" style="51"/>
    <col min="523" max="523" width="2.85546875" style="51" customWidth="1"/>
    <col min="524" max="524" width="9.140625" style="51" customWidth="1"/>
    <col min="525" max="525" width="3.140625" style="51" customWidth="1"/>
    <col min="526" max="526" width="23.42578125" style="51" customWidth="1"/>
    <col min="527" max="527" width="2.85546875" style="51" customWidth="1"/>
    <col min="528" max="528" width="15.42578125" style="51" customWidth="1"/>
    <col min="529" max="529" width="6.28515625" style="51" customWidth="1"/>
    <col min="530" max="771" width="9.140625" style="51"/>
    <col min="772" max="773" width="0" style="51" hidden="1" customWidth="1"/>
    <col min="774" max="774" width="9.140625" style="51"/>
    <col min="775" max="775" width="2.85546875" style="51" customWidth="1"/>
    <col min="776" max="776" width="9.140625" style="51"/>
    <col min="777" max="777" width="2.42578125" style="51" customWidth="1"/>
    <col min="778" max="778" width="9.140625" style="51"/>
    <col min="779" max="779" width="2.85546875" style="51" customWidth="1"/>
    <col min="780" max="780" width="9.140625" style="51" customWidth="1"/>
    <col min="781" max="781" width="3.140625" style="51" customWidth="1"/>
    <col min="782" max="782" width="23.42578125" style="51" customWidth="1"/>
    <col min="783" max="783" width="2.85546875" style="51" customWidth="1"/>
    <col min="784" max="784" width="15.42578125" style="51" customWidth="1"/>
    <col min="785" max="785" width="6.28515625" style="51" customWidth="1"/>
    <col min="786" max="1027" width="9.140625" style="51"/>
    <col min="1028" max="1029" width="0" style="51" hidden="1" customWidth="1"/>
    <col min="1030" max="1030" width="9.140625" style="51"/>
    <col min="1031" max="1031" width="2.85546875" style="51" customWidth="1"/>
    <col min="1032" max="1032" width="9.140625" style="51"/>
    <col min="1033" max="1033" width="2.42578125" style="51" customWidth="1"/>
    <col min="1034" max="1034" width="9.140625" style="51"/>
    <col min="1035" max="1035" width="2.85546875" style="51" customWidth="1"/>
    <col min="1036" max="1036" width="9.140625" style="51" customWidth="1"/>
    <col min="1037" max="1037" width="3.140625" style="51" customWidth="1"/>
    <col min="1038" max="1038" width="23.42578125" style="51" customWidth="1"/>
    <col min="1039" max="1039" width="2.85546875" style="51" customWidth="1"/>
    <col min="1040" max="1040" width="15.42578125" style="51" customWidth="1"/>
    <col min="1041" max="1041" width="6.28515625" style="51" customWidth="1"/>
    <col min="1042" max="1283" width="9.140625" style="51"/>
    <col min="1284" max="1285" width="0" style="51" hidden="1" customWidth="1"/>
    <col min="1286" max="1286" width="9.140625" style="51"/>
    <col min="1287" max="1287" width="2.85546875" style="51" customWidth="1"/>
    <col min="1288" max="1288" width="9.140625" style="51"/>
    <col min="1289" max="1289" width="2.42578125" style="51" customWidth="1"/>
    <col min="1290" max="1290" width="9.140625" style="51"/>
    <col min="1291" max="1291" width="2.85546875" style="51" customWidth="1"/>
    <col min="1292" max="1292" width="9.140625" style="51" customWidth="1"/>
    <col min="1293" max="1293" width="3.140625" style="51" customWidth="1"/>
    <col min="1294" max="1294" width="23.42578125" style="51" customWidth="1"/>
    <col min="1295" max="1295" width="2.85546875" style="51" customWidth="1"/>
    <col min="1296" max="1296" width="15.42578125" style="51" customWidth="1"/>
    <col min="1297" max="1297" width="6.28515625" style="51" customWidth="1"/>
    <col min="1298" max="1539" width="9.140625" style="51"/>
    <col min="1540" max="1541" width="0" style="51" hidden="1" customWidth="1"/>
    <col min="1542" max="1542" width="9.140625" style="51"/>
    <col min="1543" max="1543" width="2.85546875" style="51" customWidth="1"/>
    <col min="1544" max="1544" width="9.140625" style="51"/>
    <col min="1545" max="1545" width="2.42578125" style="51" customWidth="1"/>
    <col min="1546" max="1546" width="9.140625" style="51"/>
    <col min="1547" max="1547" width="2.85546875" style="51" customWidth="1"/>
    <col min="1548" max="1548" width="9.140625" style="51" customWidth="1"/>
    <col min="1549" max="1549" width="3.140625" style="51" customWidth="1"/>
    <col min="1550" max="1550" width="23.42578125" style="51" customWidth="1"/>
    <col min="1551" max="1551" width="2.85546875" style="51" customWidth="1"/>
    <col min="1552" max="1552" width="15.42578125" style="51" customWidth="1"/>
    <col min="1553" max="1553" width="6.28515625" style="51" customWidth="1"/>
    <col min="1554" max="1795" width="9.140625" style="51"/>
    <col min="1796" max="1797" width="0" style="51" hidden="1" customWidth="1"/>
    <col min="1798" max="1798" width="9.140625" style="51"/>
    <col min="1799" max="1799" width="2.85546875" style="51" customWidth="1"/>
    <col min="1800" max="1800" width="9.140625" style="51"/>
    <col min="1801" max="1801" width="2.42578125" style="51" customWidth="1"/>
    <col min="1802" max="1802" width="9.140625" style="51"/>
    <col min="1803" max="1803" width="2.85546875" style="51" customWidth="1"/>
    <col min="1804" max="1804" width="9.140625" style="51" customWidth="1"/>
    <col min="1805" max="1805" width="3.140625" style="51" customWidth="1"/>
    <col min="1806" max="1806" width="23.42578125" style="51" customWidth="1"/>
    <col min="1807" max="1807" width="2.85546875" style="51" customWidth="1"/>
    <col min="1808" max="1808" width="15.42578125" style="51" customWidth="1"/>
    <col min="1809" max="1809" width="6.28515625" style="51" customWidth="1"/>
    <col min="1810" max="2051" width="9.140625" style="51"/>
    <col min="2052" max="2053" width="0" style="51" hidden="1" customWidth="1"/>
    <col min="2054" max="2054" width="9.140625" style="51"/>
    <col min="2055" max="2055" width="2.85546875" style="51" customWidth="1"/>
    <col min="2056" max="2056" width="9.140625" style="51"/>
    <col min="2057" max="2057" width="2.42578125" style="51" customWidth="1"/>
    <col min="2058" max="2058" width="9.140625" style="51"/>
    <col min="2059" max="2059" width="2.85546875" style="51" customWidth="1"/>
    <col min="2060" max="2060" width="9.140625" style="51" customWidth="1"/>
    <col min="2061" max="2061" width="3.140625" style="51" customWidth="1"/>
    <col min="2062" max="2062" width="23.42578125" style="51" customWidth="1"/>
    <col min="2063" max="2063" width="2.85546875" style="51" customWidth="1"/>
    <col min="2064" max="2064" width="15.42578125" style="51" customWidth="1"/>
    <col min="2065" max="2065" width="6.28515625" style="51" customWidth="1"/>
    <col min="2066" max="2307" width="9.140625" style="51"/>
    <col min="2308" max="2309" width="0" style="51" hidden="1" customWidth="1"/>
    <col min="2310" max="2310" width="9.140625" style="51"/>
    <col min="2311" max="2311" width="2.85546875" style="51" customWidth="1"/>
    <col min="2312" max="2312" width="9.140625" style="51"/>
    <col min="2313" max="2313" width="2.42578125" style="51" customWidth="1"/>
    <col min="2314" max="2314" width="9.140625" style="51"/>
    <col min="2315" max="2315" width="2.85546875" style="51" customWidth="1"/>
    <col min="2316" max="2316" width="9.140625" style="51" customWidth="1"/>
    <col min="2317" max="2317" width="3.140625" style="51" customWidth="1"/>
    <col min="2318" max="2318" width="23.42578125" style="51" customWidth="1"/>
    <col min="2319" max="2319" width="2.85546875" style="51" customWidth="1"/>
    <col min="2320" max="2320" width="15.42578125" style="51" customWidth="1"/>
    <col min="2321" max="2321" width="6.28515625" style="51" customWidth="1"/>
    <col min="2322" max="2563" width="9.140625" style="51"/>
    <col min="2564" max="2565" width="0" style="51" hidden="1" customWidth="1"/>
    <col min="2566" max="2566" width="9.140625" style="51"/>
    <col min="2567" max="2567" width="2.85546875" style="51" customWidth="1"/>
    <col min="2568" max="2568" width="9.140625" style="51"/>
    <col min="2569" max="2569" width="2.42578125" style="51" customWidth="1"/>
    <col min="2570" max="2570" width="9.140625" style="51"/>
    <col min="2571" max="2571" width="2.85546875" style="51" customWidth="1"/>
    <col min="2572" max="2572" width="9.140625" style="51" customWidth="1"/>
    <col min="2573" max="2573" width="3.140625" style="51" customWidth="1"/>
    <col min="2574" max="2574" width="23.42578125" style="51" customWidth="1"/>
    <col min="2575" max="2575" width="2.85546875" style="51" customWidth="1"/>
    <col min="2576" max="2576" width="15.42578125" style="51" customWidth="1"/>
    <col min="2577" max="2577" width="6.28515625" style="51" customWidth="1"/>
    <col min="2578" max="2819" width="9.140625" style="51"/>
    <col min="2820" max="2821" width="0" style="51" hidden="1" customWidth="1"/>
    <col min="2822" max="2822" width="9.140625" style="51"/>
    <col min="2823" max="2823" width="2.85546875" style="51" customWidth="1"/>
    <col min="2824" max="2824" width="9.140625" style="51"/>
    <col min="2825" max="2825" width="2.42578125" style="51" customWidth="1"/>
    <col min="2826" max="2826" width="9.140625" style="51"/>
    <col min="2827" max="2827" width="2.85546875" style="51" customWidth="1"/>
    <col min="2828" max="2828" width="9.140625" style="51" customWidth="1"/>
    <col min="2829" max="2829" width="3.140625" style="51" customWidth="1"/>
    <col min="2830" max="2830" width="23.42578125" style="51" customWidth="1"/>
    <col min="2831" max="2831" width="2.85546875" style="51" customWidth="1"/>
    <col min="2832" max="2832" width="15.42578125" style="51" customWidth="1"/>
    <col min="2833" max="2833" width="6.28515625" style="51" customWidth="1"/>
    <col min="2834" max="3075" width="9.140625" style="51"/>
    <col min="3076" max="3077" width="0" style="51" hidden="1" customWidth="1"/>
    <col min="3078" max="3078" width="9.140625" style="51"/>
    <col min="3079" max="3079" width="2.85546875" style="51" customWidth="1"/>
    <col min="3080" max="3080" width="9.140625" style="51"/>
    <col min="3081" max="3081" width="2.42578125" style="51" customWidth="1"/>
    <col min="3082" max="3082" width="9.140625" style="51"/>
    <col min="3083" max="3083" width="2.85546875" style="51" customWidth="1"/>
    <col min="3084" max="3084" width="9.140625" style="51" customWidth="1"/>
    <col min="3085" max="3085" width="3.140625" style="51" customWidth="1"/>
    <col min="3086" max="3086" width="23.42578125" style="51" customWidth="1"/>
    <col min="3087" max="3087" width="2.85546875" style="51" customWidth="1"/>
    <col min="3088" max="3088" width="15.42578125" style="51" customWidth="1"/>
    <col min="3089" max="3089" width="6.28515625" style="51" customWidth="1"/>
    <col min="3090" max="3331" width="9.140625" style="51"/>
    <col min="3332" max="3333" width="0" style="51" hidden="1" customWidth="1"/>
    <col min="3334" max="3334" width="9.140625" style="51"/>
    <col min="3335" max="3335" width="2.85546875" style="51" customWidth="1"/>
    <col min="3336" max="3336" width="9.140625" style="51"/>
    <col min="3337" max="3337" width="2.42578125" style="51" customWidth="1"/>
    <col min="3338" max="3338" width="9.140625" style="51"/>
    <col min="3339" max="3339" width="2.85546875" style="51" customWidth="1"/>
    <col min="3340" max="3340" width="9.140625" style="51" customWidth="1"/>
    <col min="3341" max="3341" width="3.140625" style="51" customWidth="1"/>
    <col min="3342" max="3342" width="23.42578125" style="51" customWidth="1"/>
    <col min="3343" max="3343" width="2.85546875" style="51" customWidth="1"/>
    <col min="3344" max="3344" width="15.42578125" style="51" customWidth="1"/>
    <col min="3345" max="3345" width="6.28515625" style="51" customWidth="1"/>
    <col min="3346" max="3587" width="9.140625" style="51"/>
    <col min="3588" max="3589" width="0" style="51" hidden="1" customWidth="1"/>
    <col min="3590" max="3590" width="9.140625" style="51"/>
    <col min="3591" max="3591" width="2.85546875" style="51" customWidth="1"/>
    <col min="3592" max="3592" width="9.140625" style="51"/>
    <col min="3593" max="3593" width="2.42578125" style="51" customWidth="1"/>
    <col min="3594" max="3594" width="9.140625" style="51"/>
    <col min="3595" max="3595" width="2.85546875" style="51" customWidth="1"/>
    <col min="3596" max="3596" width="9.140625" style="51" customWidth="1"/>
    <col min="3597" max="3597" width="3.140625" style="51" customWidth="1"/>
    <col min="3598" max="3598" width="23.42578125" style="51" customWidth="1"/>
    <col min="3599" max="3599" width="2.85546875" style="51" customWidth="1"/>
    <col min="3600" max="3600" width="15.42578125" style="51" customWidth="1"/>
    <col min="3601" max="3601" width="6.28515625" style="51" customWidth="1"/>
    <col min="3602" max="3843" width="9.140625" style="51"/>
    <col min="3844" max="3845" width="0" style="51" hidden="1" customWidth="1"/>
    <col min="3846" max="3846" width="9.140625" style="51"/>
    <col min="3847" max="3847" width="2.85546875" style="51" customWidth="1"/>
    <col min="3848" max="3848" width="9.140625" style="51"/>
    <col min="3849" max="3849" width="2.42578125" style="51" customWidth="1"/>
    <col min="3850" max="3850" width="9.140625" style="51"/>
    <col min="3851" max="3851" width="2.85546875" style="51" customWidth="1"/>
    <col min="3852" max="3852" width="9.140625" style="51" customWidth="1"/>
    <col min="3853" max="3853" width="3.140625" style="51" customWidth="1"/>
    <col min="3854" max="3854" width="23.42578125" style="51" customWidth="1"/>
    <col min="3855" max="3855" width="2.85546875" style="51" customWidth="1"/>
    <col min="3856" max="3856" width="15.42578125" style="51" customWidth="1"/>
    <col min="3857" max="3857" width="6.28515625" style="51" customWidth="1"/>
    <col min="3858" max="4099" width="9.140625" style="51"/>
    <col min="4100" max="4101" width="0" style="51" hidden="1" customWidth="1"/>
    <col min="4102" max="4102" width="9.140625" style="51"/>
    <col min="4103" max="4103" width="2.85546875" style="51" customWidth="1"/>
    <col min="4104" max="4104" width="9.140625" style="51"/>
    <col min="4105" max="4105" width="2.42578125" style="51" customWidth="1"/>
    <col min="4106" max="4106" width="9.140625" style="51"/>
    <col min="4107" max="4107" width="2.85546875" style="51" customWidth="1"/>
    <col min="4108" max="4108" width="9.140625" style="51" customWidth="1"/>
    <col min="4109" max="4109" width="3.140625" style="51" customWidth="1"/>
    <col min="4110" max="4110" width="23.42578125" style="51" customWidth="1"/>
    <col min="4111" max="4111" width="2.85546875" style="51" customWidth="1"/>
    <col min="4112" max="4112" width="15.42578125" style="51" customWidth="1"/>
    <col min="4113" max="4113" width="6.28515625" style="51" customWidth="1"/>
    <col min="4114" max="4355" width="9.140625" style="51"/>
    <col min="4356" max="4357" width="0" style="51" hidden="1" customWidth="1"/>
    <col min="4358" max="4358" width="9.140625" style="51"/>
    <col min="4359" max="4359" width="2.85546875" style="51" customWidth="1"/>
    <col min="4360" max="4360" width="9.140625" style="51"/>
    <col min="4361" max="4361" width="2.42578125" style="51" customWidth="1"/>
    <col min="4362" max="4362" width="9.140625" style="51"/>
    <col min="4363" max="4363" width="2.85546875" style="51" customWidth="1"/>
    <col min="4364" max="4364" width="9.140625" style="51" customWidth="1"/>
    <col min="4365" max="4365" width="3.140625" style="51" customWidth="1"/>
    <col min="4366" max="4366" width="23.42578125" style="51" customWidth="1"/>
    <col min="4367" max="4367" width="2.85546875" style="51" customWidth="1"/>
    <col min="4368" max="4368" width="15.42578125" style="51" customWidth="1"/>
    <col min="4369" max="4369" width="6.28515625" style="51" customWidth="1"/>
    <col min="4370" max="4611" width="9.140625" style="51"/>
    <col min="4612" max="4613" width="0" style="51" hidden="1" customWidth="1"/>
    <col min="4614" max="4614" width="9.140625" style="51"/>
    <col min="4615" max="4615" width="2.85546875" style="51" customWidth="1"/>
    <col min="4616" max="4616" width="9.140625" style="51"/>
    <col min="4617" max="4617" width="2.42578125" style="51" customWidth="1"/>
    <col min="4618" max="4618" width="9.140625" style="51"/>
    <col min="4619" max="4619" width="2.85546875" style="51" customWidth="1"/>
    <col min="4620" max="4620" width="9.140625" style="51" customWidth="1"/>
    <col min="4621" max="4621" width="3.140625" style="51" customWidth="1"/>
    <col min="4622" max="4622" width="23.42578125" style="51" customWidth="1"/>
    <col min="4623" max="4623" width="2.85546875" style="51" customWidth="1"/>
    <col min="4624" max="4624" width="15.42578125" style="51" customWidth="1"/>
    <col min="4625" max="4625" width="6.28515625" style="51" customWidth="1"/>
    <col min="4626" max="4867" width="9.140625" style="51"/>
    <col min="4868" max="4869" width="0" style="51" hidden="1" customWidth="1"/>
    <col min="4870" max="4870" width="9.140625" style="51"/>
    <col min="4871" max="4871" width="2.85546875" style="51" customWidth="1"/>
    <col min="4872" max="4872" width="9.140625" style="51"/>
    <col min="4873" max="4873" width="2.42578125" style="51" customWidth="1"/>
    <col min="4874" max="4874" width="9.140625" style="51"/>
    <col min="4875" max="4875" width="2.85546875" style="51" customWidth="1"/>
    <col min="4876" max="4876" width="9.140625" style="51" customWidth="1"/>
    <col min="4877" max="4877" width="3.140625" style="51" customWidth="1"/>
    <col min="4878" max="4878" width="23.42578125" style="51" customWidth="1"/>
    <col min="4879" max="4879" width="2.85546875" style="51" customWidth="1"/>
    <col min="4880" max="4880" width="15.42578125" style="51" customWidth="1"/>
    <col min="4881" max="4881" width="6.28515625" style="51" customWidth="1"/>
    <col min="4882" max="5123" width="9.140625" style="51"/>
    <col min="5124" max="5125" width="0" style="51" hidden="1" customWidth="1"/>
    <col min="5126" max="5126" width="9.140625" style="51"/>
    <col min="5127" max="5127" width="2.85546875" style="51" customWidth="1"/>
    <col min="5128" max="5128" width="9.140625" style="51"/>
    <col min="5129" max="5129" width="2.42578125" style="51" customWidth="1"/>
    <col min="5130" max="5130" width="9.140625" style="51"/>
    <col min="5131" max="5131" width="2.85546875" style="51" customWidth="1"/>
    <col min="5132" max="5132" width="9.140625" style="51" customWidth="1"/>
    <col min="5133" max="5133" width="3.140625" style="51" customWidth="1"/>
    <col min="5134" max="5134" width="23.42578125" style="51" customWidth="1"/>
    <col min="5135" max="5135" width="2.85546875" style="51" customWidth="1"/>
    <col min="5136" max="5136" width="15.42578125" style="51" customWidth="1"/>
    <col min="5137" max="5137" width="6.28515625" style="51" customWidth="1"/>
    <col min="5138" max="5379" width="9.140625" style="51"/>
    <col min="5380" max="5381" width="0" style="51" hidden="1" customWidth="1"/>
    <col min="5382" max="5382" width="9.140625" style="51"/>
    <col min="5383" max="5383" width="2.85546875" style="51" customWidth="1"/>
    <col min="5384" max="5384" width="9.140625" style="51"/>
    <col min="5385" max="5385" width="2.42578125" style="51" customWidth="1"/>
    <col min="5386" max="5386" width="9.140625" style="51"/>
    <col min="5387" max="5387" width="2.85546875" style="51" customWidth="1"/>
    <col min="5388" max="5388" width="9.140625" style="51" customWidth="1"/>
    <col min="5389" max="5389" width="3.140625" style="51" customWidth="1"/>
    <col min="5390" max="5390" width="23.42578125" style="51" customWidth="1"/>
    <col min="5391" max="5391" width="2.85546875" style="51" customWidth="1"/>
    <col min="5392" max="5392" width="15.42578125" style="51" customWidth="1"/>
    <col min="5393" max="5393" width="6.28515625" style="51" customWidth="1"/>
    <col min="5394" max="5635" width="9.140625" style="51"/>
    <col min="5636" max="5637" width="0" style="51" hidden="1" customWidth="1"/>
    <col min="5638" max="5638" width="9.140625" style="51"/>
    <col min="5639" max="5639" width="2.85546875" style="51" customWidth="1"/>
    <col min="5640" max="5640" width="9.140625" style="51"/>
    <col min="5641" max="5641" width="2.42578125" style="51" customWidth="1"/>
    <col min="5642" max="5642" width="9.140625" style="51"/>
    <col min="5643" max="5643" width="2.85546875" style="51" customWidth="1"/>
    <col min="5644" max="5644" width="9.140625" style="51" customWidth="1"/>
    <col min="5645" max="5645" width="3.140625" style="51" customWidth="1"/>
    <col min="5646" max="5646" width="23.42578125" style="51" customWidth="1"/>
    <col min="5647" max="5647" width="2.85546875" style="51" customWidth="1"/>
    <col min="5648" max="5648" width="15.42578125" style="51" customWidth="1"/>
    <col min="5649" max="5649" width="6.28515625" style="51" customWidth="1"/>
    <col min="5650" max="5891" width="9.140625" style="51"/>
    <col min="5892" max="5893" width="0" style="51" hidden="1" customWidth="1"/>
    <col min="5894" max="5894" width="9.140625" style="51"/>
    <col min="5895" max="5895" width="2.85546875" style="51" customWidth="1"/>
    <col min="5896" max="5896" width="9.140625" style="51"/>
    <col min="5897" max="5897" width="2.42578125" style="51" customWidth="1"/>
    <col min="5898" max="5898" width="9.140625" style="51"/>
    <col min="5899" max="5899" width="2.85546875" style="51" customWidth="1"/>
    <col min="5900" max="5900" width="9.140625" style="51" customWidth="1"/>
    <col min="5901" max="5901" width="3.140625" style="51" customWidth="1"/>
    <col min="5902" max="5902" width="23.42578125" style="51" customWidth="1"/>
    <col min="5903" max="5903" width="2.85546875" style="51" customWidth="1"/>
    <col min="5904" max="5904" width="15.42578125" style="51" customWidth="1"/>
    <col min="5905" max="5905" width="6.28515625" style="51" customWidth="1"/>
    <col min="5906" max="6147" width="9.140625" style="51"/>
    <col min="6148" max="6149" width="0" style="51" hidden="1" customWidth="1"/>
    <col min="6150" max="6150" width="9.140625" style="51"/>
    <col min="6151" max="6151" width="2.85546875" style="51" customWidth="1"/>
    <col min="6152" max="6152" width="9.140625" style="51"/>
    <col min="6153" max="6153" width="2.42578125" style="51" customWidth="1"/>
    <col min="6154" max="6154" width="9.140625" style="51"/>
    <col min="6155" max="6155" width="2.85546875" style="51" customWidth="1"/>
    <col min="6156" max="6156" width="9.140625" style="51" customWidth="1"/>
    <col min="6157" max="6157" width="3.140625" style="51" customWidth="1"/>
    <col min="6158" max="6158" width="23.42578125" style="51" customWidth="1"/>
    <col min="6159" max="6159" width="2.85546875" style="51" customWidth="1"/>
    <col min="6160" max="6160" width="15.42578125" style="51" customWidth="1"/>
    <col min="6161" max="6161" width="6.28515625" style="51" customWidth="1"/>
    <col min="6162" max="6403" width="9.140625" style="51"/>
    <col min="6404" max="6405" width="0" style="51" hidden="1" customWidth="1"/>
    <col min="6406" max="6406" width="9.140625" style="51"/>
    <col min="6407" max="6407" width="2.85546875" style="51" customWidth="1"/>
    <col min="6408" max="6408" width="9.140625" style="51"/>
    <col min="6409" max="6409" width="2.42578125" style="51" customWidth="1"/>
    <col min="6410" max="6410" width="9.140625" style="51"/>
    <col min="6411" max="6411" width="2.85546875" style="51" customWidth="1"/>
    <col min="6412" max="6412" width="9.140625" style="51" customWidth="1"/>
    <col min="6413" max="6413" width="3.140625" style="51" customWidth="1"/>
    <col min="6414" max="6414" width="23.42578125" style="51" customWidth="1"/>
    <col min="6415" max="6415" width="2.85546875" style="51" customWidth="1"/>
    <col min="6416" max="6416" width="15.42578125" style="51" customWidth="1"/>
    <col min="6417" max="6417" width="6.28515625" style="51" customWidth="1"/>
    <col min="6418" max="6659" width="9.140625" style="51"/>
    <col min="6660" max="6661" width="0" style="51" hidden="1" customWidth="1"/>
    <col min="6662" max="6662" width="9.140625" style="51"/>
    <col min="6663" max="6663" width="2.85546875" style="51" customWidth="1"/>
    <col min="6664" max="6664" width="9.140625" style="51"/>
    <col min="6665" max="6665" width="2.42578125" style="51" customWidth="1"/>
    <col min="6666" max="6666" width="9.140625" style="51"/>
    <col min="6667" max="6667" width="2.85546875" style="51" customWidth="1"/>
    <col min="6668" max="6668" width="9.140625" style="51" customWidth="1"/>
    <col min="6669" max="6669" width="3.140625" style="51" customWidth="1"/>
    <col min="6670" max="6670" width="23.42578125" style="51" customWidth="1"/>
    <col min="6671" max="6671" width="2.85546875" style="51" customWidth="1"/>
    <col min="6672" max="6672" width="15.42578125" style="51" customWidth="1"/>
    <col min="6673" max="6673" width="6.28515625" style="51" customWidth="1"/>
    <col min="6674" max="6915" width="9.140625" style="51"/>
    <col min="6916" max="6917" width="0" style="51" hidden="1" customWidth="1"/>
    <col min="6918" max="6918" width="9.140625" style="51"/>
    <col min="6919" max="6919" width="2.85546875" style="51" customWidth="1"/>
    <col min="6920" max="6920" width="9.140625" style="51"/>
    <col min="6921" max="6921" width="2.42578125" style="51" customWidth="1"/>
    <col min="6922" max="6922" width="9.140625" style="51"/>
    <col min="6923" max="6923" width="2.85546875" style="51" customWidth="1"/>
    <col min="6924" max="6924" width="9.140625" style="51" customWidth="1"/>
    <col min="6925" max="6925" width="3.140625" style="51" customWidth="1"/>
    <col min="6926" max="6926" width="23.42578125" style="51" customWidth="1"/>
    <col min="6927" max="6927" width="2.85546875" style="51" customWidth="1"/>
    <col min="6928" max="6928" width="15.42578125" style="51" customWidth="1"/>
    <col min="6929" max="6929" width="6.28515625" style="51" customWidth="1"/>
    <col min="6930" max="7171" width="9.140625" style="51"/>
    <col min="7172" max="7173" width="0" style="51" hidden="1" customWidth="1"/>
    <col min="7174" max="7174" width="9.140625" style="51"/>
    <col min="7175" max="7175" width="2.85546875" style="51" customWidth="1"/>
    <col min="7176" max="7176" width="9.140625" style="51"/>
    <col min="7177" max="7177" width="2.42578125" style="51" customWidth="1"/>
    <col min="7178" max="7178" width="9.140625" style="51"/>
    <col min="7179" max="7179" width="2.85546875" style="51" customWidth="1"/>
    <col min="7180" max="7180" width="9.140625" style="51" customWidth="1"/>
    <col min="7181" max="7181" width="3.140625" style="51" customWidth="1"/>
    <col min="7182" max="7182" width="23.42578125" style="51" customWidth="1"/>
    <col min="7183" max="7183" width="2.85546875" style="51" customWidth="1"/>
    <col min="7184" max="7184" width="15.42578125" style="51" customWidth="1"/>
    <col min="7185" max="7185" width="6.28515625" style="51" customWidth="1"/>
    <col min="7186" max="7427" width="9.140625" style="51"/>
    <col min="7428" max="7429" width="0" style="51" hidden="1" customWidth="1"/>
    <col min="7430" max="7430" width="9.140625" style="51"/>
    <col min="7431" max="7431" width="2.85546875" style="51" customWidth="1"/>
    <col min="7432" max="7432" width="9.140625" style="51"/>
    <col min="7433" max="7433" width="2.42578125" style="51" customWidth="1"/>
    <col min="7434" max="7434" width="9.140625" style="51"/>
    <col min="7435" max="7435" width="2.85546875" style="51" customWidth="1"/>
    <col min="7436" max="7436" width="9.140625" style="51" customWidth="1"/>
    <col min="7437" max="7437" width="3.140625" style="51" customWidth="1"/>
    <col min="7438" max="7438" width="23.42578125" style="51" customWidth="1"/>
    <col min="7439" max="7439" width="2.85546875" style="51" customWidth="1"/>
    <col min="7440" max="7440" width="15.42578125" style="51" customWidth="1"/>
    <col min="7441" max="7441" width="6.28515625" style="51" customWidth="1"/>
    <col min="7442" max="7683" width="9.140625" style="51"/>
    <col min="7684" max="7685" width="0" style="51" hidden="1" customWidth="1"/>
    <col min="7686" max="7686" width="9.140625" style="51"/>
    <col min="7687" max="7687" width="2.85546875" style="51" customWidth="1"/>
    <col min="7688" max="7688" width="9.140625" style="51"/>
    <col min="7689" max="7689" width="2.42578125" style="51" customWidth="1"/>
    <col min="7690" max="7690" width="9.140625" style="51"/>
    <col min="7691" max="7691" width="2.85546875" style="51" customWidth="1"/>
    <col min="7692" max="7692" width="9.140625" style="51" customWidth="1"/>
    <col min="7693" max="7693" width="3.140625" style="51" customWidth="1"/>
    <col min="7694" max="7694" width="23.42578125" style="51" customWidth="1"/>
    <col min="7695" max="7695" width="2.85546875" style="51" customWidth="1"/>
    <col min="7696" max="7696" width="15.42578125" style="51" customWidth="1"/>
    <col min="7697" max="7697" width="6.28515625" style="51" customWidth="1"/>
    <col min="7698" max="7939" width="9.140625" style="51"/>
    <col min="7940" max="7941" width="0" style="51" hidden="1" customWidth="1"/>
    <col min="7942" max="7942" width="9.140625" style="51"/>
    <col min="7943" max="7943" width="2.85546875" style="51" customWidth="1"/>
    <col min="7944" max="7944" width="9.140625" style="51"/>
    <col min="7945" max="7945" width="2.42578125" style="51" customWidth="1"/>
    <col min="7946" max="7946" width="9.140625" style="51"/>
    <col min="7947" max="7947" width="2.85546875" style="51" customWidth="1"/>
    <col min="7948" max="7948" width="9.140625" style="51" customWidth="1"/>
    <col min="7949" max="7949" width="3.140625" style="51" customWidth="1"/>
    <col min="7950" max="7950" width="23.42578125" style="51" customWidth="1"/>
    <col min="7951" max="7951" width="2.85546875" style="51" customWidth="1"/>
    <col min="7952" max="7952" width="15.42578125" style="51" customWidth="1"/>
    <col min="7953" max="7953" width="6.28515625" style="51" customWidth="1"/>
    <col min="7954" max="8195" width="9.140625" style="51"/>
    <col min="8196" max="8197" width="0" style="51" hidden="1" customWidth="1"/>
    <col min="8198" max="8198" width="9.140625" style="51"/>
    <col min="8199" max="8199" width="2.85546875" style="51" customWidth="1"/>
    <col min="8200" max="8200" width="9.140625" style="51"/>
    <col min="8201" max="8201" width="2.42578125" style="51" customWidth="1"/>
    <col min="8202" max="8202" width="9.140625" style="51"/>
    <col min="8203" max="8203" width="2.85546875" style="51" customWidth="1"/>
    <col min="8204" max="8204" width="9.140625" style="51" customWidth="1"/>
    <col min="8205" max="8205" width="3.140625" style="51" customWidth="1"/>
    <col min="8206" max="8206" width="23.42578125" style="51" customWidth="1"/>
    <col min="8207" max="8207" width="2.85546875" style="51" customWidth="1"/>
    <col min="8208" max="8208" width="15.42578125" style="51" customWidth="1"/>
    <col min="8209" max="8209" width="6.28515625" style="51" customWidth="1"/>
    <col min="8210" max="8451" width="9.140625" style="51"/>
    <col min="8452" max="8453" width="0" style="51" hidden="1" customWidth="1"/>
    <col min="8454" max="8454" width="9.140625" style="51"/>
    <col min="8455" max="8455" width="2.85546875" style="51" customWidth="1"/>
    <col min="8456" max="8456" width="9.140625" style="51"/>
    <col min="8457" max="8457" width="2.42578125" style="51" customWidth="1"/>
    <col min="8458" max="8458" width="9.140625" style="51"/>
    <col min="8459" max="8459" width="2.85546875" style="51" customWidth="1"/>
    <col min="8460" max="8460" width="9.140625" style="51" customWidth="1"/>
    <col min="8461" max="8461" width="3.140625" style="51" customWidth="1"/>
    <col min="8462" max="8462" width="23.42578125" style="51" customWidth="1"/>
    <col min="8463" max="8463" width="2.85546875" style="51" customWidth="1"/>
    <col min="8464" max="8464" width="15.42578125" style="51" customWidth="1"/>
    <col min="8465" max="8465" width="6.28515625" style="51" customWidth="1"/>
    <col min="8466" max="8707" width="9.140625" style="51"/>
    <col min="8708" max="8709" width="0" style="51" hidden="1" customWidth="1"/>
    <col min="8710" max="8710" width="9.140625" style="51"/>
    <col min="8711" max="8711" width="2.85546875" style="51" customWidth="1"/>
    <col min="8712" max="8712" width="9.140625" style="51"/>
    <col min="8713" max="8713" width="2.42578125" style="51" customWidth="1"/>
    <col min="8714" max="8714" width="9.140625" style="51"/>
    <col min="8715" max="8715" width="2.85546875" style="51" customWidth="1"/>
    <col min="8716" max="8716" width="9.140625" style="51" customWidth="1"/>
    <col min="8717" max="8717" width="3.140625" style="51" customWidth="1"/>
    <col min="8718" max="8718" width="23.42578125" style="51" customWidth="1"/>
    <col min="8719" max="8719" width="2.85546875" style="51" customWidth="1"/>
    <col min="8720" max="8720" width="15.42578125" style="51" customWidth="1"/>
    <col min="8721" max="8721" width="6.28515625" style="51" customWidth="1"/>
    <col min="8722" max="8963" width="9.140625" style="51"/>
    <col min="8964" max="8965" width="0" style="51" hidden="1" customWidth="1"/>
    <col min="8966" max="8966" width="9.140625" style="51"/>
    <col min="8967" max="8967" width="2.85546875" style="51" customWidth="1"/>
    <col min="8968" max="8968" width="9.140625" style="51"/>
    <col min="8969" max="8969" width="2.42578125" style="51" customWidth="1"/>
    <col min="8970" max="8970" width="9.140625" style="51"/>
    <col min="8971" max="8971" width="2.85546875" style="51" customWidth="1"/>
    <col min="8972" max="8972" width="9.140625" style="51" customWidth="1"/>
    <col min="8973" max="8973" width="3.140625" style="51" customWidth="1"/>
    <col min="8974" max="8974" width="23.42578125" style="51" customWidth="1"/>
    <col min="8975" max="8975" width="2.85546875" style="51" customWidth="1"/>
    <col min="8976" max="8976" width="15.42578125" style="51" customWidth="1"/>
    <col min="8977" max="8977" width="6.28515625" style="51" customWidth="1"/>
    <col min="8978" max="9219" width="9.140625" style="51"/>
    <col min="9220" max="9221" width="0" style="51" hidden="1" customWidth="1"/>
    <col min="9222" max="9222" width="9.140625" style="51"/>
    <col min="9223" max="9223" width="2.85546875" style="51" customWidth="1"/>
    <col min="9224" max="9224" width="9.140625" style="51"/>
    <col min="9225" max="9225" width="2.42578125" style="51" customWidth="1"/>
    <col min="9226" max="9226" width="9.140625" style="51"/>
    <col min="9227" max="9227" width="2.85546875" style="51" customWidth="1"/>
    <col min="9228" max="9228" width="9.140625" style="51" customWidth="1"/>
    <col min="9229" max="9229" width="3.140625" style="51" customWidth="1"/>
    <col min="9230" max="9230" width="23.42578125" style="51" customWidth="1"/>
    <col min="9231" max="9231" width="2.85546875" style="51" customWidth="1"/>
    <col min="9232" max="9232" width="15.42578125" style="51" customWidth="1"/>
    <col min="9233" max="9233" width="6.28515625" style="51" customWidth="1"/>
    <col min="9234" max="9475" width="9.140625" style="51"/>
    <col min="9476" max="9477" width="0" style="51" hidden="1" customWidth="1"/>
    <col min="9478" max="9478" width="9.140625" style="51"/>
    <col min="9479" max="9479" width="2.85546875" style="51" customWidth="1"/>
    <col min="9480" max="9480" width="9.140625" style="51"/>
    <col min="9481" max="9481" width="2.42578125" style="51" customWidth="1"/>
    <col min="9482" max="9482" width="9.140625" style="51"/>
    <col min="9483" max="9483" width="2.85546875" style="51" customWidth="1"/>
    <col min="9484" max="9484" width="9.140625" style="51" customWidth="1"/>
    <col min="9485" max="9485" width="3.140625" style="51" customWidth="1"/>
    <col min="9486" max="9486" width="23.42578125" style="51" customWidth="1"/>
    <col min="9487" max="9487" width="2.85546875" style="51" customWidth="1"/>
    <col min="9488" max="9488" width="15.42578125" style="51" customWidth="1"/>
    <col min="9489" max="9489" width="6.28515625" style="51" customWidth="1"/>
    <col min="9490" max="9731" width="9.140625" style="51"/>
    <col min="9732" max="9733" width="0" style="51" hidden="1" customWidth="1"/>
    <col min="9734" max="9734" width="9.140625" style="51"/>
    <col min="9735" max="9735" width="2.85546875" style="51" customWidth="1"/>
    <col min="9736" max="9736" width="9.140625" style="51"/>
    <col min="9737" max="9737" width="2.42578125" style="51" customWidth="1"/>
    <col min="9738" max="9738" width="9.140625" style="51"/>
    <col min="9739" max="9739" width="2.85546875" style="51" customWidth="1"/>
    <col min="9740" max="9740" width="9.140625" style="51" customWidth="1"/>
    <col min="9741" max="9741" width="3.140625" style="51" customWidth="1"/>
    <col min="9742" max="9742" width="23.42578125" style="51" customWidth="1"/>
    <col min="9743" max="9743" width="2.85546875" style="51" customWidth="1"/>
    <col min="9744" max="9744" width="15.42578125" style="51" customWidth="1"/>
    <col min="9745" max="9745" width="6.28515625" style="51" customWidth="1"/>
    <col min="9746" max="9987" width="9.140625" style="51"/>
    <col min="9988" max="9989" width="0" style="51" hidden="1" customWidth="1"/>
    <col min="9990" max="9990" width="9.140625" style="51"/>
    <col min="9991" max="9991" width="2.85546875" style="51" customWidth="1"/>
    <col min="9992" max="9992" width="9.140625" style="51"/>
    <col min="9993" max="9993" width="2.42578125" style="51" customWidth="1"/>
    <col min="9994" max="9994" width="9.140625" style="51"/>
    <col min="9995" max="9995" width="2.85546875" style="51" customWidth="1"/>
    <col min="9996" max="9996" width="9.140625" style="51" customWidth="1"/>
    <col min="9997" max="9997" width="3.140625" style="51" customWidth="1"/>
    <col min="9998" max="9998" width="23.42578125" style="51" customWidth="1"/>
    <col min="9999" max="9999" width="2.85546875" style="51" customWidth="1"/>
    <col min="10000" max="10000" width="15.42578125" style="51" customWidth="1"/>
    <col min="10001" max="10001" width="6.28515625" style="51" customWidth="1"/>
    <col min="10002" max="10243" width="9.140625" style="51"/>
    <col min="10244" max="10245" width="0" style="51" hidden="1" customWidth="1"/>
    <col min="10246" max="10246" width="9.140625" style="51"/>
    <col min="10247" max="10247" width="2.85546875" style="51" customWidth="1"/>
    <col min="10248" max="10248" width="9.140625" style="51"/>
    <col min="10249" max="10249" width="2.42578125" style="51" customWidth="1"/>
    <col min="10250" max="10250" width="9.140625" style="51"/>
    <col min="10251" max="10251" width="2.85546875" style="51" customWidth="1"/>
    <col min="10252" max="10252" width="9.140625" style="51" customWidth="1"/>
    <col min="10253" max="10253" width="3.140625" style="51" customWidth="1"/>
    <col min="10254" max="10254" width="23.42578125" style="51" customWidth="1"/>
    <col min="10255" max="10255" width="2.85546875" style="51" customWidth="1"/>
    <col min="10256" max="10256" width="15.42578125" style="51" customWidth="1"/>
    <col min="10257" max="10257" width="6.28515625" style="51" customWidth="1"/>
    <col min="10258" max="10499" width="9.140625" style="51"/>
    <col min="10500" max="10501" width="0" style="51" hidden="1" customWidth="1"/>
    <col min="10502" max="10502" width="9.140625" style="51"/>
    <col min="10503" max="10503" width="2.85546875" style="51" customWidth="1"/>
    <col min="10504" max="10504" width="9.140625" style="51"/>
    <col min="10505" max="10505" width="2.42578125" style="51" customWidth="1"/>
    <col min="10506" max="10506" width="9.140625" style="51"/>
    <col min="10507" max="10507" width="2.85546875" style="51" customWidth="1"/>
    <col min="10508" max="10508" width="9.140625" style="51" customWidth="1"/>
    <col min="10509" max="10509" width="3.140625" style="51" customWidth="1"/>
    <col min="10510" max="10510" width="23.42578125" style="51" customWidth="1"/>
    <col min="10511" max="10511" width="2.85546875" style="51" customWidth="1"/>
    <col min="10512" max="10512" width="15.42578125" style="51" customWidth="1"/>
    <col min="10513" max="10513" width="6.28515625" style="51" customWidth="1"/>
    <col min="10514" max="10755" width="9.140625" style="51"/>
    <col min="10756" max="10757" width="0" style="51" hidden="1" customWidth="1"/>
    <col min="10758" max="10758" width="9.140625" style="51"/>
    <col min="10759" max="10759" width="2.85546875" style="51" customWidth="1"/>
    <col min="10760" max="10760" width="9.140625" style="51"/>
    <col min="10761" max="10761" width="2.42578125" style="51" customWidth="1"/>
    <col min="10762" max="10762" width="9.140625" style="51"/>
    <col min="10763" max="10763" width="2.85546875" style="51" customWidth="1"/>
    <col min="10764" max="10764" width="9.140625" style="51" customWidth="1"/>
    <col min="10765" max="10765" width="3.140625" style="51" customWidth="1"/>
    <col min="10766" max="10766" width="23.42578125" style="51" customWidth="1"/>
    <col min="10767" max="10767" width="2.85546875" style="51" customWidth="1"/>
    <col min="10768" max="10768" width="15.42578125" style="51" customWidth="1"/>
    <col min="10769" max="10769" width="6.28515625" style="51" customWidth="1"/>
    <col min="10770" max="11011" width="9.140625" style="51"/>
    <col min="11012" max="11013" width="0" style="51" hidden="1" customWidth="1"/>
    <col min="11014" max="11014" width="9.140625" style="51"/>
    <col min="11015" max="11015" width="2.85546875" style="51" customWidth="1"/>
    <col min="11016" max="11016" width="9.140625" style="51"/>
    <col min="11017" max="11017" width="2.42578125" style="51" customWidth="1"/>
    <col min="11018" max="11018" width="9.140625" style="51"/>
    <col min="11019" max="11019" width="2.85546875" style="51" customWidth="1"/>
    <col min="11020" max="11020" width="9.140625" style="51" customWidth="1"/>
    <col min="11021" max="11021" width="3.140625" style="51" customWidth="1"/>
    <col min="11022" max="11022" width="23.42578125" style="51" customWidth="1"/>
    <col min="11023" max="11023" width="2.85546875" style="51" customWidth="1"/>
    <col min="11024" max="11024" width="15.42578125" style="51" customWidth="1"/>
    <col min="11025" max="11025" width="6.28515625" style="51" customWidth="1"/>
    <col min="11026" max="11267" width="9.140625" style="51"/>
    <col min="11268" max="11269" width="0" style="51" hidden="1" customWidth="1"/>
    <col min="11270" max="11270" width="9.140625" style="51"/>
    <col min="11271" max="11271" width="2.85546875" style="51" customWidth="1"/>
    <col min="11272" max="11272" width="9.140625" style="51"/>
    <col min="11273" max="11273" width="2.42578125" style="51" customWidth="1"/>
    <col min="11274" max="11274" width="9.140625" style="51"/>
    <col min="11275" max="11275" width="2.85546875" style="51" customWidth="1"/>
    <col min="11276" max="11276" width="9.140625" style="51" customWidth="1"/>
    <col min="11277" max="11277" width="3.140625" style="51" customWidth="1"/>
    <col min="11278" max="11278" width="23.42578125" style="51" customWidth="1"/>
    <col min="11279" max="11279" width="2.85546875" style="51" customWidth="1"/>
    <col min="11280" max="11280" width="15.42578125" style="51" customWidth="1"/>
    <col min="11281" max="11281" width="6.28515625" style="51" customWidth="1"/>
    <col min="11282" max="11523" width="9.140625" style="51"/>
    <col min="11524" max="11525" width="0" style="51" hidden="1" customWidth="1"/>
    <col min="11526" max="11526" width="9.140625" style="51"/>
    <col min="11527" max="11527" width="2.85546875" style="51" customWidth="1"/>
    <col min="11528" max="11528" width="9.140625" style="51"/>
    <col min="11529" max="11529" width="2.42578125" style="51" customWidth="1"/>
    <col min="11530" max="11530" width="9.140625" style="51"/>
    <col min="11531" max="11531" width="2.85546875" style="51" customWidth="1"/>
    <col min="11532" max="11532" width="9.140625" style="51" customWidth="1"/>
    <col min="11533" max="11533" width="3.140625" style="51" customWidth="1"/>
    <col min="11534" max="11534" width="23.42578125" style="51" customWidth="1"/>
    <col min="11535" max="11535" width="2.85546875" style="51" customWidth="1"/>
    <col min="11536" max="11536" width="15.42578125" style="51" customWidth="1"/>
    <col min="11537" max="11537" width="6.28515625" style="51" customWidth="1"/>
    <col min="11538" max="11779" width="9.140625" style="51"/>
    <col min="11780" max="11781" width="0" style="51" hidden="1" customWidth="1"/>
    <col min="11782" max="11782" width="9.140625" style="51"/>
    <col min="11783" max="11783" width="2.85546875" style="51" customWidth="1"/>
    <col min="11784" max="11784" width="9.140625" style="51"/>
    <col min="11785" max="11785" width="2.42578125" style="51" customWidth="1"/>
    <col min="11786" max="11786" width="9.140625" style="51"/>
    <col min="11787" max="11787" width="2.85546875" style="51" customWidth="1"/>
    <col min="11788" max="11788" width="9.140625" style="51" customWidth="1"/>
    <col min="11789" max="11789" width="3.140625" style="51" customWidth="1"/>
    <col min="11790" max="11790" width="23.42578125" style="51" customWidth="1"/>
    <col min="11791" max="11791" width="2.85546875" style="51" customWidth="1"/>
    <col min="11792" max="11792" width="15.42578125" style="51" customWidth="1"/>
    <col min="11793" max="11793" width="6.28515625" style="51" customWidth="1"/>
    <col min="11794" max="12035" width="9.140625" style="51"/>
    <col min="12036" max="12037" width="0" style="51" hidden="1" customWidth="1"/>
    <col min="12038" max="12038" width="9.140625" style="51"/>
    <col min="12039" max="12039" width="2.85546875" style="51" customWidth="1"/>
    <col min="12040" max="12040" width="9.140625" style="51"/>
    <col min="12041" max="12041" width="2.42578125" style="51" customWidth="1"/>
    <col min="12042" max="12042" width="9.140625" style="51"/>
    <col min="12043" max="12043" width="2.85546875" style="51" customWidth="1"/>
    <col min="12044" max="12044" width="9.140625" style="51" customWidth="1"/>
    <col min="12045" max="12045" width="3.140625" style="51" customWidth="1"/>
    <col min="12046" max="12046" width="23.42578125" style="51" customWidth="1"/>
    <col min="12047" max="12047" width="2.85546875" style="51" customWidth="1"/>
    <col min="12048" max="12048" width="15.42578125" style="51" customWidth="1"/>
    <col min="12049" max="12049" width="6.28515625" style="51" customWidth="1"/>
    <col min="12050" max="12291" width="9.140625" style="51"/>
    <col min="12292" max="12293" width="0" style="51" hidden="1" customWidth="1"/>
    <col min="12294" max="12294" width="9.140625" style="51"/>
    <col min="12295" max="12295" width="2.85546875" style="51" customWidth="1"/>
    <col min="12296" max="12296" width="9.140625" style="51"/>
    <col min="12297" max="12297" width="2.42578125" style="51" customWidth="1"/>
    <col min="12298" max="12298" width="9.140625" style="51"/>
    <col min="12299" max="12299" width="2.85546875" style="51" customWidth="1"/>
    <col min="12300" max="12300" width="9.140625" style="51" customWidth="1"/>
    <col min="12301" max="12301" width="3.140625" style="51" customWidth="1"/>
    <col min="12302" max="12302" width="23.42578125" style="51" customWidth="1"/>
    <col min="12303" max="12303" width="2.85546875" style="51" customWidth="1"/>
    <col min="12304" max="12304" width="15.42578125" style="51" customWidth="1"/>
    <col min="12305" max="12305" width="6.28515625" style="51" customWidth="1"/>
    <col min="12306" max="12547" width="9.140625" style="51"/>
    <col min="12548" max="12549" width="0" style="51" hidden="1" customWidth="1"/>
    <col min="12550" max="12550" width="9.140625" style="51"/>
    <col min="12551" max="12551" width="2.85546875" style="51" customWidth="1"/>
    <col min="12552" max="12552" width="9.140625" style="51"/>
    <col min="12553" max="12553" width="2.42578125" style="51" customWidth="1"/>
    <col min="12554" max="12554" width="9.140625" style="51"/>
    <col min="12555" max="12555" width="2.85546875" style="51" customWidth="1"/>
    <col min="12556" max="12556" width="9.140625" style="51" customWidth="1"/>
    <col min="12557" max="12557" width="3.140625" style="51" customWidth="1"/>
    <col min="12558" max="12558" width="23.42578125" style="51" customWidth="1"/>
    <col min="12559" max="12559" width="2.85546875" style="51" customWidth="1"/>
    <col min="12560" max="12560" width="15.42578125" style="51" customWidth="1"/>
    <col min="12561" max="12561" width="6.28515625" style="51" customWidth="1"/>
    <col min="12562" max="12803" width="9.140625" style="51"/>
    <col min="12804" max="12805" width="0" style="51" hidden="1" customWidth="1"/>
    <col min="12806" max="12806" width="9.140625" style="51"/>
    <col min="12807" max="12807" width="2.85546875" style="51" customWidth="1"/>
    <col min="12808" max="12808" width="9.140625" style="51"/>
    <col min="12809" max="12809" width="2.42578125" style="51" customWidth="1"/>
    <col min="12810" max="12810" width="9.140625" style="51"/>
    <col min="12811" max="12811" width="2.85546875" style="51" customWidth="1"/>
    <col min="12812" max="12812" width="9.140625" style="51" customWidth="1"/>
    <col min="12813" max="12813" width="3.140625" style="51" customWidth="1"/>
    <col min="12814" max="12814" width="23.42578125" style="51" customWidth="1"/>
    <col min="12815" max="12815" width="2.85546875" style="51" customWidth="1"/>
    <col min="12816" max="12816" width="15.42578125" style="51" customWidth="1"/>
    <col min="12817" max="12817" width="6.28515625" style="51" customWidth="1"/>
    <col min="12818" max="13059" width="9.140625" style="51"/>
    <col min="13060" max="13061" width="0" style="51" hidden="1" customWidth="1"/>
    <col min="13062" max="13062" width="9.140625" style="51"/>
    <col min="13063" max="13063" width="2.85546875" style="51" customWidth="1"/>
    <col min="13064" max="13064" width="9.140625" style="51"/>
    <col min="13065" max="13065" width="2.42578125" style="51" customWidth="1"/>
    <col min="13066" max="13066" width="9.140625" style="51"/>
    <col min="13067" max="13067" width="2.85546875" style="51" customWidth="1"/>
    <col min="13068" max="13068" width="9.140625" style="51" customWidth="1"/>
    <col min="13069" max="13069" width="3.140625" style="51" customWidth="1"/>
    <col min="13070" max="13070" width="23.42578125" style="51" customWidth="1"/>
    <col min="13071" max="13071" width="2.85546875" style="51" customWidth="1"/>
    <col min="13072" max="13072" width="15.42578125" style="51" customWidth="1"/>
    <col min="13073" max="13073" width="6.28515625" style="51" customWidth="1"/>
    <col min="13074" max="13315" width="9.140625" style="51"/>
    <col min="13316" max="13317" width="0" style="51" hidden="1" customWidth="1"/>
    <col min="13318" max="13318" width="9.140625" style="51"/>
    <col min="13319" max="13319" width="2.85546875" style="51" customWidth="1"/>
    <col min="13320" max="13320" width="9.140625" style="51"/>
    <col min="13321" max="13321" width="2.42578125" style="51" customWidth="1"/>
    <col min="13322" max="13322" width="9.140625" style="51"/>
    <col min="13323" max="13323" width="2.85546875" style="51" customWidth="1"/>
    <col min="13324" max="13324" width="9.140625" style="51" customWidth="1"/>
    <col min="13325" max="13325" width="3.140625" style="51" customWidth="1"/>
    <col min="13326" max="13326" width="23.42578125" style="51" customWidth="1"/>
    <col min="13327" max="13327" width="2.85546875" style="51" customWidth="1"/>
    <col min="13328" max="13328" width="15.42578125" style="51" customWidth="1"/>
    <col min="13329" max="13329" width="6.28515625" style="51" customWidth="1"/>
    <col min="13330" max="13571" width="9.140625" style="51"/>
    <col min="13572" max="13573" width="0" style="51" hidden="1" customWidth="1"/>
    <col min="13574" max="13574" width="9.140625" style="51"/>
    <col min="13575" max="13575" width="2.85546875" style="51" customWidth="1"/>
    <col min="13576" max="13576" width="9.140625" style="51"/>
    <col min="13577" max="13577" width="2.42578125" style="51" customWidth="1"/>
    <col min="13578" max="13578" width="9.140625" style="51"/>
    <col min="13579" max="13579" width="2.85546875" style="51" customWidth="1"/>
    <col min="13580" max="13580" width="9.140625" style="51" customWidth="1"/>
    <col min="13581" max="13581" width="3.140625" style="51" customWidth="1"/>
    <col min="13582" max="13582" width="23.42578125" style="51" customWidth="1"/>
    <col min="13583" max="13583" width="2.85546875" style="51" customWidth="1"/>
    <col min="13584" max="13584" width="15.42578125" style="51" customWidth="1"/>
    <col min="13585" max="13585" width="6.28515625" style="51" customWidth="1"/>
    <col min="13586" max="13827" width="9.140625" style="51"/>
    <col min="13828" max="13829" width="0" style="51" hidden="1" customWidth="1"/>
    <col min="13830" max="13830" width="9.140625" style="51"/>
    <col min="13831" max="13831" width="2.85546875" style="51" customWidth="1"/>
    <col min="13832" max="13832" width="9.140625" style="51"/>
    <col min="13833" max="13833" width="2.42578125" style="51" customWidth="1"/>
    <col min="13834" max="13834" width="9.140625" style="51"/>
    <col min="13835" max="13835" width="2.85546875" style="51" customWidth="1"/>
    <col min="13836" max="13836" width="9.140625" style="51" customWidth="1"/>
    <col min="13837" max="13837" width="3.140625" style="51" customWidth="1"/>
    <col min="13838" max="13838" width="23.42578125" style="51" customWidth="1"/>
    <col min="13839" max="13839" width="2.85546875" style="51" customWidth="1"/>
    <col min="13840" max="13840" width="15.42578125" style="51" customWidth="1"/>
    <col min="13841" max="13841" width="6.28515625" style="51" customWidth="1"/>
    <col min="13842" max="14083" width="9.140625" style="51"/>
    <col min="14084" max="14085" width="0" style="51" hidden="1" customWidth="1"/>
    <col min="14086" max="14086" width="9.140625" style="51"/>
    <col min="14087" max="14087" width="2.85546875" style="51" customWidth="1"/>
    <col min="14088" max="14088" width="9.140625" style="51"/>
    <col min="14089" max="14089" width="2.42578125" style="51" customWidth="1"/>
    <col min="14090" max="14090" width="9.140625" style="51"/>
    <col min="14091" max="14091" width="2.85546875" style="51" customWidth="1"/>
    <col min="14092" max="14092" width="9.140625" style="51" customWidth="1"/>
    <col min="14093" max="14093" width="3.140625" style="51" customWidth="1"/>
    <col min="14094" max="14094" width="23.42578125" style="51" customWidth="1"/>
    <col min="14095" max="14095" width="2.85546875" style="51" customWidth="1"/>
    <col min="14096" max="14096" width="15.42578125" style="51" customWidth="1"/>
    <col min="14097" max="14097" width="6.28515625" style="51" customWidth="1"/>
    <col min="14098" max="14339" width="9.140625" style="51"/>
    <col min="14340" max="14341" width="0" style="51" hidden="1" customWidth="1"/>
    <col min="14342" max="14342" width="9.140625" style="51"/>
    <col min="14343" max="14343" width="2.85546875" style="51" customWidth="1"/>
    <col min="14344" max="14344" width="9.140625" style="51"/>
    <col min="14345" max="14345" width="2.42578125" style="51" customWidth="1"/>
    <col min="14346" max="14346" width="9.140625" style="51"/>
    <col min="14347" max="14347" width="2.85546875" style="51" customWidth="1"/>
    <col min="14348" max="14348" width="9.140625" style="51" customWidth="1"/>
    <col min="14349" max="14349" width="3.140625" style="51" customWidth="1"/>
    <col min="14350" max="14350" width="23.42578125" style="51" customWidth="1"/>
    <col min="14351" max="14351" width="2.85546875" style="51" customWidth="1"/>
    <col min="14352" max="14352" width="15.42578125" style="51" customWidth="1"/>
    <col min="14353" max="14353" width="6.28515625" style="51" customWidth="1"/>
    <col min="14354" max="14595" width="9.140625" style="51"/>
    <col min="14596" max="14597" width="0" style="51" hidden="1" customWidth="1"/>
    <col min="14598" max="14598" width="9.140625" style="51"/>
    <col min="14599" max="14599" width="2.85546875" style="51" customWidth="1"/>
    <col min="14600" max="14600" width="9.140625" style="51"/>
    <col min="14601" max="14601" width="2.42578125" style="51" customWidth="1"/>
    <col min="14602" max="14602" width="9.140625" style="51"/>
    <col min="14603" max="14603" width="2.85546875" style="51" customWidth="1"/>
    <col min="14604" max="14604" width="9.140625" style="51" customWidth="1"/>
    <col min="14605" max="14605" width="3.140625" style="51" customWidth="1"/>
    <col min="14606" max="14606" width="23.42578125" style="51" customWidth="1"/>
    <col min="14607" max="14607" width="2.85546875" style="51" customWidth="1"/>
    <col min="14608" max="14608" width="15.42578125" style="51" customWidth="1"/>
    <col min="14609" max="14609" width="6.28515625" style="51" customWidth="1"/>
    <col min="14610" max="14851" width="9.140625" style="51"/>
    <col min="14852" max="14853" width="0" style="51" hidden="1" customWidth="1"/>
    <col min="14854" max="14854" width="9.140625" style="51"/>
    <col min="14855" max="14855" width="2.85546875" style="51" customWidth="1"/>
    <col min="14856" max="14856" width="9.140625" style="51"/>
    <col min="14857" max="14857" width="2.42578125" style="51" customWidth="1"/>
    <col min="14858" max="14858" width="9.140625" style="51"/>
    <col min="14859" max="14859" width="2.85546875" style="51" customWidth="1"/>
    <col min="14860" max="14860" width="9.140625" style="51" customWidth="1"/>
    <col min="14861" max="14861" width="3.140625" style="51" customWidth="1"/>
    <col min="14862" max="14862" width="23.42578125" style="51" customWidth="1"/>
    <col min="14863" max="14863" width="2.85546875" style="51" customWidth="1"/>
    <col min="14864" max="14864" width="15.42578125" style="51" customWidth="1"/>
    <col min="14865" max="14865" width="6.28515625" style="51" customWidth="1"/>
    <col min="14866" max="15107" width="9.140625" style="51"/>
    <col min="15108" max="15109" width="0" style="51" hidden="1" customWidth="1"/>
    <col min="15110" max="15110" width="9.140625" style="51"/>
    <col min="15111" max="15111" width="2.85546875" style="51" customWidth="1"/>
    <col min="15112" max="15112" width="9.140625" style="51"/>
    <col min="15113" max="15113" width="2.42578125" style="51" customWidth="1"/>
    <col min="15114" max="15114" width="9.140625" style="51"/>
    <col min="15115" max="15115" width="2.85546875" style="51" customWidth="1"/>
    <col min="15116" max="15116" width="9.140625" style="51" customWidth="1"/>
    <col min="15117" max="15117" width="3.140625" style="51" customWidth="1"/>
    <col min="15118" max="15118" width="23.42578125" style="51" customWidth="1"/>
    <col min="15119" max="15119" width="2.85546875" style="51" customWidth="1"/>
    <col min="15120" max="15120" width="15.42578125" style="51" customWidth="1"/>
    <col min="15121" max="15121" width="6.28515625" style="51" customWidth="1"/>
    <col min="15122" max="15363" width="9.140625" style="51"/>
    <col min="15364" max="15365" width="0" style="51" hidden="1" customWidth="1"/>
    <col min="15366" max="15366" width="9.140625" style="51"/>
    <col min="15367" max="15367" width="2.85546875" style="51" customWidth="1"/>
    <col min="15368" max="15368" width="9.140625" style="51"/>
    <col min="15369" max="15369" width="2.42578125" style="51" customWidth="1"/>
    <col min="15370" max="15370" width="9.140625" style="51"/>
    <col min="15371" max="15371" width="2.85546875" style="51" customWidth="1"/>
    <col min="15372" max="15372" width="9.140625" style="51" customWidth="1"/>
    <col min="15373" max="15373" width="3.140625" style="51" customWidth="1"/>
    <col min="15374" max="15374" width="23.42578125" style="51" customWidth="1"/>
    <col min="15375" max="15375" width="2.85546875" style="51" customWidth="1"/>
    <col min="15376" max="15376" width="15.42578125" style="51" customWidth="1"/>
    <col min="15377" max="15377" width="6.28515625" style="51" customWidth="1"/>
    <col min="15378" max="15619" width="9.140625" style="51"/>
    <col min="15620" max="15621" width="0" style="51" hidden="1" customWidth="1"/>
    <col min="15622" max="15622" width="9.140625" style="51"/>
    <col min="15623" max="15623" width="2.85546875" style="51" customWidth="1"/>
    <col min="15624" max="15624" width="9.140625" style="51"/>
    <col min="15625" max="15625" width="2.42578125" style="51" customWidth="1"/>
    <col min="15626" max="15626" width="9.140625" style="51"/>
    <col min="15627" max="15627" width="2.85546875" style="51" customWidth="1"/>
    <col min="15628" max="15628" width="9.140625" style="51" customWidth="1"/>
    <col min="15629" max="15629" width="3.140625" style="51" customWidth="1"/>
    <col min="15630" max="15630" width="23.42578125" style="51" customWidth="1"/>
    <col min="15631" max="15631" width="2.85546875" style="51" customWidth="1"/>
    <col min="15632" max="15632" width="15.42578125" style="51" customWidth="1"/>
    <col min="15633" max="15633" width="6.28515625" style="51" customWidth="1"/>
    <col min="15634" max="15875" width="9.140625" style="51"/>
    <col min="15876" max="15877" width="0" style="51" hidden="1" customWidth="1"/>
    <col min="15878" max="15878" width="9.140625" style="51"/>
    <col min="15879" max="15879" width="2.85546875" style="51" customWidth="1"/>
    <col min="15880" max="15880" width="9.140625" style="51"/>
    <col min="15881" max="15881" width="2.42578125" style="51" customWidth="1"/>
    <col min="15882" max="15882" width="9.140625" style="51"/>
    <col min="15883" max="15883" width="2.85546875" style="51" customWidth="1"/>
    <col min="15884" max="15884" width="9.140625" style="51" customWidth="1"/>
    <col min="15885" max="15885" width="3.140625" style="51" customWidth="1"/>
    <col min="15886" max="15886" width="23.42578125" style="51" customWidth="1"/>
    <col min="15887" max="15887" width="2.85546875" style="51" customWidth="1"/>
    <col min="15888" max="15888" width="15.42578125" style="51" customWidth="1"/>
    <col min="15889" max="15889" width="6.28515625" style="51" customWidth="1"/>
    <col min="15890" max="16131" width="9.140625" style="51"/>
    <col min="16132" max="16133" width="0" style="51" hidden="1" customWidth="1"/>
    <col min="16134" max="16134" width="9.140625" style="51"/>
    <col min="16135" max="16135" width="2.85546875" style="51" customWidth="1"/>
    <col min="16136" max="16136" width="9.140625" style="51"/>
    <col min="16137" max="16137" width="2.42578125" style="51" customWidth="1"/>
    <col min="16138" max="16138" width="9.140625" style="51"/>
    <col min="16139" max="16139" width="2.85546875" style="51" customWidth="1"/>
    <col min="16140" max="16140" width="9.140625" style="51" customWidth="1"/>
    <col min="16141" max="16141" width="3.140625" style="51" customWidth="1"/>
    <col min="16142" max="16142" width="23.42578125" style="51" customWidth="1"/>
    <col min="16143" max="16143" width="2.85546875" style="51" customWidth="1"/>
    <col min="16144" max="16144" width="15.42578125" style="51" customWidth="1"/>
    <col min="16145" max="16145" width="6.28515625" style="51" customWidth="1"/>
    <col min="16146" max="16384" width="9.140625" style="51"/>
  </cols>
  <sheetData>
    <row r="4" spans="2:17" s="46" customFormat="1" x14ac:dyDescent="0.25">
      <c r="D4" s="47"/>
      <c r="E4" s="48"/>
      <c r="F4" s="49" t="s">
        <v>151</v>
      </c>
      <c r="G4" s="49" t="s">
        <v>152</v>
      </c>
      <c r="H4" s="49" t="s">
        <v>153</v>
      </c>
      <c r="I4" s="49" t="s">
        <v>152</v>
      </c>
      <c r="J4" s="49" t="s">
        <v>154</v>
      </c>
      <c r="K4" s="49" t="s">
        <v>152</v>
      </c>
      <c r="L4" s="49" t="s">
        <v>155</v>
      </c>
      <c r="M4" s="49" t="s">
        <v>152</v>
      </c>
      <c r="N4" s="49" t="s">
        <v>156</v>
      </c>
      <c r="O4" s="49" t="s">
        <v>157</v>
      </c>
      <c r="P4" s="49" t="s">
        <v>158</v>
      </c>
      <c r="Q4" s="50" t="s">
        <v>7</v>
      </c>
    </row>
    <row r="5" spans="2:17" x14ac:dyDescent="0.25">
      <c r="B5" s="46" t="s">
        <v>159</v>
      </c>
      <c r="Q5" s="54"/>
    </row>
    <row r="6" spans="2:17" x14ac:dyDescent="0.25">
      <c r="F6" s="53">
        <v>0.6</v>
      </c>
      <c r="G6" s="53" t="s">
        <v>152</v>
      </c>
      <c r="H6" s="174">
        <v>33.265000000000001</v>
      </c>
      <c r="I6" s="53" t="s">
        <v>152</v>
      </c>
      <c r="J6" s="53">
        <v>0.25</v>
      </c>
      <c r="K6" s="53" t="s">
        <v>152</v>
      </c>
      <c r="L6" s="53">
        <v>0.6</v>
      </c>
      <c r="M6" s="53" t="s">
        <v>152</v>
      </c>
      <c r="N6" s="53" t="s">
        <v>310</v>
      </c>
      <c r="O6" s="53" t="s">
        <v>157</v>
      </c>
      <c r="P6" s="52">
        <v>8.4825750000000006</v>
      </c>
      <c r="Q6" s="54"/>
    </row>
    <row r="7" spans="2:17" x14ac:dyDescent="0.25">
      <c r="F7" s="53">
        <v>0.6</v>
      </c>
      <c r="G7" s="53" t="s">
        <v>152</v>
      </c>
      <c r="H7" s="174">
        <v>13.57</v>
      </c>
      <c r="I7" s="53" t="s">
        <v>152</v>
      </c>
      <c r="J7" s="53">
        <v>0.25</v>
      </c>
      <c r="K7" s="53" t="s">
        <v>152</v>
      </c>
      <c r="L7" s="53">
        <v>0.6</v>
      </c>
      <c r="M7" s="53" t="s">
        <v>152</v>
      </c>
      <c r="N7" s="53" t="s">
        <v>311</v>
      </c>
      <c r="O7" s="53" t="s">
        <v>157</v>
      </c>
      <c r="P7" s="52">
        <v>3.46035</v>
      </c>
      <c r="Q7" s="54"/>
    </row>
    <row r="8" spans="2:17" x14ac:dyDescent="0.25">
      <c r="F8" s="53">
        <v>0.4</v>
      </c>
      <c r="G8" s="53" t="s">
        <v>152</v>
      </c>
      <c r="H8" s="174">
        <v>12.253</v>
      </c>
      <c r="I8" s="53" t="s">
        <v>152</v>
      </c>
      <c r="J8" s="53">
        <v>0.25</v>
      </c>
      <c r="K8" s="53" t="s">
        <v>152</v>
      </c>
      <c r="L8" s="53">
        <v>0.4</v>
      </c>
      <c r="M8" s="53" t="s">
        <v>152</v>
      </c>
      <c r="N8" s="53" t="s">
        <v>312</v>
      </c>
      <c r="O8" s="53" t="s">
        <v>157</v>
      </c>
      <c r="P8" s="52">
        <v>1.5928900000000001</v>
      </c>
      <c r="Q8" s="54"/>
    </row>
    <row r="9" spans="2:17" x14ac:dyDescent="0.25">
      <c r="Q9" s="54"/>
    </row>
    <row r="10" spans="2:17" ht="24" customHeight="1" x14ac:dyDescent="0.25">
      <c r="F10" s="719" t="s">
        <v>150</v>
      </c>
      <c r="G10" s="719"/>
      <c r="H10" s="719"/>
      <c r="I10" s="719"/>
      <c r="J10" s="719"/>
      <c r="K10" s="719"/>
      <c r="L10" s="719"/>
      <c r="M10" s="719"/>
      <c r="N10" s="719"/>
      <c r="O10" s="67" t="s">
        <v>157</v>
      </c>
      <c r="P10" s="86">
        <v>13.535815000000001</v>
      </c>
      <c r="Q10" s="50" t="s">
        <v>160</v>
      </c>
    </row>
    <row r="11" spans="2:17" s="55" customFormat="1" ht="11.25" customHeight="1" x14ac:dyDescent="0.25">
      <c r="B11" s="56"/>
      <c r="D11" s="57"/>
      <c r="E11" s="58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4"/>
      <c r="Q11" s="54"/>
    </row>
    <row r="12" spans="2:17" s="46" customFormat="1" x14ac:dyDescent="0.25">
      <c r="D12" s="47"/>
      <c r="E12" s="48"/>
      <c r="F12" s="49" t="s">
        <v>151</v>
      </c>
      <c r="G12" s="49" t="s">
        <v>152</v>
      </c>
      <c r="H12" s="49" t="s">
        <v>153</v>
      </c>
      <c r="I12" s="49" t="s">
        <v>152</v>
      </c>
      <c r="J12" s="49" t="s">
        <v>154</v>
      </c>
      <c r="K12" s="49" t="s">
        <v>152</v>
      </c>
      <c r="L12" s="49" t="s">
        <v>155</v>
      </c>
      <c r="M12" s="49" t="s">
        <v>152</v>
      </c>
      <c r="N12" s="49" t="s">
        <v>156</v>
      </c>
      <c r="O12" s="49" t="s">
        <v>157</v>
      </c>
      <c r="P12" s="49" t="s">
        <v>158</v>
      </c>
      <c r="Q12" s="50" t="s">
        <v>7</v>
      </c>
    </row>
    <row r="13" spans="2:17" x14ac:dyDescent="0.25">
      <c r="B13" s="46" t="s">
        <v>247</v>
      </c>
      <c r="Q13" s="54"/>
    </row>
    <row r="14" spans="2:17" x14ac:dyDescent="0.25">
      <c r="B14" s="46" t="s">
        <v>351</v>
      </c>
      <c r="F14" s="53">
        <v>1</v>
      </c>
      <c r="G14" s="53" t="s">
        <v>152</v>
      </c>
      <c r="H14" s="174">
        <v>12.899999999999999</v>
      </c>
      <c r="I14" s="53" t="s">
        <v>152</v>
      </c>
      <c r="J14" s="53">
        <v>0.2</v>
      </c>
      <c r="K14" s="53" t="s">
        <v>152</v>
      </c>
      <c r="L14" s="173">
        <v>0.2</v>
      </c>
      <c r="M14" s="53" t="s">
        <v>152</v>
      </c>
      <c r="N14" s="53" t="s">
        <v>248</v>
      </c>
      <c r="O14" s="53" t="s">
        <v>157</v>
      </c>
      <c r="P14" s="52">
        <v>2.58</v>
      </c>
      <c r="Q14" s="54" t="s">
        <v>160</v>
      </c>
    </row>
    <row r="15" spans="2:17" x14ac:dyDescent="0.25">
      <c r="Q15" s="54"/>
    </row>
    <row r="16" spans="2:17" ht="24" customHeight="1" x14ac:dyDescent="0.25">
      <c r="F16" s="719" t="s">
        <v>150</v>
      </c>
      <c r="G16" s="719"/>
      <c r="H16" s="719"/>
      <c r="I16" s="719"/>
      <c r="J16" s="719"/>
      <c r="K16" s="719"/>
      <c r="L16" s="719"/>
      <c r="M16" s="719"/>
      <c r="N16" s="719"/>
      <c r="O16" s="141" t="s">
        <v>157</v>
      </c>
      <c r="P16" s="86">
        <v>2.58</v>
      </c>
      <c r="Q16" s="50" t="s">
        <v>160</v>
      </c>
    </row>
    <row r="17" spans="2:18" s="55" customFormat="1" ht="11.25" customHeight="1" x14ac:dyDescent="0.25">
      <c r="B17" s="56"/>
      <c r="D17" s="57"/>
      <c r="E17" s="58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4"/>
      <c r="Q17" s="54"/>
    </row>
    <row r="18" spans="2:18" x14ac:dyDescent="0.25">
      <c r="B18" s="46" t="s">
        <v>161</v>
      </c>
      <c r="Q18" s="54"/>
    </row>
    <row r="19" spans="2:18" x14ac:dyDescent="0.25">
      <c r="F19" s="53">
        <v>1</v>
      </c>
      <c r="G19" s="53" t="s">
        <v>152</v>
      </c>
      <c r="H19" s="174">
        <v>12.253</v>
      </c>
      <c r="I19" s="53" t="s">
        <v>152</v>
      </c>
      <c r="J19" s="53">
        <v>0.15</v>
      </c>
      <c r="K19" s="53" t="s">
        <v>152</v>
      </c>
      <c r="L19" s="53">
        <v>0.2</v>
      </c>
      <c r="M19" s="53" t="s">
        <v>152</v>
      </c>
      <c r="N19" s="53" t="s">
        <v>288</v>
      </c>
      <c r="O19" s="53" t="s">
        <v>157</v>
      </c>
      <c r="P19" s="52">
        <v>0.36759000000000003</v>
      </c>
      <c r="Q19" s="54" t="s">
        <v>195</v>
      </c>
    </row>
    <row r="20" spans="2:18" x14ac:dyDescent="0.25">
      <c r="F20" s="53">
        <v>1</v>
      </c>
      <c r="G20" s="53" t="s">
        <v>152</v>
      </c>
      <c r="H20" s="174">
        <v>46.835000000000001</v>
      </c>
      <c r="I20" s="53" t="s">
        <v>152</v>
      </c>
      <c r="J20" s="53">
        <v>0.15</v>
      </c>
      <c r="K20" s="53" t="s">
        <v>152</v>
      </c>
      <c r="L20" s="53">
        <v>0.25</v>
      </c>
      <c r="M20" s="53" t="s">
        <v>152</v>
      </c>
      <c r="N20" s="53" t="s">
        <v>289</v>
      </c>
      <c r="O20" s="53" t="s">
        <v>157</v>
      </c>
      <c r="P20" s="52">
        <v>1.7563124999999999</v>
      </c>
      <c r="Q20" s="54" t="s">
        <v>195</v>
      </c>
    </row>
    <row r="21" spans="2:18" ht="24" customHeight="1" x14ac:dyDescent="0.25">
      <c r="F21" s="719" t="s">
        <v>150</v>
      </c>
      <c r="G21" s="719"/>
      <c r="H21" s="719"/>
      <c r="I21" s="719"/>
      <c r="J21" s="719"/>
      <c r="K21" s="719"/>
      <c r="L21" s="719"/>
      <c r="M21" s="719"/>
      <c r="N21" s="719"/>
      <c r="O21" s="67" t="s">
        <v>157</v>
      </c>
      <c r="P21" s="86">
        <v>2.1239024999999998</v>
      </c>
      <c r="Q21" s="50" t="s">
        <v>160</v>
      </c>
    </row>
    <row r="22" spans="2:18" s="55" customFormat="1" ht="12" customHeight="1" x14ac:dyDescent="0.25">
      <c r="B22" s="56"/>
      <c r="D22" s="57"/>
      <c r="E22" s="58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4"/>
      <c r="Q22" s="54"/>
    </row>
    <row r="23" spans="2:18" x14ac:dyDescent="0.25">
      <c r="B23" s="46" t="s">
        <v>196</v>
      </c>
      <c r="Q23" s="54"/>
      <c r="R23" s="55"/>
    </row>
    <row r="24" spans="2:18" x14ac:dyDescent="0.25">
      <c r="B24" s="46" t="s">
        <v>250</v>
      </c>
      <c r="F24" s="53">
        <v>3.2</v>
      </c>
      <c r="G24" s="53" t="s">
        <v>152</v>
      </c>
      <c r="H24" s="174">
        <v>8</v>
      </c>
      <c r="I24" s="53" t="s">
        <v>152</v>
      </c>
      <c r="J24" s="53">
        <v>0.1</v>
      </c>
      <c r="K24" s="53" t="s">
        <v>152</v>
      </c>
      <c r="L24" s="53">
        <v>0.1</v>
      </c>
      <c r="M24" s="53" t="s">
        <v>152</v>
      </c>
      <c r="N24" s="53" t="s">
        <v>336</v>
      </c>
      <c r="O24" s="53" t="s">
        <v>157</v>
      </c>
      <c r="P24" s="52">
        <v>0.25600000000000006</v>
      </c>
      <c r="Q24" s="54" t="s">
        <v>195</v>
      </c>
      <c r="R24" s="55"/>
    </row>
    <row r="25" spans="2:18" x14ac:dyDescent="0.25">
      <c r="B25" s="175" t="s">
        <v>250</v>
      </c>
      <c r="F25" s="53">
        <v>3.2</v>
      </c>
      <c r="G25" s="53" t="s">
        <v>152</v>
      </c>
      <c r="H25" s="174">
        <v>2</v>
      </c>
      <c r="I25" s="53" t="s">
        <v>152</v>
      </c>
      <c r="J25" s="53">
        <v>0.1</v>
      </c>
      <c r="K25" s="53" t="s">
        <v>152</v>
      </c>
      <c r="L25" s="53">
        <v>0.15</v>
      </c>
      <c r="M25" s="53" t="s">
        <v>152</v>
      </c>
      <c r="N25" s="53" t="s">
        <v>337</v>
      </c>
      <c r="O25" s="53" t="s">
        <v>157</v>
      </c>
      <c r="P25" s="52">
        <v>9.6000000000000016E-2</v>
      </c>
      <c r="Q25" s="54" t="s">
        <v>195</v>
      </c>
      <c r="R25" s="55"/>
    </row>
    <row r="26" spans="2:18" x14ac:dyDescent="0.25">
      <c r="B26" s="175" t="s">
        <v>250</v>
      </c>
      <c r="F26" s="53">
        <v>3.2</v>
      </c>
      <c r="G26" s="53" t="s">
        <v>152</v>
      </c>
      <c r="H26" s="174">
        <v>3</v>
      </c>
      <c r="I26" s="53" t="s">
        <v>152</v>
      </c>
      <c r="J26" s="53">
        <v>0.1</v>
      </c>
      <c r="K26" s="53" t="s">
        <v>152</v>
      </c>
      <c r="L26" s="53">
        <v>0.1</v>
      </c>
      <c r="M26" s="53" t="s">
        <v>152</v>
      </c>
      <c r="N26" s="53" t="s">
        <v>338</v>
      </c>
      <c r="O26" s="53" t="s">
        <v>157</v>
      </c>
      <c r="P26" s="52">
        <v>9.600000000000003E-2</v>
      </c>
      <c r="Q26" s="54" t="s">
        <v>195</v>
      </c>
      <c r="R26" s="55"/>
    </row>
    <row r="27" spans="2:18" x14ac:dyDescent="0.25">
      <c r="B27" s="175" t="s">
        <v>250</v>
      </c>
      <c r="F27" s="53">
        <v>3.2</v>
      </c>
      <c r="G27" s="53" t="s">
        <v>152</v>
      </c>
      <c r="H27" s="174">
        <v>9</v>
      </c>
      <c r="I27" s="53" t="s">
        <v>152</v>
      </c>
      <c r="J27" s="53">
        <v>0.1</v>
      </c>
      <c r="K27" s="53" t="s">
        <v>152</v>
      </c>
      <c r="L27" s="53">
        <v>0.2</v>
      </c>
      <c r="M27" s="53" t="s">
        <v>152</v>
      </c>
      <c r="N27" s="53" t="s">
        <v>339</v>
      </c>
      <c r="O27" s="53" t="s">
        <v>157</v>
      </c>
      <c r="P27" s="52">
        <v>0.57600000000000007</v>
      </c>
      <c r="Q27" s="54" t="s">
        <v>195</v>
      </c>
      <c r="R27" s="55"/>
    </row>
    <row r="28" spans="2:18" x14ac:dyDescent="0.25">
      <c r="B28" s="175" t="s">
        <v>250</v>
      </c>
      <c r="F28" s="53">
        <v>4.2</v>
      </c>
      <c r="G28" s="53" t="s">
        <v>152</v>
      </c>
      <c r="H28" s="174">
        <v>2</v>
      </c>
      <c r="I28" s="53" t="s">
        <v>152</v>
      </c>
      <c r="J28" s="53">
        <v>0.1</v>
      </c>
      <c r="K28" s="53" t="s">
        <v>152</v>
      </c>
      <c r="L28" s="53">
        <v>0.25</v>
      </c>
      <c r="M28" s="53" t="s">
        <v>152</v>
      </c>
      <c r="N28" s="53" t="s">
        <v>340</v>
      </c>
      <c r="O28" s="53" t="s">
        <v>157</v>
      </c>
      <c r="P28" s="52">
        <v>0.21000000000000002</v>
      </c>
      <c r="Q28" s="54" t="s">
        <v>195</v>
      </c>
      <c r="R28" s="55"/>
    </row>
    <row r="29" spans="2:18" x14ac:dyDescent="0.25">
      <c r="B29" s="46" t="s">
        <v>290</v>
      </c>
      <c r="F29" s="53">
        <v>2.4</v>
      </c>
      <c r="G29" s="53" t="s">
        <v>152</v>
      </c>
      <c r="H29" s="174">
        <v>3</v>
      </c>
      <c r="I29" s="53" t="s">
        <v>152</v>
      </c>
      <c r="J29" s="53">
        <v>0.1</v>
      </c>
      <c r="K29" s="53" t="s">
        <v>152</v>
      </c>
      <c r="L29" s="53">
        <v>0.1</v>
      </c>
      <c r="M29" s="53" t="s">
        <v>152</v>
      </c>
      <c r="N29" s="53" t="s">
        <v>336</v>
      </c>
      <c r="O29" s="53" t="s">
        <v>157</v>
      </c>
      <c r="P29" s="52">
        <v>7.1999999999999995E-2</v>
      </c>
      <c r="Q29" s="54" t="s">
        <v>195</v>
      </c>
      <c r="R29" s="55"/>
    </row>
    <row r="30" spans="2:18" x14ac:dyDescent="0.25">
      <c r="B30" s="46" t="s">
        <v>290</v>
      </c>
      <c r="F30" s="53">
        <v>3.2</v>
      </c>
      <c r="G30" s="53" t="s">
        <v>152</v>
      </c>
      <c r="H30" s="174">
        <v>3</v>
      </c>
      <c r="I30" s="53" t="s">
        <v>152</v>
      </c>
      <c r="J30" s="53">
        <v>0.1</v>
      </c>
      <c r="K30" s="53" t="s">
        <v>152</v>
      </c>
      <c r="L30" s="53">
        <v>0.1</v>
      </c>
      <c r="M30" s="53" t="s">
        <v>152</v>
      </c>
      <c r="N30" s="53" t="s">
        <v>336</v>
      </c>
      <c r="O30" s="53" t="s">
        <v>157</v>
      </c>
      <c r="P30" s="52">
        <v>9.600000000000003E-2</v>
      </c>
      <c r="Q30" s="54" t="s">
        <v>195</v>
      </c>
      <c r="R30" s="55"/>
    </row>
    <row r="31" spans="2:18" x14ac:dyDescent="0.25">
      <c r="B31" s="175" t="s">
        <v>290</v>
      </c>
      <c r="F31" s="53">
        <v>3.2</v>
      </c>
      <c r="G31" s="53" t="s">
        <v>152</v>
      </c>
      <c r="H31" s="174">
        <v>13</v>
      </c>
      <c r="I31" s="53" t="s">
        <v>152</v>
      </c>
      <c r="J31" s="53">
        <v>0.1</v>
      </c>
      <c r="K31" s="53" t="s">
        <v>152</v>
      </c>
      <c r="L31" s="53">
        <v>0.1</v>
      </c>
      <c r="M31" s="53" t="s">
        <v>152</v>
      </c>
      <c r="N31" s="53" t="s">
        <v>341</v>
      </c>
      <c r="O31" s="53" t="s">
        <v>157</v>
      </c>
      <c r="P31" s="52">
        <v>0.41600000000000004</v>
      </c>
      <c r="Q31" s="54" t="s">
        <v>195</v>
      </c>
      <c r="R31" s="55"/>
    </row>
    <row r="32" spans="2:18" ht="24" customHeight="1" x14ac:dyDescent="0.25">
      <c r="F32" s="719" t="s">
        <v>150</v>
      </c>
      <c r="G32" s="719"/>
      <c r="H32" s="719"/>
      <c r="I32" s="719"/>
      <c r="J32" s="719"/>
      <c r="K32" s="719"/>
      <c r="L32" s="719"/>
      <c r="M32" s="719"/>
      <c r="N32" s="719"/>
      <c r="O32" s="67" t="s">
        <v>157</v>
      </c>
      <c r="P32" s="86">
        <v>1.8180000000000005</v>
      </c>
      <c r="Q32" s="50" t="s">
        <v>160</v>
      </c>
    </row>
    <row r="33" spans="2:19" s="55" customFormat="1" ht="12" customHeight="1" x14ac:dyDescent="0.25">
      <c r="B33" s="56"/>
      <c r="D33" s="57"/>
      <c r="E33" s="58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4"/>
      <c r="Q33" s="54"/>
    </row>
    <row r="34" spans="2:19" x14ac:dyDescent="0.25">
      <c r="B34" s="46" t="s">
        <v>204</v>
      </c>
      <c r="Q34" s="54"/>
      <c r="R34" s="55"/>
    </row>
    <row r="35" spans="2:19" x14ac:dyDescent="0.25">
      <c r="F35" s="53">
        <v>0.2</v>
      </c>
      <c r="G35" s="53" t="s">
        <v>152</v>
      </c>
      <c r="H35" s="174">
        <v>1</v>
      </c>
      <c r="I35" s="53" t="s">
        <v>152</v>
      </c>
      <c r="J35" s="53">
        <v>1.5</v>
      </c>
      <c r="K35" s="53" t="s">
        <v>152</v>
      </c>
      <c r="L35" s="53">
        <v>1.5</v>
      </c>
      <c r="M35" s="53" t="s">
        <v>152</v>
      </c>
      <c r="N35" s="53" t="s">
        <v>342</v>
      </c>
      <c r="O35" s="53" t="s">
        <v>157</v>
      </c>
      <c r="P35" s="52">
        <v>0.45000000000000007</v>
      </c>
      <c r="Q35" s="54" t="s">
        <v>195</v>
      </c>
      <c r="R35" s="55"/>
    </row>
    <row r="36" spans="2:19" x14ac:dyDescent="0.25">
      <c r="O36" s="53" t="s">
        <v>157</v>
      </c>
      <c r="P36" s="52">
        <v>0</v>
      </c>
      <c r="Q36" s="54" t="s">
        <v>195</v>
      </c>
      <c r="R36" s="55"/>
    </row>
    <row r="37" spans="2:19" ht="24" customHeight="1" x14ac:dyDescent="0.25">
      <c r="F37" s="719" t="s">
        <v>150</v>
      </c>
      <c r="G37" s="719"/>
      <c r="H37" s="719"/>
      <c r="I37" s="719"/>
      <c r="J37" s="719"/>
      <c r="K37" s="719"/>
      <c r="L37" s="719"/>
      <c r="M37" s="719"/>
      <c r="N37" s="719"/>
      <c r="O37" s="67" t="s">
        <v>157</v>
      </c>
      <c r="P37" s="86">
        <v>0.45000000000000007</v>
      </c>
      <c r="Q37" s="50" t="s">
        <v>160</v>
      </c>
    </row>
    <row r="38" spans="2:19" x14ac:dyDescent="0.25">
      <c r="B38" s="46" t="s">
        <v>162</v>
      </c>
      <c r="Q38" s="54"/>
      <c r="R38" s="55"/>
    </row>
    <row r="39" spans="2:19" x14ac:dyDescent="0.25">
      <c r="F39" s="53">
        <v>1</v>
      </c>
      <c r="G39" s="53" t="s">
        <v>152</v>
      </c>
      <c r="H39" s="174">
        <v>25.49</v>
      </c>
      <c r="I39" s="53" t="s">
        <v>152</v>
      </c>
      <c r="J39" s="53">
        <v>0.15</v>
      </c>
      <c r="K39" s="53" t="s">
        <v>152</v>
      </c>
      <c r="L39" s="53">
        <v>8.0000000000000016E-2</v>
      </c>
      <c r="M39" s="53" t="s">
        <v>152</v>
      </c>
      <c r="N39" s="53" t="s">
        <v>253</v>
      </c>
      <c r="O39" s="53" t="s">
        <v>157</v>
      </c>
      <c r="P39" s="52">
        <v>0.30588000000000004</v>
      </c>
      <c r="Q39" s="54" t="s">
        <v>195</v>
      </c>
      <c r="R39" s="55"/>
      <c r="S39" s="51">
        <v>0.12</v>
      </c>
    </row>
    <row r="40" spans="2:19" x14ac:dyDescent="0.25">
      <c r="F40" s="53">
        <v>1</v>
      </c>
      <c r="G40" s="53" t="s">
        <v>152</v>
      </c>
      <c r="H40" s="174">
        <v>34.459999999999994</v>
      </c>
      <c r="I40" s="53" t="s">
        <v>152</v>
      </c>
      <c r="J40" s="53">
        <v>0.15</v>
      </c>
      <c r="K40" s="53" t="s">
        <v>152</v>
      </c>
      <c r="L40" s="53">
        <v>0.13</v>
      </c>
      <c r="M40" s="53" t="s">
        <v>152</v>
      </c>
      <c r="N40" s="53" t="s">
        <v>254</v>
      </c>
      <c r="O40" s="53" t="s">
        <v>157</v>
      </c>
      <c r="P40" s="52">
        <v>0.67196999999999985</v>
      </c>
      <c r="Q40" s="54" t="s">
        <v>195</v>
      </c>
      <c r="R40" s="57" t="s">
        <v>343</v>
      </c>
    </row>
    <row r="41" spans="2:19" x14ac:dyDescent="0.25">
      <c r="F41" s="53">
        <v>1</v>
      </c>
      <c r="G41" s="53" t="s">
        <v>152</v>
      </c>
      <c r="H41" s="174">
        <v>6.0150000000000006</v>
      </c>
      <c r="I41" s="53" t="s">
        <v>152</v>
      </c>
      <c r="J41" s="53">
        <v>0.15</v>
      </c>
      <c r="K41" s="53" t="s">
        <v>152</v>
      </c>
      <c r="L41" s="53">
        <v>0.13</v>
      </c>
      <c r="M41" s="53" t="s">
        <v>152</v>
      </c>
      <c r="N41" s="53" t="s">
        <v>295</v>
      </c>
      <c r="O41" s="53" t="s">
        <v>157</v>
      </c>
      <c r="P41" s="52">
        <v>0.11729250000000001</v>
      </c>
      <c r="Q41" s="54" t="s">
        <v>195</v>
      </c>
      <c r="R41" s="55"/>
    </row>
    <row r="42" spans="2:19" x14ac:dyDescent="0.25">
      <c r="F42" s="53">
        <v>1</v>
      </c>
      <c r="G42" s="53" t="s">
        <v>152</v>
      </c>
      <c r="H42" s="174">
        <v>1.3</v>
      </c>
      <c r="I42" s="53" t="s">
        <v>152</v>
      </c>
      <c r="J42" s="53">
        <v>0.15</v>
      </c>
      <c r="K42" s="53" t="s">
        <v>152</v>
      </c>
      <c r="L42" s="53">
        <v>0.13</v>
      </c>
      <c r="M42" s="53" t="s">
        <v>152</v>
      </c>
      <c r="N42" s="53" t="s">
        <v>296</v>
      </c>
      <c r="O42" s="53" t="s">
        <v>157</v>
      </c>
      <c r="P42" s="52">
        <v>2.5350000000000001E-2</v>
      </c>
      <c r="Q42" s="54" t="s">
        <v>195</v>
      </c>
      <c r="R42" s="55"/>
    </row>
    <row r="43" spans="2:19" x14ac:dyDescent="0.25">
      <c r="F43" s="53">
        <v>1</v>
      </c>
      <c r="G43" s="53" t="s">
        <v>152</v>
      </c>
      <c r="H43" s="174">
        <v>0</v>
      </c>
      <c r="I43" s="53" t="s">
        <v>152</v>
      </c>
      <c r="J43" s="53">
        <v>0.15</v>
      </c>
      <c r="K43" s="53" t="s">
        <v>152</v>
      </c>
      <c r="L43" s="53">
        <v>0.18</v>
      </c>
      <c r="M43" s="53" t="s">
        <v>152</v>
      </c>
      <c r="N43" s="53" t="s">
        <v>313</v>
      </c>
      <c r="O43" s="53" t="s">
        <v>157</v>
      </c>
      <c r="P43" s="52">
        <v>0</v>
      </c>
      <c r="Q43" s="54" t="s">
        <v>195</v>
      </c>
      <c r="R43" s="55"/>
    </row>
    <row r="44" spans="2:19" x14ac:dyDescent="0.25">
      <c r="F44" s="53">
        <v>1</v>
      </c>
      <c r="G44" s="53" t="s">
        <v>152</v>
      </c>
      <c r="H44" s="174">
        <v>9</v>
      </c>
      <c r="I44" s="53" t="s">
        <v>152</v>
      </c>
      <c r="J44" s="53">
        <v>0.15</v>
      </c>
      <c r="K44" s="53" t="s">
        <v>152</v>
      </c>
      <c r="L44" s="53">
        <v>0.18</v>
      </c>
      <c r="M44" s="53" t="s">
        <v>152</v>
      </c>
      <c r="N44" s="53" t="s">
        <v>297</v>
      </c>
      <c r="O44" s="53" t="s">
        <v>157</v>
      </c>
      <c r="P44" s="52">
        <v>0.24299999999999997</v>
      </c>
      <c r="Q44" s="54" t="s">
        <v>195</v>
      </c>
      <c r="R44" s="55"/>
    </row>
    <row r="45" spans="2:19" ht="24" customHeight="1" x14ac:dyDescent="0.25">
      <c r="F45" s="719" t="s">
        <v>150</v>
      </c>
      <c r="G45" s="719"/>
      <c r="H45" s="719"/>
      <c r="I45" s="719"/>
      <c r="J45" s="719"/>
      <c r="K45" s="719"/>
      <c r="L45" s="719"/>
      <c r="M45" s="719"/>
      <c r="N45" s="719"/>
      <c r="O45" s="67" t="s">
        <v>157</v>
      </c>
      <c r="P45" s="86">
        <v>1.3634924999999998</v>
      </c>
      <c r="Q45" s="50" t="s">
        <v>160</v>
      </c>
    </row>
    <row r="47" spans="2:19" x14ac:dyDescent="0.25">
      <c r="B47" s="46" t="s">
        <v>163</v>
      </c>
      <c r="Q47" s="54"/>
      <c r="R47" s="55"/>
    </row>
    <row r="48" spans="2:19" x14ac:dyDescent="0.25">
      <c r="F48" s="53">
        <v>1</v>
      </c>
      <c r="G48" s="53" t="s">
        <v>152</v>
      </c>
      <c r="H48" s="174">
        <v>16.858000000000001</v>
      </c>
      <c r="I48" s="53" t="s">
        <v>152</v>
      </c>
      <c r="J48" s="53">
        <v>0.15</v>
      </c>
      <c r="K48" s="53" t="s">
        <v>152</v>
      </c>
      <c r="L48" s="53">
        <v>0.2</v>
      </c>
      <c r="M48" s="53" t="s">
        <v>152</v>
      </c>
      <c r="N48" s="53" t="s">
        <v>315</v>
      </c>
      <c r="O48" s="53" t="s">
        <v>157</v>
      </c>
      <c r="P48" s="52">
        <v>0.50574000000000008</v>
      </c>
      <c r="Q48" s="54" t="s">
        <v>195</v>
      </c>
      <c r="R48" s="55"/>
    </row>
    <row r="49" spans="2:18" x14ac:dyDescent="0.25">
      <c r="F49" s="53">
        <v>1</v>
      </c>
      <c r="G49" s="53" t="s">
        <v>152</v>
      </c>
      <c r="H49" s="174">
        <v>17.265000000000001</v>
      </c>
      <c r="I49" s="53" t="s">
        <v>152</v>
      </c>
      <c r="J49" s="53">
        <v>0.15</v>
      </c>
      <c r="K49" s="53" t="s">
        <v>152</v>
      </c>
      <c r="L49" s="53">
        <v>0.25</v>
      </c>
      <c r="M49" s="53" t="s">
        <v>152</v>
      </c>
      <c r="N49" s="53" t="s">
        <v>314</v>
      </c>
      <c r="O49" s="53" t="s">
        <v>157</v>
      </c>
      <c r="P49" s="52">
        <v>0.6474375</v>
      </c>
      <c r="Q49" s="54" t="s">
        <v>195</v>
      </c>
      <c r="R49" s="55"/>
    </row>
    <row r="50" spans="2:18" x14ac:dyDescent="0.25">
      <c r="F50" s="53">
        <v>4</v>
      </c>
      <c r="G50" s="53" t="s">
        <v>152</v>
      </c>
      <c r="H50" s="174">
        <v>3.8</v>
      </c>
      <c r="I50" s="53" t="s">
        <v>152</v>
      </c>
      <c r="J50" s="53">
        <v>0.15</v>
      </c>
      <c r="K50" s="53" t="s">
        <v>152</v>
      </c>
      <c r="L50" s="53">
        <v>0.2</v>
      </c>
      <c r="M50" s="53" t="s">
        <v>152</v>
      </c>
      <c r="N50" s="53" t="s">
        <v>316</v>
      </c>
      <c r="O50" s="53" t="s">
        <v>157</v>
      </c>
      <c r="P50" s="52">
        <v>0.45599999999999996</v>
      </c>
      <c r="Q50" s="54" t="s">
        <v>195</v>
      </c>
      <c r="R50" s="55"/>
    </row>
    <row r="51" spans="2:18" x14ac:dyDescent="0.25">
      <c r="F51" s="53">
        <v>1</v>
      </c>
      <c r="G51" s="53" t="s">
        <v>152</v>
      </c>
      <c r="H51" s="174">
        <v>13.940000000000001</v>
      </c>
      <c r="I51" s="53" t="s">
        <v>152</v>
      </c>
      <c r="J51" s="53">
        <v>0.1</v>
      </c>
      <c r="K51" s="53" t="s">
        <v>152</v>
      </c>
      <c r="L51" s="53">
        <v>0.15</v>
      </c>
      <c r="M51" s="53" t="s">
        <v>152</v>
      </c>
      <c r="N51" s="53" t="s">
        <v>255</v>
      </c>
      <c r="O51" s="53" t="s">
        <v>157</v>
      </c>
      <c r="P51" s="52">
        <v>0.20910000000000001</v>
      </c>
      <c r="Q51" s="54" t="s">
        <v>195</v>
      </c>
      <c r="R51" s="55"/>
    </row>
    <row r="52" spans="2:18" ht="24" customHeight="1" x14ac:dyDescent="0.25">
      <c r="F52" s="719" t="s">
        <v>150</v>
      </c>
      <c r="G52" s="719"/>
      <c r="H52" s="719"/>
      <c r="I52" s="719"/>
      <c r="J52" s="719"/>
      <c r="K52" s="719"/>
      <c r="L52" s="719"/>
      <c r="M52" s="719"/>
      <c r="N52" s="719"/>
      <c r="O52" s="67" t="s">
        <v>157</v>
      </c>
      <c r="P52" s="86">
        <v>1.8182775</v>
      </c>
      <c r="Q52" s="50" t="s">
        <v>160</v>
      </c>
    </row>
    <row r="53" spans="2:18" x14ac:dyDescent="0.25">
      <c r="B53" s="46" t="s">
        <v>256</v>
      </c>
    </row>
    <row r="54" spans="2:18" x14ac:dyDescent="0.25">
      <c r="F54" s="53">
        <v>1</v>
      </c>
      <c r="G54" s="53" t="s">
        <v>152</v>
      </c>
      <c r="H54" s="53">
        <v>0.12</v>
      </c>
      <c r="I54" s="53" t="s">
        <v>152</v>
      </c>
      <c r="J54" s="174">
        <v>23.203499999999998</v>
      </c>
      <c r="K54" s="53" t="s">
        <v>152</v>
      </c>
      <c r="L54" s="53">
        <v>1</v>
      </c>
      <c r="M54" s="53" t="s">
        <v>152</v>
      </c>
      <c r="N54" s="53" t="s">
        <v>317</v>
      </c>
      <c r="O54" s="53" t="s">
        <v>157</v>
      </c>
      <c r="P54" s="51">
        <v>2.7844199999999999</v>
      </c>
      <c r="Q54" s="54"/>
    </row>
    <row r="55" spans="2:18" x14ac:dyDescent="0.25">
      <c r="F55" s="53">
        <v>1</v>
      </c>
      <c r="G55" s="53" t="s">
        <v>152</v>
      </c>
      <c r="H55" s="53">
        <v>0.1</v>
      </c>
      <c r="I55" s="53" t="s">
        <v>152</v>
      </c>
      <c r="J55" s="174">
        <v>11.333324999999999</v>
      </c>
      <c r="K55" s="53" t="s">
        <v>152</v>
      </c>
      <c r="L55" s="53">
        <v>1</v>
      </c>
      <c r="M55" s="53" t="s">
        <v>152</v>
      </c>
      <c r="N55" s="53" t="s">
        <v>318</v>
      </c>
      <c r="O55" s="53" t="s">
        <v>157</v>
      </c>
      <c r="P55" s="51">
        <v>1.1333324999999999</v>
      </c>
      <c r="Q55" s="55"/>
    </row>
    <row r="56" spans="2:18" x14ac:dyDescent="0.25">
      <c r="F56" s="53">
        <v>1</v>
      </c>
      <c r="G56" s="53" t="s">
        <v>152</v>
      </c>
      <c r="H56" s="53">
        <v>0.1</v>
      </c>
      <c r="I56" s="53" t="s">
        <v>152</v>
      </c>
      <c r="J56" s="53">
        <v>0</v>
      </c>
      <c r="K56" s="53" t="s">
        <v>152</v>
      </c>
      <c r="L56" s="53">
        <v>1</v>
      </c>
      <c r="M56" s="53" t="s">
        <v>152</v>
      </c>
      <c r="O56" s="53" t="s">
        <v>157</v>
      </c>
      <c r="P56" s="51">
        <v>0</v>
      </c>
      <c r="Q56" s="55"/>
    </row>
    <row r="57" spans="2:18" x14ac:dyDescent="0.25">
      <c r="F57" s="719" t="s">
        <v>150</v>
      </c>
      <c r="G57" s="719"/>
      <c r="H57" s="719"/>
      <c r="I57" s="719"/>
      <c r="J57" s="719"/>
      <c r="K57" s="719"/>
      <c r="L57" s="719"/>
      <c r="M57" s="719"/>
      <c r="N57" s="719"/>
      <c r="O57" s="67" t="s">
        <v>157</v>
      </c>
      <c r="P57" s="50">
        <v>3.9177524999999997</v>
      </c>
      <c r="Q57" s="50" t="s">
        <v>160</v>
      </c>
    </row>
    <row r="59" spans="2:18" x14ac:dyDescent="0.25">
      <c r="B59" s="46" t="s">
        <v>257</v>
      </c>
    </row>
    <row r="60" spans="2:18" x14ac:dyDescent="0.25">
      <c r="F60" s="53">
        <v>1</v>
      </c>
      <c r="G60" s="53" t="s">
        <v>152</v>
      </c>
      <c r="H60" s="53">
        <v>0.12</v>
      </c>
      <c r="I60" s="53" t="s">
        <v>152</v>
      </c>
      <c r="J60" s="174">
        <v>1.1000000000000001</v>
      </c>
      <c r="K60" s="53" t="s">
        <v>152</v>
      </c>
      <c r="L60" s="53">
        <v>3</v>
      </c>
      <c r="M60" s="53" t="s">
        <v>152</v>
      </c>
      <c r="O60" s="53" t="s">
        <v>157</v>
      </c>
      <c r="P60" s="51">
        <v>0.39600000000000002</v>
      </c>
      <c r="Q60" s="54"/>
    </row>
    <row r="61" spans="2:18" x14ac:dyDescent="0.25">
      <c r="F61" s="53">
        <v>1</v>
      </c>
      <c r="G61" s="53" t="s">
        <v>152</v>
      </c>
      <c r="H61" s="53">
        <v>0.12</v>
      </c>
      <c r="I61" s="53" t="s">
        <v>152</v>
      </c>
      <c r="J61" s="174">
        <v>1.75</v>
      </c>
      <c r="K61" s="53" t="s">
        <v>152</v>
      </c>
      <c r="L61" s="53">
        <v>0.4</v>
      </c>
      <c r="M61" s="53" t="s">
        <v>152</v>
      </c>
      <c r="O61" s="53" t="s">
        <v>157</v>
      </c>
      <c r="P61" s="51">
        <v>8.4000000000000005E-2</v>
      </c>
      <c r="Q61" s="54"/>
    </row>
    <row r="62" spans="2:18" x14ac:dyDescent="0.25">
      <c r="F62" s="53">
        <v>1</v>
      </c>
      <c r="G62" s="53" t="s">
        <v>152</v>
      </c>
      <c r="H62" s="53">
        <v>0.12</v>
      </c>
      <c r="I62" s="53" t="s">
        <v>152</v>
      </c>
      <c r="J62" s="174">
        <v>1.25</v>
      </c>
      <c r="K62" s="53" t="s">
        <v>152</v>
      </c>
      <c r="L62" s="53">
        <v>1.25</v>
      </c>
      <c r="M62" s="53" t="s">
        <v>152</v>
      </c>
      <c r="O62" s="53" t="s">
        <v>157</v>
      </c>
      <c r="P62" s="51">
        <v>0.1875</v>
      </c>
      <c r="Q62" s="54"/>
    </row>
    <row r="63" spans="2:18" x14ac:dyDescent="0.25">
      <c r="F63" s="719" t="s">
        <v>150</v>
      </c>
      <c r="G63" s="719"/>
      <c r="H63" s="719"/>
      <c r="I63" s="719"/>
      <c r="J63" s="719"/>
      <c r="K63" s="719"/>
      <c r="L63" s="719"/>
      <c r="M63" s="719"/>
      <c r="N63" s="719"/>
      <c r="O63" s="67" t="s">
        <v>157</v>
      </c>
      <c r="P63" s="50">
        <v>0.66749999999999998</v>
      </c>
      <c r="Q63" s="50" t="s">
        <v>160</v>
      </c>
    </row>
    <row r="65" spans="2:30" x14ac:dyDescent="0.25">
      <c r="B65" s="46" t="s">
        <v>164</v>
      </c>
    </row>
    <row r="66" spans="2:30" x14ac:dyDescent="0.25">
      <c r="F66" s="53">
        <v>17</v>
      </c>
      <c r="G66" s="53" t="s">
        <v>152</v>
      </c>
      <c r="H66" s="53">
        <v>0.12</v>
      </c>
      <c r="I66" s="53" t="s">
        <v>152</v>
      </c>
      <c r="J66" s="53">
        <v>0.314</v>
      </c>
      <c r="K66" s="53" t="s">
        <v>152</v>
      </c>
      <c r="L66" s="53">
        <v>0.92500000000000004</v>
      </c>
      <c r="M66" s="53" t="s">
        <v>152</v>
      </c>
      <c r="O66" s="53" t="s">
        <v>157</v>
      </c>
      <c r="P66" s="51">
        <v>0.5925180000000001</v>
      </c>
      <c r="Q66" s="54"/>
    </row>
    <row r="67" spans="2:30" x14ac:dyDescent="0.25">
      <c r="F67" s="53">
        <v>17</v>
      </c>
      <c r="G67" s="53" t="s">
        <v>152</v>
      </c>
      <c r="H67" s="53">
        <v>2.8500000000000001E-2</v>
      </c>
      <c r="I67" s="53" t="s">
        <v>152</v>
      </c>
      <c r="J67" s="53">
        <v>1</v>
      </c>
      <c r="K67" s="53" t="s">
        <v>152</v>
      </c>
      <c r="L67" s="53">
        <v>0.92500000000000004</v>
      </c>
      <c r="M67" s="53" t="s">
        <v>152</v>
      </c>
      <c r="O67" s="53" t="s">
        <v>157</v>
      </c>
      <c r="P67" s="51">
        <v>0.22408125000000001</v>
      </c>
      <c r="Q67" s="55"/>
    </row>
    <row r="68" spans="2:30" x14ac:dyDescent="0.25">
      <c r="F68" s="719" t="s">
        <v>150</v>
      </c>
      <c r="G68" s="719"/>
      <c r="H68" s="719"/>
      <c r="I68" s="719"/>
      <c r="J68" s="719"/>
      <c r="K68" s="719"/>
      <c r="L68" s="719"/>
      <c r="M68" s="719"/>
      <c r="N68" s="719"/>
      <c r="O68" s="67" t="s">
        <v>157</v>
      </c>
      <c r="P68" s="50">
        <v>0.81659925000000011</v>
      </c>
      <c r="Q68" s="50" t="s">
        <v>160</v>
      </c>
    </row>
    <row r="71" spans="2:30" x14ac:dyDescent="0.25">
      <c r="B71" s="46" t="s">
        <v>165</v>
      </c>
      <c r="T71" s="51" t="s">
        <v>271</v>
      </c>
      <c r="Y71" s="51" t="s">
        <v>272</v>
      </c>
      <c r="AB71" s="51" t="s">
        <v>274</v>
      </c>
    </row>
    <row r="72" spans="2:30" x14ac:dyDescent="0.25">
      <c r="B72" s="720" t="s">
        <v>166</v>
      </c>
      <c r="C72" s="720"/>
    </row>
    <row r="73" spans="2:30" x14ac:dyDescent="0.25">
      <c r="F73" s="53" t="s">
        <v>167</v>
      </c>
    </row>
    <row r="74" spans="2:30" s="157" customFormat="1" x14ac:dyDescent="0.25">
      <c r="B74" s="158"/>
      <c r="E74" s="53"/>
      <c r="F74" s="53">
        <v>1</v>
      </c>
      <c r="G74" s="53" t="s">
        <v>152</v>
      </c>
      <c r="H74" s="174">
        <v>7.4350000000000005</v>
      </c>
      <c r="I74" s="53" t="s">
        <v>152</v>
      </c>
      <c r="J74" s="53">
        <v>3.2</v>
      </c>
      <c r="K74" s="53" t="s">
        <v>152</v>
      </c>
      <c r="L74" s="53">
        <v>1</v>
      </c>
      <c r="M74" s="53"/>
      <c r="N74" s="53" t="s">
        <v>325</v>
      </c>
      <c r="O74" s="53" t="s">
        <v>157</v>
      </c>
      <c r="P74" s="157">
        <v>23.792000000000002</v>
      </c>
      <c r="T74" s="157">
        <v>1</v>
      </c>
      <c r="V74" s="180">
        <v>23.792000000000002</v>
      </c>
      <c r="AB74" s="157">
        <v>1</v>
      </c>
      <c r="AD74" s="157">
        <v>23.792000000000002</v>
      </c>
    </row>
    <row r="75" spans="2:30" s="157" customFormat="1" x14ac:dyDescent="0.25">
      <c r="B75" s="158"/>
      <c r="E75" s="53"/>
      <c r="F75" s="53">
        <v>1</v>
      </c>
      <c r="G75" s="53" t="s">
        <v>152</v>
      </c>
      <c r="H75" s="174">
        <v>2.742</v>
      </c>
      <c r="I75" s="53" t="s">
        <v>152</v>
      </c>
      <c r="J75" s="53">
        <v>3</v>
      </c>
      <c r="K75" s="53" t="s">
        <v>152</v>
      </c>
      <c r="L75" s="53">
        <v>1</v>
      </c>
      <c r="M75" s="53"/>
      <c r="N75" s="53" t="s">
        <v>327</v>
      </c>
      <c r="O75" s="53" t="s">
        <v>157</v>
      </c>
      <c r="P75" s="157">
        <v>8.2259999999999991</v>
      </c>
      <c r="T75" s="157">
        <v>1</v>
      </c>
      <c r="V75" s="180">
        <v>8.2259999999999991</v>
      </c>
      <c r="Y75" s="51">
        <v>1</v>
      </c>
      <c r="Z75" s="51">
        <v>8.2259999999999991</v>
      </c>
      <c r="AB75" s="157">
        <v>1</v>
      </c>
      <c r="AD75" s="157">
        <v>8.2259999999999991</v>
      </c>
    </row>
    <row r="76" spans="2:30" s="157" customFormat="1" x14ac:dyDescent="0.25">
      <c r="B76" s="158"/>
      <c r="E76" s="53"/>
      <c r="F76" s="53">
        <v>1</v>
      </c>
      <c r="G76" s="53" t="s">
        <v>152</v>
      </c>
      <c r="H76" s="174">
        <v>1.83</v>
      </c>
      <c r="I76" s="53" t="s">
        <v>152</v>
      </c>
      <c r="J76" s="53">
        <v>3</v>
      </c>
      <c r="K76" s="53" t="s">
        <v>152</v>
      </c>
      <c r="L76" s="53">
        <v>1</v>
      </c>
      <c r="M76" s="53"/>
      <c r="N76" s="53" t="s">
        <v>324</v>
      </c>
      <c r="O76" s="53" t="s">
        <v>157</v>
      </c>
      <c r="P76" s="157">
        <v>5.49</v>
      </c>
      <c r="T76" s="157">
        <v>1</v>
      </c>
      <c r="V76" s="157">
        <v>5.49</v>
      </c>
      <c r="AB76" s="157">
        <v>1</v>
      </c>
      <c r="AD76" s="157">
        <v>5.49</v>
      </c>
    </row>
    <row r="77" spans="2:30" s="157" customFormat="1" x14ac:dyDescent="0.25">
      <c r="B77" s="158"/>
      <c r="E77" s="53"/>
      <c r="F77" s="53">
        <v>1</v>
      </c>
      <c r="G77" s="53" t="s">
        <v>152</v>
      </c>
      <c r="H77" s="174">
        <v>5.6050000000000004</v>
      </c>
      <c r="I77" s="53" t="s">
        <v>152</v>
      </c>
      <c r="J77" s="53">
        <v>3.2</v>
      </c>
      <c r="K77" s="53" t="s">
        <v>152</v>
      </c>
      <c r="L77" s="53">
        <v>1</v>
      </c>
      <c r="M77" s="53"/>
      <c r="N77" s="53" t="s">
        <v>298</v>
      </c>
      <c r="O77" s="53" t="s">
        <v>157</v>
      </c>
      <c r="P77" s="157">
        <v>17.936000000000003</v>
      </c>
      <c r="T77" s="157">
        <v>2</v>
      </c>
      <c r="V77" s="157">
        <v>35.872000000000007</v>
      </c>
      <c r="AB77" s="157">
        <v>1</v>
      </c>
      <c r="AD77" s="157">
        <v>17.936000000000003</v>
      </c>
    </row>
    <row r="78" spans="2:30" x14ac:dyDescent="0.25">
      <c r="F78" s="53">
        <v>1</v>
      </c>
      <c r="G78" s="53" t="s">
        <v>152</v>
      </c>
      <c r="H78" s="174">
        <v>0.8</v>
      </c>
      <c r="I78" s="53" t="s">
        <v>152</v>
      </c>
      <c r="J78" s="53">
        <v>-2.5</v>
      </c>
      <c r="K78" s="53" t="s">
        <v>152</v>
      </c>
      <c r="L78" s="53">
        <v>1</v>
      </c>
      <c r="N78" s="82" t="s">
        <v>276</v>
      </c>
      <c r="O78" s="53" t="s">
        <v>157</v>
      </c>
      <c r="P78" s="51">
        <v>-2</v>
      </c>
      <c r="T78" s="157">
        <v>2</v>
      </c>
      <c r="U78" s="157"/>
      <c r="V78" s="157">
        <v>-4</v>
      </c>
    </row>
    <row r="79" spans="2:30" x14ac:dyDescent="0.25">
      <c r="F79" s="53">
        <v>1</v>
      </c>
      <c r="G79" s="53" t="s">
        <v>152</v>
      </c>
      <c r="H79" s="174">
        <v>0.9</v>
      </c>
      <c r="I79" s="53" t="s">
        <v>152</v>
      </c>
      <c r="J79" s="53">
        <v>-2.4</v>
      </c>
      <c r="K79" s="53" t="s">
        <v>152</v>
      </c>
      <c r="L79" s="53">
        <v>1</v>
      </c>
      <c r="N79" s="82" t="s">
        <v>354</v>
      </c>
      <c r="O79" s="53" t="s">
        <v>157</v>
      </c>
      <c r="P79" s="51">
        <v>-2.16</v>
      </c>
      <c r="T79" s="157">
        <v>2</v>
      </c>
      <c r="U79" s="157"/>
      <c r="V79" s="157">
        <v>-4.32</v>
      </c>
    </row>
    <row r="80" spans="2:30" s="157" customFormat="1" x14ac:dyDescent="0.25">
      <c r="B80" s="158"/>
      <c r="E80" s="53"/>
      <c r="F80" s="53">
        <v>1</v>
      </c>
      <c r="G80" s="53" t="s">
        <v>152</v>
      </c>
      <c r="H80" s="174">
        <v>6.2850000000000001</v>
      </c>
      <c r="I80" s="53" t="s">
        <v>152</v>
      </c>
      <c r="J80" s="53">
        <v>3.2</v>
      </c>
      <c r="K80" s="53" t="s">
        <v>152</v>
      </c>
      <c r="L80" s="53">
        <v>1</v>
      </c>
      <c r="M80" s="53"/>
      <c r="N80" s="53" t="s">
        <v>326</v>
      </c>
      <c r="O80" s="53" t="s">
        <v>157</v>
      </c>
      <c r="P80" s="157">
        <v>20.112000000000002</v>
      </c>
      <c r="T80" s="157">
        <v>1</v>
      </c>
      <c r="V80" s="181">
        <v>20.112000000000002</v>
      </c>
    </row>
    <row r="81" spans="1:30" s="157" customFormat="1" x14ac:dyDescent="0.25">
      <c r="B81" s="158"/>
      <c r="E81" s="53"/>
      <c r="F81" s="53">
        <v>1</v>
      </c>
      <c r="G81" s="53" t="s">
        <v>152</v>
      </c>
      <c r="H81" s="174">
        <v>3.5110000000000001</v>
      </c>
      <c r="I81" s="53" t="s">
        <v>152</v>
      </c>
      <c r="J81" s="53">
        <v>3</v>
      </c>
      <c r="K81" s="53" t="s">
        <v>152</v>
      </c>
      <c r="L81" s="53">
        <v>1</v>
      </c>
      <c r="M81" s="53"/>
      <c r="N81" s="53" t="s">
        <v>355</v>
      </c>
      <c r="O81" s="53" t="s">
        <v>157</v>
      </c>
      <c r="P81" s="157">
        <v>10.533000000000001</v>
      </c>
      <c r="T81" s="157">
        <v>1</v>
      </c>
      <c r="V81" s="157">
        <v>10.533000000000001</v>
      </c>
    </row>
    <row r="82" spans="1:30" x14ac:dyDescent="0.25">
      <c r="F82" s="53">
        <v>1</v>
      </c>
      <c r="G82" s="53" t="s">
        <v>152</v>
      </c>
      <c r="H82" s="174">
        <v>3.3</v>
      </c>
      <c r="I82" s="53" t="s">
        <v>152</v>
      </c>
      <c r="J82" s="53">
        <v>0.4</v>
      </c>
      <c r="K82" s="53" t="s">
        <v>152</v>
      </c>
      <c r="L82" s="53">
        <v>1</v>
      </c>
      <c r="N82" s="53" t="s">
        <v>278</v>
      </c>
      <c r="O82" s="53" t="s">
        <v>157</v>
      </c>
      <c r="P82" s="51">
        <v>1.32</v>
      </c>
      <c r="T82" s="157">
        <v>1</v>
      </c>
      <c r="U82" s="157"/>
      <c r="V82" s="181">
        <v>1.32</v>
      </c>
      <c r="Y82" s="51">
        <v>1</v>
      </c>
      <c r="Z82" s="51">
        <v>1.32</v>
      </c>
      <c r="AB82" s="157">
        <v>1</v>
      </c>
      <c r="AC82" s="157"/>
      <c r="AD82" s="157">
        <v>1.32</v>
      </c>
    </row>
    <row r="83" spans="1:30" x14ac:dyDescent="0.25">
      <c r="F83" s="53">
        <v>1</v>
      </c>
      <c r="G83" s="53" t="s">
        <v>152</v>
      </c>
      <c r="H83" s="174">
        <v>3.65</v>
      </c>
      <c r="I83" s="53" t="s">
        <v>152</v>
      </c>
      <c r="J83" s="53">
        <v>0.4</v>
      </c>
      <c r="K83" s="53" t="s">
        <v>152</v>
      </c>
      <c r="L83" s="53">
        <v>1</v>
      </c>
      <c r="N83" s="53" t="s">
        <v>277</v>
      </c>
      <c r="O83" s="53" t="s">
        <v>157</v>
      </c>
      <c r="P83" s="51">
        <v>1.46</v>
      </c>
      <c r="T83" s="157">
        <v>1</v>
      </c>
      <c r="U83" s="157"/>
      <c r="V83" s="157">
        <v>1.46</v>
      </c>
      <c r="Y83" s="51">
        <v>1</v>
      </c>
      <c r="Z83" s="51">
        <v>1.46</v>
      </c>
      <c r="AB83" s="157">
        <v>1</v>
      </c>
      <c r="AC83" s="157"/>
      <c r="AD83" s="157">
        <v>1.46</v>
      </c>
    </row>
    <row r="85" spans="1:30" x14ac:dyDescent="0.25">
      <c r="N85" s="53" t="s">
        <v>168</v>
      </c>
      <c r="P85" s="51">
        <v>84.709000000000003</v>
      </c>
      <c r="V85" s="51">
        <v>98.484999999999985</v>
      </c>
    </row>
    <row r="87" spans="1:30" x14ac:dyDescent="0.25">
      <c r="F87" s="53" t="s">
        <v>169</v>
      </c>
    </row>
    <row r="88" spans="1:30" x14ac:dyDescent="0.25">
      <c r="A88" s="721"/>
      <c r="B88" s="721"/>
      <c r="C88" s="721"/>
      <c r="F88" s="53">
        <v>1</v>
      </c>
      <c r="G88" s="53" t="s">
        <v>152</v>
      </c>
      <c r="H88" s="174">
        <v>3</v>
      </c>
      <c r="I88" s="53" t="s">
        <v>152</v>
      </c>
      <c r="J88" s="53">
        <v>3.2</v>
      </c>
      <c r="K88" s="53" t="s">
        <v>152</v>
      </c>
      <c r="L88" s="53">
        <v>1</v>
      </c>
      <c r="N88" s="53" t="s">
        <v>300</v>
      </c>
      <c r="O88" s="53" t="s">
        <v>157</v>
      </c>
      <c r="P88" s="51">
        <v>9.6000000000000014</v>
      </c>
      <c r="T88" s="51">
        <v>2</v>
      </c>
      <c r="V88" s="157">
        <v>19.200000000000003</v>
      </c>
      <c r="Y88" s="51">
        <v>0.5</v>
      </c>
      <c r="Z88" s="51">
        <v>9.6000000000000014</v>
      </c>
    </row>
    <row r="89" spans="1:30" x14ac:dyDescent="0.25">
      <c r="F89" s="53">
        <v>1</v>
      </c>
      <c r="G89" s="53" t="s">
        <v>152</v>
      </c>
      <c r="H89" s="174">
        <v>1.6</v>
      </c>
      <c r="I89" s="53" t="s">
        <v>152</v>
      </c>
      <c r="J89" s="53">
        <v>-2.5</v>
      </c>
      <c r="K89" s="53" t="s">
        <v>152</v>
      </c>
      <c r="L89" s="53">
        <v>1</v>
      </c>
      <c r="N89" s="82" t="s">
        <v>279</v>
      </c>
      <c r="O89" s="53" t="s">
        <v>157</v>
      </c>
      <c r="P89" s="51">
        <v>-4</v>
      </c>
      <c r="T89" s="51">
        <v>2</v>
      </c>
      <c r="V89" s="157">
        <v>-8</v>
      </c>
      <c r="Y89" s="51">
        <v>1</v>
      </c>
      <c r="Z89" s="51">
        <v>-8</v>
      </c>
    </row>
    <row r="90" spans="1:30" x14ac:dyDescent="0.25">
      <c r="F90" s="53">
        <v>1</v>
      </c>
      <c r="G90" s="53" t="s">
        <v>152</v>
      </c>
      <c r="H90" s="174">
        <v>1.5</v>
      </c>
      <c r="I90" s="53" t="s">
        <v>152</v>
      </c>
      <c r="J90" s="53">
        <v>-2.5</v>
      </c>
      <c r="K90" s="53" t="s">
        <v>152</v>
      </c>
      <c r="L90" s="53">
        <v>1</v>
      </c>
      <c r="N90" s="82" t="s">
        <v>333</v>
      </c>
      <c r="O90" s="53" t="s">
        <v>157</v>
      </c>
      <c r="P90" s="51">
        <v>-3.75</v>
      </c>
      <c r="T90" s="51">
        <v>2</v>
      </c>
      <c r="V90" s="157">
        <v>-7.5</v>
      </c>
      <c r="Y90" s="51">
        <v>1</v>
      </c>
      <c r="Z90" s="51">
        <v>-7.5</v>
      </c>
    </row>
    <row r="91" spans="1:30" x14ac:dyDescent="0.25">
      <c r="F91" s="53">
        <v>1</v>
      </c>
      <c r="G91" s="53" t="s">
        <v>152</v>
      </c>
      <c r="H91" s="174">
        <v>3</v>
      </c>
      <c r="I91" s="53" t="s">
        <v>152</v>
      </c>
      <c r="J91" s="53">
        <v>3.2</v>
      </c>
      <c r="K91" s="53" t="s">
        <v>152</v>
      </c>
      <c r="L91" s="53">
        <v>1</v>
      </c>
      <c r="N91" s="53" t="s">
        <v>301</v>
      </c>
      <c r="O91" s="53" t="s">
        <v>157</v>
      </c>
      <c r="P91" s="51">
        <v>9.6000000000000014</v>
      </c>
      <c r="T91" s="51">
        <v>2</v>
      </c>
      <c r="V91" s="157">
        <v>19.200000000000003</v>
      </c>
    </row>
    <row r="92" spans="1:30" x14ac:dyDescent="0.25">
      <c r="F92" s="53">
        <v>1</v>
      </c>
      <c r="G92" s="53" t="s">
        <v>152</v>
      </c>
      <c r="H92" s="174">
        <v>3</v>
      </c>
      <c r="I92" s="53" t="s">
        <v>152</v>
      </c>
      <c r="J92" s="53">
        <v>3.2</v>
      </c>
      <c r="K92" s="53" t="s">
        <v>152</v>
      </c>
      <c r="L92" s="53">
        <v>1</v>
      </c>
      <c r="N92" s="53" t="s">
        <v>302</v>
      </c>
      <c r="O92" s="53" t="s">
        <v>157</v>
      </c>
      <c r="P92" s="51">
        <v>9.6000000000000014</v>
      </c>
      <c r="T92" s="51">
        <v>2</v>
      </c>
      <c r="V92" s="157">
        <v>19.200000000000003</v>
      </c>
    </row>
    <row r="93" spans="1:30" x14ac:dyDescent="0.25">
      <c r="F93" s="53">
        <v>1</v>
      </c>
      <c r="G93" s="53" t="s">
        <v>152</v>
      </c>
      <c r="H93" s="174">
        <v>3</v>
      </c>
      <c r="I93" s="53" t="s">
        <v>152</v>
      </c>
      <c r="J93" s="53">
        <v>3.2</v>
      </c>
      <c r="K93" s="53" t="s">
        <v>152</v>
      </c>
      <c r="L93" s="53">
        <v>1</v>
      </c>
      <c r="N93" s="53" t="s">
        <v>356</v>
      </c>
      <c r="O93" s="53" t="s">
        <v>157</v>
      </c>
      <c r="P93" s="51">
        <v>9.6000000000000014</v>
      </c>
      <c r="T93" s="51">
        <v>1</v>
      </c>
      <c r="V93" s="183">
        <v>9.6000000000000014</v>
      </c>
    </row>
    <row r="94" spans="1:30" x14ac:dyDescent="0.25">
      <c r="F94" s="53">
        <v>1</v>
      </c>
      <c r="G94" s="53" t="s">
        <v>152</v>
      </c>
      <c r="H94" s="174">
        <v>0.9</v>
      </c>
      <c r="I94" s="53" t="s">
        <v>152</v>
      </c>
      <c r="J94" s="53">
        <v>-2.4</v>
      </c>
      <c r="K94" s="53" t="s">
        <v>152</v>
      </c>
      <c r="L94" s="53">
        <v>1</v>
      </c>
      <c r="N94" s="82" t="s">
        <v>357</v>
      </c>
      <c r="O94" s="53" t="s">
        <v>157</v>
      </c>
      <c r="P94" s="51">
        <v>-2.16</v>
      </c>
      <c r="T94" s="51">
        <v>2</v>
      </c>
      <c r="V94" s="157">
        <v>-4.32</v>
      </c>
    </row>
    <row r="95" spans="1:30" x14ac:dyDescent="0.25">
      <c r="F95" s="53">
        <v>1</v>
      </c>
      <c r="G95" s="53" t="s">
        <v>152</v>
      </c>
      <c r="H95" s="174">
        <v>3</v>
      </c>
      <c r="I95" s="53" t="s">
        <v>152</v>
      </c>
      <c r="J95" s="53">
        <v>3.2</v>
      </c>
      <c r="K95" s="53" t="s">
        <v>152</v>
      </c>
      <c r="L95" s="53">
        <v>1</v>
      </c>
      <c r="N95" s="53" t="s">
        <v>358</v>
      </c>
      <c r="O95" s="53" t="s">
        <v>157</v>
      </c>
      <c r="P95" s="51">
        <v>9.6000000000000014</v>
      </c>
      <c r="T95" s="51">
        <v>2</v>
      </c>
      <c r="V95" s="157">
        <v>19.200000000000003</v>
      </c>
    </row>
    <row r="96" spans="1:30" x14ac:dyDescent="0.25">
      <c r="F96" s="53">
        <v>1</v>
      </c>
      <c r="G96" s="53" t="s">
        <v>152</v>
      </c>
      <c r="H96" s="174">
        <v>3</v>
      </c>
      <c r="I96" s="53" t="s">
        <v>152</v>
      </c>
      <c r="J96" s="53">
        <v>3.2</v>
      </c>
      <c r="K96" s="53" t="s">
        <v>152</v>
      </c>
      <c r="L96" s="53">
        <v>1</v>
      </c>
      <c r="N96" s="53" t="s">
        <v>360</v>
      </c>
      <c r="O96" s="53" t="s">
        <v>157</v>
      </c>
      <c r="P96" s="51">
        <v>9.6000000000000014</v>
      </c>
      <c r="T96" s="51">
        <v>2</v>
      </c>
      <c r="V96" s="157">
        <v>19.200000000000003</v>
      </c>
    </row>
    <row r="97" spans="2:30" x14ac:dyDescent="0.25">
      <c r="F97" s="53">
        <v>1</v>
      </c>
      <c r="G97" s="53" t="s">
        <v>152</v>
      </c>
      <c r="H97" s="174">
        <v>6</v>
      </c>
      <c r="I97" s="53" t="s">
        <v>152</v>
      </c>
      <c r="J97" s="53">
        <v>3</v>
      </c>
      <c r="K97" s="53" t="s">
        <v>152</v>
      </c>
      <c r="L97" s="53">
        <v>1</v>
      </c>
      <c r="N97" s="53" t="s">
        <v>365</v>
      </c>
      <c r="O97" s="53" t="s">
        <v>157</v>
      </c>
      <c r="P97" s="51">
        <v>18</v>
      </c>
      <c r="T97" s="51">
        <v>1</v>
      </c>
      <c r="V97" s="179">
        <v>18</v>
      </c>
      <c r="Y97" s="51">
        <v>1</v>
      </c>
      <c r="Z97" s="51">
        <v>18</v>
      </c>
    </row>
    <row r="98" spans="2:30" x14ac:dyDescent="0.25">
      <c r="F98" s="53">
        <v>1</v>
      </c>
      <c r="G98" s="53" t="s">
        <v>152</v>
      </c>
      <c r="H98" s="174">
        <v>0.9</v>
      </c>
      <c r="I98" s="53" t="s">
        <v>152</v>
      </c>
      <c r="J98" s="53">
        <v>-2.5</v>
      </c>
      <c r="K98" s="53" t="s">
        <v>152</v>
      </c>
      <c r="L98" s="53">
        <v>1</v>
      </c>
      <c r="N98" s="82" t="s">
        <v>359</v>
      </c>
      <c r="O98" s="53" t="s">
        <v>157</v>
      </c>
      <c r="P98" s="51">
        <v>-2.25</v>
      </c>
      <c r="T98" s="51">
        <v>2</v>
      </c>
      <c r="V98" s="157">
        <v>-4.5</v>
      </c>
    </row>
    <row r="99" spans="2:30" x14ac:dyDescent="0.25">
      <c r="F99" s="53">
        <v>2</v>
      </c>
      <c r="G99" s="53" t="s">
        <v>152</v>
      </c>
      <c r="H99" s="174">
        <v>0.8</v>
      </c>
      <c r="I99" s="53" t="s">
        <v>152</v>
      </c>
      <c r="J99" s="53">
        <v>-1.4</v>
      </c>
      <c r="K99" s="53" t="s">
        <v>152</v>
      </c>
      <c r="L99" s="53">
        <v>1</v>
      </c>
      <c r="N99" s="82" t="s">
        <v>269</v>
      </c>
      <c r="O99" s="53" t="s">
        <v>157</v>
      </c>
      <c r="P99" s="51">
        <v>-2.2399999999999998</v>
      </c>
      <c r="T99" s="51">
        <v>2</v>
      </c>
      <c r="V99" s="157">
        <v>-4.4799999999999995</v>
      </c>
      <c r="Y99" s="51">
        <v>1</v>
      </c>
      <c r="Z99" s="51">
        <v>-4.4799999999999995</v>
      </c>
    </row>
    <row r="100" spans="2:30" x14ac:dyDescent="0.25">
      <c r="F100" s="53">
        <v>1</v>
      </c>
      <c r="G100" s="53" t="s">
        <v>152</v>
      </c>
      <c r="H100" s="174">
        <v>0.6</v>
      </c>
      <c r="I100" s="53" t="s">
        <v>152</v>
      </c>
      <c r="J100" s="53">
        <v>1.3</v>
      </c>
      <c r="K100" s="53" t="s">
        <v>152</v>
      </c>
      <c r="L100" s="53">
        <v>1</v>
      </c>
      <c r="N100" s="53" t="s">
        <v>268</v>
      </c>
      <c r="O100" s="53" t="s">
        <v>157</v>
      </c>
      <c r="P100" s="51">
        <v>0.78</v>
      </c>
      <c r="T100" s="51">
        <v>2</v>
      </c>
      <c r="V100" s="157">
        <v>1.56</v>
      </c>
    </row>
    <row r="102" spans="2:30" x14ac:dyDescent="0.25">
      <c r="N102" s="53" t="s">
        <v>168</v>
      </c>
      <c r="P102" s="51">
        <v>61.98</v>
      </c>
      <c r="V102" s="51">
        <v>96.360000000000014</v>
      </c>
    </row>
    <row r="103" spans="2:30" x14ac:dyDescent="0.25">
      <c r="B103" s="720" t="s">
        <v>170</v>
      </c>
      <c r="C103" s="720"/>
      <c r="P103" s="55"/>
    </row>
    <row r="104" spans="2:30" x14ac:dyDescent="0.25">
      <c r="F104" s="53" t="s">
        <v>167</v>
      </c>
    </row>
    <row r="105" spans="2:30" x14ac:dyDescent="0.25">
      <c r="F105" s="53">
        <v>1</v>
      </c>
      <c r="G105" s="53" t="s">
        <v>152</v>
      </c>
      <c r="H105" s="174">
        <v>7.4350000000000005</v>
      </c>
      <c r="I105" s="53" t="s">
        <v>152</v>
      </c>
      <c r="J105" s="53">
        <v>3.2</v>
      </c>
      <c r="K105" s="53" t="s">
        <v>152</v>
      </c>
      <c r="L105" s="53">
        <v>1</v>
      </c>
      <c r="N105" s="53" t="s">
        <v>299</v>
      </c>
      <c r="O105" s="53" t="s">
        <v>157</v>
      </c>
      <c r="P105" s="157">
        <v>23.792000000000002</v>
      </c>
      <c r="Q105" s="157"/>
      <c r="R105" s="157"/>
      <c r="S105" s="157"/>
      <c r="T105" s="157">
        <v>1</v>
      </c>
      <c r="U105" s="157"/>
      <c r="V105" s="182">
        <v>23.792000000000002</v>
      </c>
      <c r="W105" s="157"/>
      <c r="X105" s="157"/>
      <c r="Y105" s="157"/>
      <c r="Z105" s="157"/>
      <c r="AA105" s="157"/>
      <c r="AB105" s="157">
        <v>1</v>
      </c>
      <c r="AC105" s="157"/>
      <c r="AD105" s="157">
        <v>23.792000000000002</v>
      </c>
    </row>
    <row r="106" spans="2:30" x14ac:dyDescent="0.25">
      <c r="F106" s="53">
        <v>1</v>
      </c>
      <c r="G106" s="53" t="s">
        <v>152</v>
      </c>
      <c r="H106" s="174">
        <v>1.605</v>
      </c>
      <c r="I106" s="53" t="s">
        <v>152</v>
      </c>
      <c r="J106" s="53">
        <v>3.2</v>
      </c>
      <c r="K106" s="53" t="s">
        <v>152</v>
      </c>
      <c r="L106" s="53">
        <v>1</v>
      </c>
      <c r="N106" s="53" t="s">
        <v>328</v>
      </c>
      <c r="O106" s="53" t="s">
        <v>157</v>
      </c>
      <c r="P106" s="51">
        <v>5.1360000000000001</v>
      </c>
      <c r="T106" s="51">
        <v>1</v>
      </c>
      <c r="V106" s="157">
        <v>5.1360000000000001</v>
      </c>
      <c r="AB106" s="157"/>
      <c r="AC106" s="157"/>
      <c r="AD106" s="157"/>
    </row>
    <row r="107" spans="2:30" x14ac:dyDescent="0.25">
      <c r="F107" s="53">
        <v>1</v>
      </c>
      <c r="G107" s="53" t="s">
        <v>152</v>
      </c>
      <c r="H107" s="174">
        <v>5.6050000000000004</v>
      </c>
      <c r="I107" s="53" t="s">
        <v>152</v>
      </c>
      <c r="J107" s="53">
        <v>3.2</v>
      </c>
      <c r="K107" s="53" t="s">
        <v>152</v>
      </c>
      <c r="L107" s="53">
        <v>1</v>
      </c>
      <c r="N107" s="53" t="s">
        <v>298</v>
      </c>
      <c r="O107" s="53" t="s">
        <v>157</v>
      </c>
      <c r="P107" s="51">
        <v>17.936000000000003</v>
      </c>
      <c r="T107" s="51">
        <v>2</v>
      </c>
      <c r="V107" s="157">
        <v>35.872000000000007</v>
      </c>
      <c r="AB107" s="157"/>
      <c r="AC107" s="157"/>
      <c r="AD107" s="157"/>
    </row>
    <row r="108" spans="2:30" x14ac:dyDescent="0.25">
      <c r="F108" s="53">
        <v>1</v>
      </c>
      <c r="G108" s="53" t="s">
        <v>152</v>
      </c>
      <c r="H108" s="174">
        <v>6.2850000000000001</v>
      </c>
      <c r="I108" s="53" t="s">
        <v>152</v>
      </c>
      <c r="J108" s="53">
        <v>3.2</v>
      </c>
      <c r="K108" s="53" t="s">
        <v>152</v>
      </c>
      <c r="L108" s="53">
        <v>1</v>
      </c>
      <c r="N108" s="53" t="s">
        <v>361</v>
      </c>
      <c r="O108" s="53" t="s">
        <v>157</v>
      </c>
      <c r="P108" s="51">
        <v>20.112000000000002</v>
      </c>
      <c r="T108" s="51">
        <v>1</v>
      </c>
      <c r="V108" s="181">
        <v>20.112000000000002</v>
      </c>
      <c r="AB108" s="157"/>
      <c r="AC108" s="157"/>
      <c r="AD108" s="157"/>
    </row>
    <row r="109" spans="2:30" x14ac:dyDescent="0.25">
      <c r="F109" s="53">
        <v>1</v>
      </c>
      <c r="G109" s="53" t="s">
        <v>152</v>
      </c>
      <c r="H109" s="174">
        <v>1</v>
      </c>
      <c r="I109" s="53" t="s">
        <v>152</v>
      </c>
      <c r="J109" s="53">
        <v>8.6</v>
      </c>
      <c r="K109" s="53" t="s">
        <v>152</v>
      </c>
      <c r="L109" s="53">
        <v>2</v>
      </c>
      <c r="N109" s="53" t="s">
        <v>329</v>
      </c>
      <c r="O109" s="53" t="s">
        <v>157</v>
      </c>
      <c r="P109" s="51">
        <v>17.2</v>
      </c>
      <c r="T109" s="51">
        <v>1</v>
      </c>
      <c r="V109" s="157">
        <v>17.2</v>
      </c>
      <c r="Y109" s="51">
        <v>1</v>
      </c>
      <c r="Z109" s="51">
        <v>17.2</v>
      </c>
      <c r="AB109" s="157">
        <v>1</v>
      </c>
      <c r="AC109" s="157"/>
      <c r="AD109" s="157">
        <v>17.2</v>
      </c>
    </row>
    <row r="110" spans="2:30" x14ac:dyDescent="0.25">
      <c r="F110" s="53">
        <v>1</v>
      </c>
      <c r="G110" s="53" t="s">
        <v>152</v>
      </c>
      <c r="H110" s="174">
        <v>0.8</v>
      </c>
      <c r="I110" s="53" t="s">
        <v>152</v>
      </c>
      <c r="J110" s="53">
        <v>-1.4</v>
      </c>
      <c r="K110" s="53" t="s">
        <v>152</v>
      </c>
      <c r="L110" s="53">
        <v>1</v>
      </c>
      <c r="N110" s="82" t="s">
        <v>269</v>
      </c>
      <c r="O110" s="53" t="s">
        <v>157</v>
      </c>
      <c r="P110" s="51">
        <v>-1.1199999999999999</v>
      </c>
      <c r="T110" s="51">
        <v>2</v>
      </c>
      <c r="V110" s="157">
        <v>-2.2399999999999998</v>
      </c>
    </row>
    <row r="111" spans="2:30" x14ac:dyDescent="0.25">
      <c r="N111" s="53" t="s">
        <v>168</v>
      </c>
      <c r="P111" s="51">
        <v>83.055999999999997</v>
      </c>
      <c r="V111" s="51">
        <v>99.872000000000014</v>
      </c>
    </row>
    <row r="113" spans="6:31" x14ac:dyDescent="0.25">
      <c r="F113" s="53" t="s">
        <v>169</v>
      </c>
    </row>
    <row r="114" spans="6:31" x14ac:dyDescent="0.25">
      <c r="F114" s="53">
        <v>1</v>
      </c>
      <c r="G114" s="53" t="s">
        <v>152</v>
      </c>
      <c r="H114" s="174">
        <v>3</v>
      </c>
      <c r="I114" s="53" t="s">
        <v>152</v>
      </c>
      <c r="J114" s="53">
        <v>3.2</v>
      </c>
      <c r="K114" s="53" t="s">
        <v>152</v>
      </c>
      <c r="L114" s="53">
        <v>1</v>
      </c>
      <c r="N114" s="53" t="s">
        <v>330</v>
      </c>
      <c r="O114" s="53" t="s">
        <v>157</v>
      </c>
      <c r="P114" s="51">
        <v>9.6000000000000014</v>
      </c>
      <c r="T114" s="51">
        <v>2</v>
      </c>
      <c r="V114" s="157">
        <v>19.200000000000003</v>
      </c>
      <c r="Y114" s="51">
        <v>0.5</v>
      </c>
      <c r="Z114" s="51">
        <v>9.6000000000000014</v>
      </c>
    </row>
    <row r="115" spans="6:31" x14ac:dyDescent="0.25">
      <c r="F115" s="53">
        <v>1</v>
      </c>
      <c r="G115" s="53" t="s">
        <v>152</v>
      </c>
      <c r="H115" s="174">
        <v>3</v>
      </c>
      <c r="I115" s="53" t="s">
        <v>152</v>
      </c>
      <c r="J115" s="53">
        <v>3.2</v>
      </c>
      <c r="K115" s="53" t="s">
        <v>152</v>
      </c>
      <c r="L115" s="53">
        <v>1</v>
      </c>
      <c r="N115" s="53" t="s">
        <v>301</v>
      </c>
      <c r="O115" s="53" t="s">
        <v>157</v>
      </c>
      <c r="P115" s="51">
        <v>9.6000000000000014</v>
      </c>
      <c r="T115" s="51">
        <v>2</v>
      </c>
      <c r="V115" s="157">
        <v>19.200000000000003</v>
      </c>
    </row>
    <row r="116" spans="6:31" x14ac:dyDescent="0.25">
      <c r="F116" s="53">
        <v>2</v>
      </c>
      <c r="G116" s="53" t="s">
        <v>152</v>
      </c>
      <c r="H116" s="174">
        <v>1.62</v>
      </c>
      <c r="I116" s="53" t="s">
        <v>152</v>
      </c>
      <c r="J116" s="53">
        <v>-2.37</v>
      </c>
      <c r="K116" s="53" t="s">
        <v>152</v>
      </c>
      <c r="L116" s="53">
        <v>1</v>
      </c>
      <c r="N116" s="82" t="s">
        <v>207</v>
      </c>
      <c r="O116" s="53" t="s">
        <v>157</v>
      </c>
      <c r="P116" s="51">
        <v>-7.6788000000000007</v>
      </c>
      <c r="T116" s="51">
        <v>2</v>
      </c>
      <c r="V116" s="157">
        <v>-15.357600000000001</v>
      </c>
      <c r="Y116" s="51">
        <v>1</v>
      </c>
      <c r="Z116" s="51">
        <v>-15.357600000000001</v>
      </c>
    </row>
    <row r="117" spans="6:31" x14ac:dyDescent="0.25">
      <c r="F117" s="53">
        <v>1</v>
      </c>
      <c r="G117" s="53" t="s">
        <v>152</v>
      </c>
      <c r="H117" s="174">
        <v>0.9</v>
      </c>
      <c r="I117" s="53" t="s">
        <v>152</v>
      </c>
      <c r="J117" s="53">
        <v>-2.4</v>
      </c>
      <c r="K117" s="53" t="s">
        <v>152</v>
      </c>
      <c r="L117" s="53">
        <v>1</v>
      </c>
      <c r="N117" s="82" t="s">
        <v>362</v>
      </c>
      <c r="O117" s="53" t="s">
        <v>157</v>
      </c>
      <c r="P117" s="51">
        <v>-2.16</v>
      </c>
      <c r="T117" s="51">
        <v>2</v>
      </c>
      <c r="V117" s="157">
        <v>-4.32</v>
      </c>
      <c r="Y117" s="51">
        <v>1</v>
      </c>
      <c r="Z117" s="51">
        <v>-4.32</v>
      </c>
    </row>
    <row r="118" spans="6:31" x14ac:dyDescent="0.25">
      <c r="F118" s="53">
        <v>1</v>
      </c>
      <c r="G118" s="53" t="s">
        <v>152</v>
      </c>
      <c r="H118" s="174">
        <v>3</v>
      </c>
      <c r="I118" s="53" t="s">
        <v>152</v>
      </c>
      <c r="J118" s="53">
        <v>3.2</v>
      </c>
      <c r="K118" s="53" t="s">
        <v>152</v>
      </c>
      <c r="L118" s="53">
        <v>1</v>
      </c>
      <c r="N118" s="53" t="s">
        <v>302</v>
      </c>
      <c r="O118" s="53" t="s">
        <v>157</v>
      </c>
      <c r="P118" s="51">
        <v>9.6000000000000014</v>
      </c>
      <c r="T118" s="51">
        <v>2</v>
      </c>
      <c r="V118" s="157">
        <v>19.200000000000003</v>
      </c>
      <c r="Y118" s="51">
        <v>0.5</v>
      </c>
      <c r="Z118" s="51">
        <v>9.6000000000000014</v>
      </c>
    </row>
    <row r="119" spans="6:31" x14ac:dyDescent="0.25">
      <c r="F119" s="53">
        <v>1</v>
      </c>
      <c r="G119" s="53" t="s">
        <v>152</v>
      </c>
      <c r="H119" s="174">
        <v>0.9</v>
      </c>
      <c r="I119" s="53" t="s">
        <v>152</v>
      </c>
      <c r="J119" s="53">
        <v>-2.4</v>
      </c>
      <c r="K119" s="53" t="s">
        <v>152</v>
      </c>
      <c r="L119" s="53">
        <v>1</v>
      </c>
      <c r="N119" s="82" t="s">
        <v>363</v>
      </c>
      <c r="O119" s="53" t="s">
        <v>157</v>
      </c>
      <c r="P119" s="51">
        <v>-2.16</v>
      </c>
      <c r="T119" s="51">
        <v>2</v>
      </c>
      <c r="V119" s="157">
        <v>-4.32</v>
      </c>
    </row>
    <row r="120" spans="6:31" x14ac:dyDescent="0.25">
      <c r="F120" s="53">
        <v>1</v>
      </c>
      <c r="G120" s="53" t="s">
        <v>152</v>
      </c>
      <c r="H120" s="174">
        <v>0.8</v>
      </c>
      <c r="I120" s="53" t="s">
        <v>152</v>
      </c>
      <c r="J120" s="53">
        <v>-2.4</v>
      </c>
      <c r="K120" s="53" t="s">
        <v>152</v>
      </c>
      <c r="L120" s="53">
        <v>1</v>
      </c>
      <c r="N120" s="82" t="s">
        <v>364</v>
      </c>
      <c r="O120" s="53" t="s">
        <v>157</v>
      </c>
      <c r="P120" s="51">
        <v>-1.92</v>
      </c>
      <c r="T120" s="51">
        <v>2</v>
      </c>
      <c r="V120" s="157">
        <v>-3.84</v>
      </c>
    </row>
    <row r="121" spans="6:31" x14ac:dyDescent="0.25">
      <c r="F121" s="53">
        <v>1</v>
      </c>
      <c r="G121" s="53" t="s">
        <v>152</v>
      </c>
      <c r="H121" s="174">
        <v>6</v>
      </c>
      <c r="I121" s="53" t="s">
        <v>152</v>
      </c>
      <c r="J121" s="53">
        <v>3.2</v>
      </c>
      <c r="K121" s="53" t="s">
        <v>152</v>
      </c>
      <c r="L121" s="53">
        <v>1</v>
      </c>
      <c r="N121" s="53" t="s">
        <v>331</v>
      </c>
      <c r="O121" s="53" t="s">
        <v>157</v>
      </c>
      <c r="P121" s="51">
        <v>19.200000000000003</v>
      </c>
      <c r="T121" s="51">
        <v>2</v>
      </c>
      <c r="V121" s="183">
        <v>38.400000000000006</v>
      </c>
      <c r="Y121" s="51">
        <v>0.5</v>
      </c>
      <c r="Z121" s="51">
        <v>19.200000000000003</v>
      </c>
    </row>
    <row r="122" spans="6:31" x14ac:dyDescent="0.25">
      <c r="F122" s="53">
        <v>1</v>
      </c>
      <c r="G122" s="53" t="s">
        <v>152</v>
      </c>
      <c r="H122" s="174">
        <v>1.75</v>
      </c>
      <c r="I122" s="53" t="s">
        <v>152</v>
      </c>
      <c r="J122" s="53">
        <v>3.2</v>
      </c>
      <c r="K122" s="53" t="s">
        <v>152</v>
      </c>
      <c r="L122" s="53">
        <v>1</v>
      </c>
      <c r="N122" s="53" t="s">
        <v>366</v>
      </c>
      <c r="O122" s="53" t="s">
        <v>157</v>
      </c>
      <c r="P122" s="51">
        <v>5.6000000000000005</v>
      </c>
      <c r="T122" s="51">
        <v>1</v>
      </c>
      <c r="V122" s="157">
        <v>5.6000000000000005</v>
      </c>
    </row>
    <row r="123" spans="6:31" x14ac:dyDescent="0.25">
      <c r="F123" s="53">
        <v>1</v>
      </c>
      <c r="G123" s="53" t="s">
        <v>152</v>
      </c>
      <c r="H123" s="174">
        <v>3</v>
      </c>
      <c r="I123" s="53" t="s">
        <v>152</v>
      </c>
      <c r="J123" s="53">
        <v>3.2</v>
      </c>
      <c r="K123" s="53" t="s">
        <v>152</v>
      </c>
      <c r="L123" s="53">
        <v>1</v>
      </c>
      <c r="N123" s="53" t="s">
        <v>360</v>
      </c>
      <c r="O123" s="53" t="s">
        <v>157</v>
      </c>
      <c r="P123" s="51">
        <v>9.6000000000000014</v>
      </c>
      <c r="T123" s="51">
        <v>2</v>
      </c>
      <c r="V123" s="157">
        <v>19.200000000000003</v>
      </c>
      <c r="Y123" s="51">
        <v>0.5</v>
      </c>
      <c r="Z123" s="51">
        <v>9.6000000000000014</v>
      </c>
    </row>
    <row r="124" spans="6:31" x14ac:dyDescent="0.25">
      <c r="F124" s="53">
        <v>1</v>
      </c>
      <c r="G124" s="53" t="s">
        <v>152</v>
      </c>
      <c r="H124" s="174">
        <v>0.8</v>
      </c>
      <c r="I124" s="53" t="s">
        <v>152</v>
      </c>
      <c r="J124" s="53">
        <v>-0.6</v>
      </c>
      <c r="K124" s="53" t="s">
        <v>152</v>
      </c>
      <c r="L124" s="53">
        <v>1</v>
      </c>
      <c r="N124" s="82" t="s">
        <v>270</v>
      </c>
      <c r="O124" s="53" t="s">
        <v>157</v>
      </c>
      <c r="P124" s="51">
        <v>-0.48</v>
      </c>
      <c r="T124" s="51">
        <v>2</v>
      </c>
      <c r="V124" s="157">
        <v>-0.96</v>
      </c>
      <c r="Y124" s="51">
        <v>1</v>
      </c>
      <c r="Z124" s="51">
        <v>-0.96</v>
      </c>
    </row>
    <row r="126" spans="6:31" x14ac:dyDescent="0.25">
      <c r="N126" s="53" t="s">
        <v>168</v>
      </c>
      <c r="P126" s="51">
        <v>48.801200000000016</v>
      </c>
      <c r="V126" s="51">
        <v>92.002400000000023</v>
      </c>
    </row>
    <row r="128" spans="6:31" x14ac:dyDescent="0.25">
      <c r="F128" s="719" t="s">
        <v>150</v>
      </c>
      <c r="G128" s="719"/>
      <c r="H128" s="719"/>
      <c r="I128" s="719"/>
      <c r="J128" s="719"/>
      <c r="K128" s="719"/>
      <c r="L128" s="719"/>
      <c r="M128" s="719"/>
      <c r="N128" s="719"/>
      <c r="O128" s="67" t="s">
        <v>157</v>
      </c>
      <c r="P128" s="50">
        <v>278.5462</v>
      </c>
      <c r="Q128" s="50" t="s">
        <v>160</v>
      </c>
      <c r="V128" s="50">
        <v>386.71940000000001</v>
      </c>
      <c r="W128" s="50" t="s">
        <v>38</v>
      </c>
      <c r="Z128" s="159">
        <v>63.188400000000009</v>
      </c>
      <c r="AA128" s="159" t="s">
        <v>38</v>
      </c>
      <c r="AD128" s="159">
        <v>99.216000000000008</v>
      </c>
      <c r="AE128" s="159" t="s">
        <v>38</v>
      </c>
    </row>
    <row r="136" spans="14:14" x14ac:dyDescent="0.25">
      <c r="N136" s="160">
        <v>69.842500000000001</v>
      </c>
    </row>
    <row r="137" spans="14:14" x14ac:dyDescent="0.25">
      <c r="N137" s="160">
        <v>129</v>
      </c>
    </row>
    <row r="138" spans="14:14" x14ac:dyDescent="0.25">
      <c r="N138" s="160">
        <v>41.58</v>
      </c>
    </row>
    <row r="139" spans="14:14" x14ac:dyDescent="0.25">
      <c r="N139" s="161">
        <v>11</v>
      </c>
    </row>
    <row r="176" spans="3:3" x14ac:dyDescent="0.25">
      <c r="C176" s="46" t="s">
        <v>174</v>
      </c>
    </row>
    <row r="177" spans="3:16" x14ac:dyDescent="0.25">
      <c r="C177" s="46" t="s">
        <v>166</v>
      </c>
    </row>
    <row r="178" spans="3:16" x14ac:dyDescent="0.25">
      <c r="F178" s="53">
        <v>1.1000000000000001</v>
      </c>
      <c r="G178" s="53" t="s">
        <v>152</v>
      </c>
      <c r="H178" s="53">
        <v>3.5</v>
      </c>
      <c r="I178" s="53" t="s">
        <v>152</v>
      </c>
      <c r="J178" s="53">
        <v>1</v>
      </c>
      <c r="N178" s="53" t="s">
        <v>175</v>
      </c>
      <c r="O178" s="53" t="s">
        <v>157</v>
      </c>
      <c r="P178" s="51">
        <v>3.8500000000000005</v>
      </c>
    </row>
    <row r="179" spans="3:16" x14ac:dyDescent="0.25">
      <c r="F179" s="53">
        <v>4.5</v>
      </c>
      <c r="G179" s="53" t="s">
        <v>152</v>
      </c>
      <c r="H179" s="53">
        <v>10.5</v>
      </c>
      <c r="I179" s="53" t="s">
        <v>152</v>
      </c>
      <c r="J179" s="53">
        <v>1</v>
      </c>
      <c r="N179" s="53" t="s">
        <v>176</v>
      </c>
      <c r="O179" s="53" t="s">
        <v>157</v>
      </c>
      <c r="P179" s="51">
        <v>47.25</v>
      </c>
    </row>
    <row r="180" spans="3:16" x14ac:dyDescent="0.25">
      <c r="F180" s="53">
        <v>2.85</v>
      </c>
      <c r="G180" s="53" t="s">
        <v>152</v>
      </c>
      <c r="H180" s="53">
        <v>2</v>
      </c>
      <c r="I180" s="53" t="s">
        <v>152</v>
      </c>
      <c r="J180" s="53">
        <v>1</v>
      </c>
      <c r="N180" s="53" t="s">
        <v>177</v>
      </c>
      <c r="O180" s="53" t="s">
        <v>157</v>
      </c>
      <c r="P180" s="51">
        <v>5.7</v>
      </c>
    </row>
    <row r="181" spans="3:16" x14ac:dyDescent="0.25">
      <c r="F181" s="53">
        <v>3.5</v>
      </c>
      <c r="G181" s="53" t="s">
        <v>152</v>
      </c>
      <c r="H181" s="53">
        <v>3.5</v>
      </c>
      <c r="I181" s="53" t="s">
        <v>152</v>
      </c>
      <c r="J181" s="53">
        <v>1</v>
      </c>
      <c r="N181" s="53" t="s">
        <v>178</v>
      </c>
      <c r="O181" s="53" t="s">
        <v>157</v>
      </c>
      <c r="P181" s="51">
        <v>12.25</v>
      </c>
    </row>
    <row r="182" spans="3:16" x14ac:dyDescent="0.25">
      <c r="F182" s="53">
        <v>5</v>
      </c>
      <c r="G182" s="53" t="s">
        <v>152</v>
      </c>
      <c r="H182" s="53">
        <v>4</v>
      </c>
      <c r="I182" s="53" t="s">
        <v>152</v>
      </c>
      <c r="J182" s="53">
        <v>1</v>
      </c>
      <c r="N182" s="53" t="s">
        <v>179</v>
      </c>
      <c r="O182" s="53" t="s">
        <v>157</v>
      </c>
      <c r="P182" s="51">
        <v>20</v>
      </c>
    </row>
    <row r="183" spans="3:16" x14ac:dyDescent="0.25">
      <c r="F183" s="53">
        <v>3.5</v>
      </c>
      <c r="G183" s="53" t="s">
        <v>152</v>
      </c>
      <c r="H183" s="53">
        <v>4</v>
      </c>
      <c r="I183" s="53" t="s">
        <v>152</v>
      </c>
      <c r="J183" s="53">
        <v>1</v>
      </c>
      <c r="N183" s="53" t="s">
        <v>180</v>
      </c>
      <c r="O183" s="53" t="s">
        <v>157</v>
      </c>
      <c r="P183" s="51">
        <v>14</v>
      </c>
    </row>
    <row r="184" spans="3:16" x14ac:dyDescent="0.25">
      <c r="F184" s="53">
        <v>2.15</v>
      </c>
      <c r="G184" s="53" t="s">
        <v>152</v>
      </c>
      <c r="H184" s="53">
        <v>3.5</v>
      </c>
      <c r="I184" s="53" t="s">
        <v>152</v>
      </c>
      <c r="J184" s="53">
        <v>1</v>
      </c>
      <c r="N184" s="53" t="s">
        <v>181</v>
      </c>
      <c r="O184" s="53" t="s">
        <v>157</v>
      </c>
      <c r="P184" s="51">
        <v>7.5249999999999995</v>
      </c>
    </row>
    <row r="185" spans="3:16" x14ac:dyDescent="0.25">
      <c r="F185" s="53">
        <v>3.5</v>
      </c>
      <c r="G185" s="53" t="s">
        <v>152</v>
      </c>
      <c r="H185" s="53">
        <v>5.5</v>
      </c>
      <c r="I185" s="53" t="s">
        <v>152</v>
      </c>
      <c r="J185" s="53">
        <v>1</v>
      </c>
      <c r="N185" s="53" t="s">
        <v>182</v>
      </c>
      <c r="O185" s="53" t="s">
        <v>157</v>
      </c>
      <c r="P185" s="51">
        <v>19.25</v>
      </c>
    </row>
    <row r="186" spans="3:16" x14ac:dyDescent="0.25">
      <c r="F186" s="53">
        <v>1.75</v>
      </c>
      <c r="G186" s="53" t="s">
        <v>152</v>
      </c>
      <c r="H186" s="53">
        <v>3.5</v>
      </c>
      <c r="I186" s="53" t="s">
        <v>152</v>
      </c>
      <c r="J186" s="53">
        <v>1</v>
      </c>
      <c r="N186" s="53" t="s">
        <v>183</v>
      </c>
      <c r="O186" s="53" t="s">
        <v>157</v>
      </c>
      <c r="P186" s="51">
        <v>6.125</v>
      </c>
    </row>
    <row r="187" spans="3:16" x14ac:dyDescent="0.25">
      <c r="F187" s="53">
        <v>1.1000000000000001</v>
      </c>
      <c r="G187" s="53" t="s">
        <v>152</v>
      </c>
      <c r="H187" s="53">
        <v>6</v>
      </c>
      <c r="I187" s="53" t="s">
        <v>152</v>
      </c>
      <c r="J187" s="53">
        <v>0.5</v>
      </c>
      <c r="N187" s="53" t="s">
        <v>184</v>
      </c>
      <c r="O187" s="53" t="s">
        <v>157</v>
      </c>
      <c r="P187" s="51">
        <v>3.3000000000000003</v>
      </c>
    </row>
    <row r="188" spans="3:16" x14ac:dyDescent="0.25">
      <c r="F188" s="53">
        <v>1.5</v>
      </c>
      <c r="G188" s="53" t="s">
        <v>152</v>
      </c>
      <c r="H188" s="53">
        <v>4.5</v>
      </c>
      <c r="I188" s="53" t="s">
        <v>152</v>
      </c>
      <c r="J188" s="53">
        <v>0.5</v>
      </c>
      <c r="N188" s="53" t="s">
        <v>184</v>
      </c>
      <c r="O188" s="53" t="s">
        <v>157</v>
      </c>
      <c r="P188" s="51">
        <v>3.375</v>
      </c>
    </row>
    <row r="190" spans="3:16" x14ac:dyDescent="0.25">
      <c r="P190" s="46">
        <v>142.62500000000003</v>
      </c>
    </row>
    <row r="192" spans="3:16" x14ac:dyDescent="0.25">
      <c r="C192" s="46" t="s">
        <v>170</v>
      </c>
    </row>
    <row r="193" spans="6:16" x14ac:dyDescent="0.25">
      <c r="F193" s="53">
        <v>2.5</v>
      </c>
      <c r="G193" s="53" t="s">
        <v>152</v>
      </c>
      <c r="H193" s="53">
        <v>3.5</v>
      </c>
      <c r="I193" s="53" t="s">
        <v>152</v>
      </c>
      <c r="J193" s="53">
        <v>1</v>
      </c>
      <c r="N193" s="53" t="s">
        <v>185</v>
      </c>
      <c r="O193" s="53" t="s">
        <v>157</v>
      </c>
      <c r="P193" s="51">
        <v>8.75</v>
      </c>
    </row>
    <row r="194" spans="6:16" x14ac:dyDescent="0.25">
      <c r="F194" s="53">
        <v>3</v>
      </c>
      <c r="G194" s="53" t="s">
        <v>152</v>
      </c>
      <c r="H194" s="53">
        <v>2.5</v>
      </c>
      <c r="I194" s="53" t="s">
        <v>152</v>
      </c>
      <c r="J194" s="53">
        <v>1</v>
      </c>
      <c r="N194" s="53" t="s">
        <v>172</v>
      </c>
      <c r="O194" s="53" t="s">
        <v>157</v>
      </c>
      <c r="P194" s="51">
        <v>7.5</v>
      </c>
    </row>
    <row r="195" spans="6:16" x14ac:dyDescent="0.25">
      <c r="F195" s="53">
        <v>4.5</v>
      </c>
      <c r="G195" s="53" t="s">
        <v>152</v>
      </c>
      <c r="H195" s="53">
        <v>6.5</v>
      </c>
      <c r="I195" s="53" t="s">
        <v>152</v>
      </c>
      <c r="J195" s="53">
        <v>1</v>
      </c>
      <c r="N195" s="53" t="s">
        <v>186</v>
      </c>
      <c r="O195" s="53" t="s">
        <v>157</v>
      </c>
      <c r="P195" s="51">
        <v>29.25</v>
      </c>
    </row>
    <row r="196" spans="6:16" x14ac:dyDescent="0.25">
      <c r="F196" s="53">
        <v>5</v>
      </c>
      <c r="G196" s="53" t="s">
        <v>152</v>
      </c>
      <c r="H196" s="53">
        <v>2</v>
      </c>
      <c r="I196" s="53" t="s">
        <v>152</v>
      </c>
      <c r="J196" s="53">
        <v>1</v>
      </c>
      <c r="N196" s="53" t="s">
        <v>187</v>
      </c>
      <c r="O196" s="53" t="s">
        <v>157</v>
      </c>
      <c r="P196" s="51">
        <v>10</v>
      </c>
    </row>
    <row r="197" spans="6:16" x14ac:dyDescent="0.25">
      <c r="F197" s="53">
        <v>4</v>
      </c>
      <c r="G197" s="53" t="s">
        <v>152</v>
      </c>
      <c r="H197" s="53">
        <v>3.5</v>
      </c>
      <c r="I197" s="53" t="s">
        <v>152</v>
      </c>
      <c r="J197" s="53">
        <v>1</v>
      </c>
      <c r="N197" s="53" t="s">
        <v>188</v>
      </c>
      <c r="O197" s="53" t="s">
        <v>157</v>
      </c>
      <c r="P197" s="51">
        <v>14</v>
      </c>
    </row>
    <row r="198" spans="6:16" x14ac:dyDescent="0.25">
      <c r="F198" s="53">
        <v>4.25</v>
      </c>
      <c r="G198" s="53" t="s">
        <v>152</v>
      </c>
      <c r="H198" s="53">
        <v>3.5</v>
      </c>
      <c r="I198" s="53" t="s">
        <v>152</v>
      </c>
      <c r="J198" s="53">
        <v>1</v>
      </c>
      <c r="N198" s="53" t="s">
        <v>173</v>
      </c>
      <c r="O198" s="53" t="s">
        <v>157</v>
      </c>
      <c r="P198" s="51">
        <v>14.875</v>
      </c>
    </row>
    <row r="199" spans="6:16" x14ac:dyDescent="0.25">
      <c r="F199" s="53">
        <v>0.6</v>
      </c>
      <c r="G199" s="53" t="s">
        <v>152</v>
      </c>
      <c r="H199" s="53">
        <v>2.5</v>
      </c>
      <c r="I199" s="53" t="s">
        <v>152</v>
      </c>
      <c r="J199" s="53">
        <v>1</v>
      </c>
      <c r="N199" s="53" t="s">
        <v>173</v>
      </c>
      <c r="O199" s="53" t="s">
        <v>157</v>
      </c>
      <c r="P199" s="51">
        <v>1.5</v>
      </c>
    </row>
    <row r="200" spans="6:16" x14ac:dyDescent="0.25">
      <c r="F200" s="53">
        <v>2</v>
      </c>
      <c r="G200" s="53" t="s">
        <v>152</v>
      </c>
      <c r="H200" s="53">
        <v>2.75</v>
      </c>
      <c r="I200" s="53" t="s">
        <v>152</v>
      </c>
      <c r="J200" s="53">
        <v>1</v>
      </c>
      <c r="N200" s="53" t="s">
        <v>189</v>
      </c>
      <c r="O200" s="53" t="s">
        <v>157</v>
      </c>
      <c r="P200" s="51">
        <v>5.5</v>
      </c>
    </row>
    <row r="201" spans="6:16" x14ac:dyDescent="0.25">
      <c r="F201" s="53">
        <v>2</v>
      </c>
      <c r="G201" s="53" t="s">
        <v>152</v>
      </c>
      <c r="H201" s="53">
        <v>5.25</v>
      </c>
      <c r="I201" s="53" t="s">
        <v>152</v>
      </c>
      <c r="J201" s="53">
        <v>1</v>
      </c>
      <c r="N201" s="60" t="s">
        <v>171</v>
      </c>
      <c r="O201" s="53" t="s">
        <v>157</v>
      </c>
      <c r="P201" s="51">
        <v>10.5</v>
      </c>
    </row>
    <row r="202" spans="6:16" x14ac:dyDescent="0.25">
      <c r="F202" s="53">
        <v>1.35</v>
      </c>
      <c r="G202" s="53" t="s">
        <v>152</v>
      </c>
      <c r="H202" s="53">
        <v>3.5</v>
      </c>
      <c r="I202" s="53" t="s">
        <v>152</v>
      </c>
      <c r="J202" s="53">
        <v>1</v>
      </c>
      <c r="N202" s="53" t="s">
        <v>190</v>
      </c>
      <c r="O202" s="53" t="s">
        <v>157</v>
      </c>
      <c r="P202" s="51">
        <v>4.7250000000000005</v>
      </c>
    </row>
    <row r="203" spans="6:16" x14ac:dyDescent="0.25">
      <c r="F203" s="53">
        <v>7.5</v>
      </c>
      <c r="G203" s="53" t="s">
        <v>152</v>
      </c>
      <c r="H203" s="53">
        <v>0.57499999999999996</v>
      </c>
      <c r="I203" s="53" t="s">
        <v>152</v>
      </c>
      <c r="J203" s="53">
        <v>0.5</v>
      </c>
      <c r="N203" s="53" t="s">
        <v>191</v>
      </c>
      <c r="O203" s="53" t="s">
        <v>157</v>
      </c>
      <c r="P203" s="51">
        <v>2.15625</v>
      </c>
    </row>
    <row r="204" spans="6:16" x14ac:dyDescent="0.25">
      <c r="F204" s="53">
        <v>5</v>
      </c>
      <c r="G204" s="53" t="s">
        <v>152</v>
      </c>
      <c r="H204" s="53">
        <v>0.57499999999999996</v>
      </c>
      <c r="I204" s="53" t="s">
        <v>152</v>
      </c>
      <c r="J204" s="53">
        <v>0.5</v>
      </c>
      <c r="N204" s="53" t="s">
        <v>192</v>
      </c>
      <c r="O204" s="53" t="s">
        <v>157</v>
      </c>
      <c r="P204" s="51">
        <v>1.4375</v>
      </c>
    </row>
    <row r="205" spans="6:16" x14ac:dyDescent="0.25">
      <c r="F205" s="53">
        <v>1.5</v>
      </c>
      <c r="G205" s="53" t="s">
        <v>152</v>
      </c>
      <c r="H205" s="53">
        <v>0.5</v>
      </c>
      <c r="I205" s="53" t="s">
        <v>152</v>
      </c>
      <c r="J205" s="53">
        <v>0.5</v>
      </c>
      <c r="N205" s="53" t="s">
        <v>192</v>
      </c>
      <c r="O205" s="53" t="s">
        <v>157</v>
      </c>
      <c r="P205" s="51">
        <v>0.375</v>
      </c>
    </row>
    <row r="206" spans="6:16" x14ac:dyDescent="0.25">
      <c r="F206" s="53">
        <v>2.5</v>
      </c>
      <c r="G206" s="53" t="s">
        <v>152</v>
      </c>
      <c r="H206" s="53">
        <v>0.5</v>
      </c>
      <c r="I206" s="53" t="s">
        <v>152</v>
      </c>
      <c r="J206" s="53">
        <v>0.5</v>
      </c>
      <c r="N206" s="53" t="s">
        <v>192</v>
      </c>
      <c r="O206" s="53" t="s">
        <v>157</v>
      </c>
      <c r="P206" s="51">
        <v>0.625</v>
      </c>
    </row>
    <row r="207" spans="6:16" x14ac:dyDescent="0.25">
      <c r="F207" s="53">
        <v>1</v>
      </c>
      <c r="G207" s="53" t="s">
        <v>152</v>
      </c>
      <c r="H207" s="60">
        <v>2</v>
      </c>
      <c r="I207" s="53" t="s">
        <v>152</v>
      </c>
      <c r="J207" s="53">
        <v>0.5</v>
      </c>
      <c r="N207" s="53" t="s">
        <v>193</v>
      </c>
      <c r="O207" s="53" t="s">
        <v>157</v>
      </c>
      <c r="P207" s="51">
        <v>1</v>
      </c>
    </row>
    <row r="208" spans="6:16" x14ac:dyDescent="0.25">
      <c r="F208" s="53">
        <v>1.5</v>
      </c>
      <c r="G208" s="53" t="s">
        <v>152</v>
      </c>
      <c r="H208" s="60">
        <v>2.75</v>
      </c>
      <c r="I208" s="53" t="s">
        <v>152</v>
      </c>
      <c r="J208" s="53">
        <v>0.5</v>
      </c>
      <c r="N208" s="53" t="s">
        <v>193</v>
      </c>
      <c r="O208" s="53" t="s">
        <v>157</v>
      </c>
      <c r="P208" s="51">
        <v>2.0625</v>
      </c>
    </row>
    <row r="209" spans="6:16" x14ac:dyDescent="0.25">
      <c r="F209" s="53">
        <v>1</v>
      </c>
      <c r="G209" s="53" t="s">
        <v>152</v>
      </c>
      <c r="H209" s="60">
        <v>3</v>
      </c>
      <c r="I209" s="53" t="s">
        <v>152</v>
      </c>
      <c r="J209" s="53">
        <v>0.5</v>
      </c>
      <c r="N209" s="53" t="s">
        <v>194</v>
      </c>
      <c r="O209" s="53" t="s">
        <v>157</v>
      </c>
      <c r="P209" s="51">
        <v>1.5</v>
      </c>
    </row>
    <row r="210" spans="6:16" x14ac:dyDescent="0.25">
      <c r="F210" s="53">
        <v>2.85</v>
      </c>
      <c r="G210" s="53" t="s">
        <v>152</v>
      </c>
      <c r="H210" s="60">
        <v>3.55</v>
      </c>
      <c r="I210" s="53" t="s">
        <v>152</v>
      </c>
      <c r="J210" s="53">
        <v>1</v>
      </c>
      <c r="N210" s="53" t="s">
        <v>194</v>
      </c>
      <c r="O210" s="53" t="s">
        <v>157</v>
      </c>
      <c r="P210" s="51">
        <v>10.1175</v>
      </c>
    </row>
    <row r="211" spans="6:16" x14ac:dyDescent="0.25">
      <c r="F211" s="53">
        <v>1.5</v>
      </c>
      <c r="G211" s="53" t="s">
        <v>152</v>
      </c>
      <c r="H211" s="60">
        <v>4.5</v>
      </c>
      <c r="I211" s="53" t="s">
        <v>152</v>
      </c>
      <c r="J211" s="53">
        <v>1</v>
      </c>
      <c r="N211" s="53" t="s">
        <v>194</v>
      </c>
      <c r="O211" s="53" t="s">
        <v>157</v>
      </c>
      <c r="P211" s="51">
        <v>6.75</v>
      </c>
    </row>
    <row r="212" spans="6:16" x14ac:dyDescent="0.25">
      <c r="K212" s="48"/>
    </row>
    <row r="213" spans="6:16" x14ac:dyDescent="0.25">
      <c r="P213" s="46">
        <v>132.62375</v>
      </c>
    </row>
    <row r="215" spans="6:16" x14ac:dyDescent="0.25">
      <c r="N215" s="48" t="s">
        <v>150</v>
      </c>
      <c r="O215" s="48"/>
      <c r="P215" s="46">
        <v>275.24875000000003</v>
      </c>
    </row>
    <row r="216" spans="6:16" x14ac:dyDescent="0.25">
      <c r="N216" s="48"/>
    </row>
    <row r="217" spans="6:16" x14ac:dyDescent="0.25">
      <c r="N217" s="48"/>
    </row>
  </sheetData>
  <mergeCells count="14">
    <mergeCell ref="F68:N68"/>
    <mergeCell ref="B72:C72"/>
    <mergeCell ref="B103:C103"/>
    <mergeCell ref="F128:N128"/>
    <mergeCell ref="F63:N63"/>
    <mergeCell ref="A88:C88"/>
    <mergeCell ref="F10:N10"/>
    <mergeCell ref="F21:N21"/>
    <mergeCell ref="F45:N45"/>
    <mergeCell ref="F52:N52"/>
    <mergeCell ref="F57:N57"/>
    <mergeCell ref="F32:N32"/>
    <mergeCell ref="F37:N37"/>
    <mergeCell ref="F16:N16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64"/>
  <sheetViews>
    <sheetView workbookViewId="0"/>
  </sheetViews>
  <sheetFormatPr defaultRowHeight="15" x14ac:dyDescent="0.25"/>
  <cols>
    <col min="2" max="2" width="12.28515625" customWidth="1"/>
    <col min="3" max="3" width="15.85546875" bestFit="1" customWidth="1"/>
    <col min="13" max="13" width="12.85546875" customWidth="1"/>
  </cols>
  <sheetData>
    <row r="4" spans="2:14" x14ac:dyDescent="0.25">
      <c r="C4" s="142" t="s">
        <v>235</v>
      </c>
      <c r="D4" s="142"/>
      <c r="E4" s="142"/>
      <c r="F4" s="143"/>
      <c r="G4" s="143"/>
      <c r="H4" s="143"/>
      <c r="I4" s="143"/>
      <c r="J4" s="143"/>
      <c r="K4" s="143"/>
      <c r="L4" s="143"/>
      <c r="M4" s="143"/>
      <c r="N4" s="144"/>
    </row>
    <row r="5" spans="2:14" x14ac:dyDescent="0.25">
      <c r="C5" s="145"/>
      <c r="D5" s="145"/>
      <c r="E5" s="145"/>
      <c r="F5" s="145"/>
      <c r="G5" s="145"/>
      <c r="H5" s="145"/>
      <c r="I5" s="145"/>
      <c r="J5" s="145"/>
      <c r="K5" s="145"/>
      <c r="L5" s="145"/>
      <c r="M5" s="145"/>
      <c r="N5" s="145"/>
    </row>
    <row r="6" spans="2:14" x14ac:dyDescent="0.25">
      <c r="C6" s="146" t="s">
        <v>236</v>
      </c>
      <c r="D6" s="147">
        <v>0.15</v>
      </c>
      <c r="E6" s="146"/>
      <c r="F6" s="145"/>
      <c r="G6" s="146" t="s">
        <v>237</v>
      </c>
      <c r="H6" s="146">
        <v>0.05</v>
      </c>
      <c r="I6" s="145"/>
      <c r="J6" s="146" t="s">
        <v>238</v>
      </c>
      <c r="K6" s="146">
        <v>0</v>
      </c>
      <c r="L6" s="145"/>
      <c r="M6" s="146" t="s">
        <v>309</v>
      </c>
      <c r="N6" s="147">
        <v>0.05</v>
      </c>
    </row>
    <row r="7" spans="2:14" x14ac:dyDescent="0.25">
      <c r="C7" s="145"/>
      <c r="D7" s="145"/>
      <c r="E7" s="145"/>
      <c r="F7" s="145"/>
      <c r="G7" s="145"/>
      <c r="H7" s="145"/>
      <c r="I7" s="145"/>
      <c r="J7" s="145"/>
      <c r="K7" s="145"/>
      <c r="L7" s="145"/>
      <c r="M7" s="145"/>
      <c r="N7" s="148"/>
    </row>
    <row r="8" spans="2:14" x14ac:dyDescent="0.25">
      <c r="B8" t="s">
        <v>78</v>
      </c>
      <c r="C8" s="149" t="s">
        <v>240</v>
      </c>
      <c r="D8" s="149" t="s">
        <v>241</v>
      </c>
      <c r="E8" s="149"/>
      <c r="F8" s="149" t="s">
        <v>153</v>
      </c>
      <c r="G8" s="150"/>
      <c r="H8" s="150"/>
      <c r="I8" s="145"/>
      <c r="J8" s="145" t="s">
        <v>242</v>
      </c>
      <c r="K8" s="145"/>
      <c r="L8" s="145" t="s">
        <v>243</v>
      </c>
      <c r="M8" s="145"/>
      <c r="N8" s="148"/>
    </row>
    <row r="9" spans="2:14" x14ac:dyDescent="0.25">
      <c r="C9" s="145">
        <v>0.7</v>
      </c>
      <c r="D9" s="151">
        <v>1</v>
      </c>
      <c r="E9" s="145"/>
      <c r="F9" s="145">
        <v>33.265000000000001</v>
      </c>
      <c r="G9" s="145"/>
      <c r="H9" s="145"/>
      <c r="I9" s="145"/>
      <c r="J9" s="145">
        <v>23.285499999999999</v>
      </c>
      <c r="K9" s="145"/>
      <c r="L9" s="145">
        <v>23.285499999999999</v>
      </c>
      <c r="M9" s="145"/>
      <c r="N9" s="148"/>
    </row>
    <row r="10" spans="2:14" x14ac:dyDescent="0.25">
      <c r="C10" s="145"/>
      <c r="D10" s="145"/>
      <c r="E10" s="145"/>
      <c r="F10" s="145"/>
      <c r="G10" s="145"/>
      <c r="H10" s="145"/>
      <c r="I10" s="145"/>
      <c r="J10" s="145"/>
      <c r="K10" s="145"/>
      <c r="L10" s="145"/>
      <c r="M10" s="145"/>
      <c r="N10" s="148"/>
    </row>
    <row r="11" spans="2:14" x14ac:dyDescent="0.25">
      <c r="C11" s="145" t="s">
        <v>244</v>
      </c>
      <c r="D11" s="145">
        <v>23.285499999999999</v>
      </c>
      <c r="E11" s="145" t="s">
        <v>160</v>
      </c>
      <c r="F11" s="145"/>
      <c r="G11" s="145"/>
      <c r="H11" s="145"/>
      <c r="I11" s="145"/>
      <c r="J11" s="145"/>
      <c r="K11" s="145"/>
      <c r="L11" s="145"/>
      <c r="M11" s="145"/>
      <c r="N11" s="148"/>
    </row>
    <row r="12" spans="2:14" x14ac:dyDescent="0.25">
      <c r="C12" s="145" t="s">
        <v>245</v>
      </c>
      <c r="D12" s="145">
        <v>1.1642749999999999</v>
      </c>
      <c r="E12" s="145" t="s">
        <v>160</v>
      </c>
      <c r="F12" s="145"/>
      <c r="G12" s="145"/>
      <c r="H12" s="145"/>
      <c r="I12" s="145"/>
      <c r="J12" s="145"/>
      <c r="K12" s="145"/>
      <c r="L12" s="145"/>
      <c r="M12" s="145"/>
      <c r="N12" s="148"/>
    </row>
    <row r="13" spans="2:14" x14ac:dyDescent="0.25">
      <c r="C13" s="145" t="s">
        <v>246</v>
      </c>
      <c r="D13" s="145">
        <v>0</v>
      </c>
      <c r="E13" s="145" t="s">
        <v>160</v>
      </c>
      <c r="F13" s="145"/>
      <c r="G13" s="145"/>
      <c r="H13" s="145"/>
      <c r="I13" s="145"/>
      <c r="J13" s="145"/>
      <c r="K13" s="145"/>
      <c r="L13" s="145"/>
      <c r="M13" s="145"/>
      <c r="N13" s="148"/>
    </row>
    <row r="15" spans="2:14" x14ac:dyDescent="0.25">
      <c r="C15" s="146" t="s">
        <v>236</v>
      </c>
      <c r="D15" s="147">
        <v>0.15</v>
      </c>
      <c r="E15" s="146"/>
      <c r="F15" s="145"/>
      <c r="G15" s="146" t="s">
        <v>237</v>
      </c>
      <c r="H15" s="146">
        <v>0.05</v>
      </c>
      <c r="I15" s="145"/>
      <c r="J15" s="146" t="s">
        <v>238</v>
      </c>
      <c r="K15" s="146">
        <v>0</v>
      </c>
      <c r="L15" s="145"/>
      <c r="M15" s="146" t="s">
        <v>239</v>
      </c>
      <c r="N15" s="147">
        <v>0.05</v>
      </c>
    </row>
    <row r="16" spans="2:14" x14ac:dyDescent="0.25"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8"/>
    </row>
    <row r="17" spans="2:14" x14ac:dyDescent="0.25">
      <c r="B17" t="s">
        <v>197</v>
      </c>
      <c r="C17" s="149" t="s">
        <v>240</v>
      </c>
      <c r="D17" s="149" t="s">
        <v>241</v>
      </c>
      <c r="E17" s="149"/>
      <c r="F17" s="149" t="s">
        <v>153</v>
      </c>
      <c r="G17" s="150"/>
      <c r="H17" s="150"/>
      <c r="I17" s="145"/>
      <c r="J17" s="145" t="s">
        <v>242</v>
      </c>
      <c r="K17" s="145"/>
      <c r="L17" s="145" t="s">
        <v>243</v>
      </c>
      <c r="M17" s="145"/>
      <c r="N17" s="148"/>
    </row>
    <row r="18" spans="2:14" x14ac:dyDescent="0.25">
      <c r="C18" s="145">
        <v>0.75</v>
      </c>
      <c r="D18" s="151">
        <v>1</v>
      </c>
      <c r="E18" s="145"/>
      <c r="F18" s="145">
        <v>13.57</v>
      </c>
      <c r="G18" s="145"/>
      <c r="H18" s="145"/>
      <c r="I18" s="145"/>
      <c r="J18" s="145">
        <v>10.1775</v>
      </c>
      <c r="K18" s="145"/>
      <c r="L18" s="145">
        <v>10.1775</v>
      </c>
      <c r="M18" s="145"/>
      <c r="N18" s="148"/>
    </row>
    <row r="19" spans="2:14" x14ac:dyDescent="0.25">
      <c r="C19" s="145"/>
      <c r="D19" s="145"/>
      <c r="E19" s="145"/>
      <c r="F19" s="145"/>
      <c r="G19" s="145"/>
      <c r="H19" s="145"/>
      <c r="I19" s="145"/>
      <c r="J19" s="145"/>
      <c r="K19" s="145"/>
      <c r="L19" s="145"/>
      <c r="M19" s="145"/>
      <c r="N19" s="148"/>
    </row>
    <row r="20" spans="2:14" x14ac:dyDescent="0.25">
      <c r="C20" s="145" t="s">
        <v>244</v>
      </c>
      <c r="D20" s="145">
        <v>10.1775</v>
      </c>
      <c r="E20" s="145" t="s">
        <v>160</v>
      </c>
      <c r="F20" s="145"/>
      <c r="G20" s="145"/>
      <c r="H20" s="145"/>
      <c r="I20" s="145"/>
      <c r="J20" s="145"/>
      <c r="K20" s="145"/>
      <c r="L20" s="145"/>
      <c r="M20" s="145"/>
      <c r="N20" s="148"/>
    </row>
    <row r="21" spans="2:14" x14ac:dyDescent="0.25">
      <c r="C21" s="145" t="s">
        <v>245</v>
      </c>
      <c r="D21" s="145">
        <v>0.50887500000000008</v>
      </c>
      <c r="E21" s="145" t="s">
        <v>160</v>
      </c>
      <c r="F21" s="145"/>
      <c r="G21" s="145"/>
      <c r="H21" s="145"/>
      <c r="I21" s="145"/>
      <c r="J21" s="145"/>
      <c r="K21" s="145"/>
      <c r="L21" s="145"/>
      <c r="M21" s="145"/>
      <c r="N21" s="148"/>
    </row>
    <row r="22" spans="2:14" x14ac:dyDescent="0.25">
      <c r="C22" s="145" t="s">
        <v>246</v>
      </c>
      <c r="D22" s="145">
        <v>0</v>
      </c>
      <c r="E22" s="145" t="s">
        <v>160</v>
      </c>
      <c r="F22" s="145"/>
      <c r="G22" s="145"/>
      <c r="H22" s="145"/>
      <c r="I22" s="145"/>
      <c r="J22" s="145"/>
      <c r="K22" s="145"/>
      <c r="L22" s="145"/>
      <c r="M22" s="145"/>
      <c r="N22" s="148"/>
    </row>
    <row r="24" spans="2:14" x14ac:dyDescent="0.25">
      <c r="C24" s="146" t="s">
        <v>236</v>
      </c>
      <c r="D24" s="147">
        <v>0.15</v>
      </c>
      <c r="E24" s="146"/>
      <c r="F24" s="145"/>
      <c r="G24" s="146" t="s">
        <v>237</v>
      </c>
      <c r="H24" s="146">
        <v>0.05</v>
      </c>
      <c r="I24" s="145"/>
      <c r="J24" s="146" t="s">
        <v>238</v>
      </c>
      <c r="K24" s="146">
        <v>0</v>
      </c>
      <c r="L24" s="145"/>
      <c r="M24" s="146" t="s">
        <v>239</v>
      </c>
      <c r="N24" s="147">
        <v>0.05</v>
      </c>
    </row>
    <row r="25" spans="2:14" x14ac:dyDescent="0.25">
      <c r="C25" s="145"/>
      <c r="D25" s="145"/>
      <c r="E25" s="145"/>
      <c r="F25" s="145"/>
      <c r="G25" s="145"/>
      <c r="H25" s="145"/>
      <c r="I25" s="145"/>
      <c r="J25" s="145"/>
      <c r="K25" s="145"/>
      <c r="L25" s="145"/>
      <c r="M25" s="145"/>
      <c r="N25" s="148"/>
    </row>
    <row r="26" spans="2:14" x14ac:dyDescent="0.25">
      <c r="B26" t="s">
        <v>198</v>
      </c>
      <c r="C26" s="149" t="s">
        <v>240</v>
      </c>
      <c r="D26" s="149" t="s">
        <v>241</v>
      </c>
      <c r="E26" s="149"/>
      <c r="F26" s="149" t="s">
        <v>153</v>
      </c>
      <c r="G26" s="150"/>
      <c r="H26" s="150"/>
      <c r="I26" s="145"/>
      <c r="J26" s="145" t="s">
        <v>242</v>
      </c>
      <c r="K26" s="145"/>
      <c r="L26" s="145" t="s">
        <v>243</v>
      </c>
      <c r="M26" s="145"/>
      <c r="N26" s="148"/>
    </row>
    <row r="27" spans="2:14" x14ac:dyDescent="0.25">
      <c r="C27" s="145">
        <v>0.5</v>
      </c>
      <c r="D27" s="151">
        <v>0.8</v>
      </c>
      <c r="E27" s="145"/>
      <c r="F27" s="145">
        <v>12.253</v>
      </c>
      <c r="G27" s="145"/>
      <c r="H27" s="145"/>
      <c r="I27" s="145"/>
      <c r="J27" s="145">
        <v>4.9012000000000002</v>
      </c>
      <c r="K27" s="145"/>
      <c r="L27" s="145">
        <v>6.1265000000000001</v>
      </c>
      <c r="M27" s="145"/>
      <c r="N27" s="148"/>
    </row>
    <row r="28" spans="2:14" x14ac:dyDescent="0.25">
      <c r="C28" s="145"/>
      <c r="D28" s="145"/>
      <c r="E28" s="145"/>
      <c r="F28" s="145"/>
      <c r="G28" s="145"/>
      <c r="H28" s="145"/>
      <c r="I28" s="145"/>
      <c r="J28" s="145"/>
      <c r="K28" s="145"/>
      <c r="L28" s="145"/>
      <c r="M28" s="145"/>
      <c r="N28" s="148"/>
    </row>
    <row r="29" spans="2:14" x14ac:dyDescent="0.25">
      <c r="C29" s="145" t="s">
        <v>244</v>
      </c>
      <c r="D29" s="145">
        <v>4.9012000000000002</v>
      </c>
      <c r="E29" s="145" t="s">
        <v>160</v>
      </c>
      <c r="F29" s="145"/>
      <c r="G29" s="145"/>
      <c r="H29" s="145"/>
      <c r="I29" s="145"/>
      <c r="J29" s="145"/>
      <c r="K29" s="145"/>
      <c r="L29" s="145"/>
      <c r="M29" s="145"/>
      <c r="N29" s="148"/>
    </row>
    <row r="30" spans="2:14" x14ac:dyDescent="0.25">
      <c r="C30" s="145" t="s">
        <v>245</v>
      </c>
      <c r="D30" s="145">
        <v>0.30632500000000001</v>
      </c>
      <c r="E30" s="145" t="s">
        <v>160</v>
      </c>
      <c r="F30" s="145"/>
      <c r="G30" s="145"/>
      <c r="H30" s="145"/>
      <c r="I30" s="145"/>
      <c r="J30" s="145"/>
      <c r="K30" s="145"/>
      <c r="L30" s="145"/>
      <c r="M30" s="145"/>
      <c r="N30" s="148"/>
    </row>
    <row r="31" spans="2:14" x14ac:dyDescent="0.25">
      <c r="C31" s="145" t="s">
        <v>246</v>
      </c>
      <c r="D31" s="145">
        <v>0</v>
      </c>
      <c r="E31" s="145" t="s">
        <v>160</v>
      </c>
      <c r="F31" s="145"/>
      <c r="G31" s="145"/>
      <c r="H31" s="145"/>
      <c r="I31" s="145"/>
      <c r="J31" s="145"/>
      <c r="K31" s="145"/>
      <c r="L31" s="145"/>
      <c r="M31" s="145"/>
      <c r="N31" s="148"/>
    </row>
    <row r="33" spans="2:14" x14ac:dyDescent="0.25">
      <c r="C33" s="146" t="s">
        <v>236</v>
      </c>
      <c r="D33" s="147">
        <v>0.15</v>
      </c>
      <c r="E33" s="146"/>
      <c r="F33" s="145"/>
      <c r="G33" s="146" t="s">
        <v>237</v>
      </c>
      <c r="H33" s="146">
        <v>0.05</v>
      </c>
      <c r="I33" s="145"/>
      <c r="J33" s="146" t="s">
        <v>238</v>
      </c>
      <c r="K33" s="146">
        <v>0</v>
      </c>
      <c r="L33" s="145"/>
      <c r="M33" s="146" t="s">
        <v>239</v>
      </c>
      <c r="N33" s="147">
        <v>0.05</v>
      </c>
    </row>
    <row r="34" spans="2:14" x14ac:dyDescent="0.25">
      <c r="C34" s="145"/>
      <c r="D34" s="145"/>
      <c r="E34" s="145"/>
      <c r="F34" s="145"/>
      <c r="G34" s="145"/>
      <c r="H34" s="145"/>
      <c r="I34" s="145"/>
      <c r="J34" s="145"/>
      <c r="K34" s="145"/>
      <c r="L34" s="145"/>
      <c r="M34" s="145"/>
      <c r="N34" s="148"/>
    </row>
    <row r="35" spans="2:14" x14ac:dyDescent="0.25">
      <c r="B35" t="s">
        <v>249</v>
      </c>
      <c r="C35" s="149" t="s">
        <v>240</v>
      </c>
      <c r="D35" s="149" t="s">
        <v>241</v>
      </c>
      <c r="E35" s="149"/>
      <c r="F35" s="149" t="s">
        <v>153</v>
      </c>
      <c r="G35" s="150"/>
      <c r="H35" s="150"/>
      <c r="I35" s="145"/>
      <c r="J35" s="145" t="s">
        <v>242</v>
      </c>
      <c r="K35" s="145"/>
      <c r="L35" s="145" t="s">
        <v>243</v>
      </c>
      <c r="M35" s="145"/>
      <c r="N35" s="148"/>
    </row>
    <row r="36" spans="2:14" x14ac:dyDescent="0.25">
      <c r="C36" s="145">
        <v>0.3</v>
      </c>
      <c r="D36" s="151">
        <v>0.35000000000000003</v>
      </c>
      <c r="E36" s="145"/>
      <c r="F36" s="145">
        <v>12.899999999999999</v>
      </c>
      <c r="G36" s="145"/>
      <c r="H36" s="145"/>
      <c r="I36" s="145"/>
      <c r="J36" s="145">
        <v>1.3545</v>
      </c>
      <c r="K36" s="145"/>
      <c r="L36" s="145">
        <v>3.8699999999999992</v>
      </c>
      <c r="M36" s="145"/>
      <c r="N36" s="148"/>
    </row>
    <row r="37" spans="2:14" x14ac:dyDescent="0.25">
      <c r="C37" s="145"/>
      <c r="D37" s="145"/>
      <c r="E37" s="145"/>
      <c r="F37" s="145"/>
      <c r="G37" s="145"/>
      <c r="H37" s="145"/>
      <c r="I37" s="145"/>
      <c r="J37" s="145"/>
      <c r="K37" s="145"/>
      <c r="L37" s="145"/>
      <c r="M37" s="145"/>
      <c r="N37" s="148"/>
    </row>
    <row r="38" spans="2:14" x14ac:dyDescent="0.25">
      <c r="C38" s="145" t="s">
        <v>244</v>
      </c>
      <c r="D38" s="145">
        <v>1.3545</v>
      </c>
      <c r="E38" s="145" t="s">
        <v>160</v>
      </c>
      <c r="F38" s="145"/>
      <c r="G38" s="145"/>
      <c r="H38" s="145"/>
      <c r="I38" s="145"/>
      <c r="J38" s="145"/>
      <c r="K38" s="145"/>
      <c r="L38" s="145"/>
      <c r="M38" s="145"/>
      <c r="N38" s="148"/>
    </row>
    <row r="39" spans="2:14" x14ac:dyDescent="0.25">
      <c r="C39" s="145" t="s">
        <v>245</v>
      </c>
      <c r="D39" s="145">
        <v>0.19349999999999998</v>
      </c>
      <c r="E39" s="145" t="s">
        <v>160</v>
      </c>
      <c r="F39" s="145"/>
      <c r="G39" s="145"/>
      <c r="H39" s="145"/>
      <c r="I39" s="145"/>
      <c r="J39" s="145"/>
      <c r="K39" s="145"/>
      <c r="L39" s="145"/>
      <c r="M39" s="145"/>
      <c r="N39" s="148"/>
    </row>
    <row r="40" spans="2:14" x14ac:dyDescent="0.25">
      <c r="C40" s="145" t="s">
        <v>246</v>
      </c>
      <c r="D40" s="145">
        <v>0</v>
      </c>
      <c r="E40" s="145" t="s">
        <v>160</v>
      </c>
      <c r="F40" s="145"/>
      <c r="G40" s="145"/>
      <c r="H40" s="145"/>
      <c r="I40" s="145"/>
      <c r="J40" s="145"/>
      <c r="K40" s="145"/>
      <c r="L40" s="145"/>
      <c r="M40" s="145"/>
      <c r="N40" s="148"/>
    </row>
    <row r="42" spans="2:14" x14ac:dyDescent="0.25">
      <c r="C42" s="146" t="s">
        <v>306</v>
      </c>
      <c r="D42" s="147">
        <v>1</v>
      </c>
      <c r="E42" s="146"/>
      <c r="F42" s="145"/>
      <c r="G42" s="146" t="s">
        <v>237</v>
      </c>
      <c r="H42" s="146">
        <v>0.05</v>
      </c>
      <c r="I42" s="145"/>
      <c r="J42" s="146" t="s">
        <v>238</v>
      </c>
      <c r="K42" s="146">
        <v>0.05</v>
      </c>
      <c r="L42" s="145"/>
      <c r="M42" s="146" t="s">
        <v>239</v>
      </c>
      <c r="N42" s="147">
        <v>0</v>
      </c>
    </row>
    <row r="43" spans="2:14" x14ac:dyDescent="0.25">
      <c r="C43" s="145"/>
      <c r="D43" s="145"/>
      <c r="E43" s="145"/>
      <c r="F43" s="145"/>
      <c r="G43" s="145"/>
      <c r="H43" s="145"/>
      <c r="I43" s="145"/>
      <c r="J43" s="145"/>
      <c r="K43" s="145"/>
      <c r="L43" s="145"/>
      <c r="M43" s="145"/>
      <c r="N43" s="148"/>
    </row>
    <row r="44" spans="2:14" x14ac:dyDescent="0.25">
      <c r="B44" t="s">
        <v>305</v>
      </c>
      <c r="C44" s="149" t="s">
        <v>240</v>
      </c>
      <c r="D44" s="149" t="s">
        <v>241</v>
      </c>
      <c r="E44" s="149"/>
      <c r="F44" s="149" t="s">
        <v>153</v>
      </c>
      <c r="G44" s="150"/>
      <c r="H44" s="150"/>
      <c r="I44" s="145"/>
      <c r="J44" s="145" t="s">
        <v>242</v>
      </c>
      <c r="K44" s="145"/>
      <c r="L44" s="145" t="s">
        <v>243</v>
      </c>
      <c r="M44" s="145"/>
      <c r="N44" s="148"/>
    </row>
    <row r="45" spans="2:14" x14ac:dyDescent="0.25">
      <c r="B45" s="164">
        <v>1</v>
      </c>
      <c r="C45" s="145">
        <v>1.5</v>
      </c>
      <c r="D45" s="151">
        <v>1.1000000000000001</v>
      </c>
      <c r="E45" s="145"/>
      <c r="F45" s="145">
        <v>0.8</v>
      </c>
      <c r="G45" s="145"/>
      <c r="H45" s="145"/>
      <c r="I45" s="145"/>
      <c r="J45" s="163">
        <v>1.3200000000000003</v>
      </c>
      <c r="K45" s="163"/>
      <c r="L45" s="163">
        <v>1.2000000000000002</v>
      </c>
      <c r="M45" s="145"/>
      <c r="N45" s="148"/>
    </row>
    <row r="46" spans="2:14" x14ac:dyDescent="0.25">
      <c r="B46" s="164" t="s">
        <v>307</v>
      </c>
      <c r="C46" s="145"/>
      <c r="D46" s="145"/>
      <c r="E46" s="145"/>
      <c r="F46" s="145"/>
      <c r="G46" s="145"/>
      <c r="H46" s="145"/>
      <c r="I46" s="145"/>
      <c r="J46" s="145"/>
      <c r="K46" s="145"/>
      <c r="L46" s="145"/>
      <c r="M46" s="145"/>
      <c r="N46" s="148"/>
    </row>
    <row r="47" spans="2:14" x14ac:dyDescent="0.25">
      <c r="C47" s="145" t="s">
        <v>244</v>
      </c>
      <c r="D47" s="163">
        <v>1.3200000000000003</v>
      </c>
      <c r="E47" s="145" t="s">
        <v>160</v>
      </c>
      <c r="F47" s="145"/>
      <c r="G47" s="145"/>
      <c r="H47" s="145"/>
      <c r="I47" s="145"/>
      <c r="J47" s="145"/>
      <c r="K47" s="145"/>
      <c r="L47" s="145"/>
      <c r="M47" s="145"/>
      <c r="N47" s="148"/>
    </row>
    <row r="48" spans="2:14" x14ac:dyDescent="0.25">
      <c r="C48" s="145" t="s">
        <v>245</v>
      </c>
      <c r="D48" s="163">
        <v>6.0000000000000012E-2</v>
      </c>
      <c r="E48" s="145" t="s">
        <v>160</v>
      </c>
      <c r="F48" s="145"/>
      <c r="G48" s="145"/>
      <c r="H48" s="145"/>
      <c r="I48" s="145"/>
      <c r="J48" s="145"/>
      <c r="K48" s="145"/>
      <c r="L48" s="145"/>
      <c r="M48" s="145"/>
      <c r="N48" s="148"/>
    </row>
    <row r="49" spans="2:14" x14ac:dyDescent="0.25">
      <c r="C49" s="145" t="s">
        <v>246</v>
      </c>
      <c r="D49" s="163">
        <v>6.0000000000000012E-2</v>
      </c>
      <c r="E49" s="145" t="s">
        <v>160</v>
      </c>
      <c r="F49" s="145"/>
      <c r="G49" s="145"/>
      <c r="H49" s="145"/>
      <c r="I49" s="145"/>
      <c r="J49" s="145"/>
      <c r="K49" s="145"/>
      <c r="L49" s="145"/>
      <c r="M49" s="145"/>
      <c r="N49" s="148"/>
    </row>
    <row r="51" spans="2:14" x14ac:dyDescent="0.25">
      <c r="B51" t="s">
        <v>308</v>
      </c>
      <c r="C51" s="149" t="s">
        <v>240</v>
      </c>
      <c r="D51" s="149" t="s">
        <v>241</v>
      </c>
      <c r="E51" s="149"/>
      <c r="F51" s="149" t="s">
        <v>153</v>
      </c>
      <c r="G51" s="150"/>
      <c r="H51" s="150"/>
      <c r="I51" s="145"/>
      <c r="J51" s="145" t="s">
        <v>242</v>
      </c>
      <c r="K51" s="145"/>
      <c r="L51" s="145" t="s">
        <v>243</v>
      </c>
    </row>
    <row r="52" spans="2:14" x14ac:dyDescent="0.25">
      <c r="B52" s="164">
        <v>0</v>
      </c>
      <c r="C52" s="145">
        <v>0</v>
      </c>
      <c r="D52" s="151">
        <v>0</v>
      </c>
      <c r="E52" s="145"/>
      <c r="F52" s="145">
        <v>0</v>
      </c>
      <c r="G52" s="145"/>
      <c r="H52" s="145"/>
      <c r="I52" s="145"/>
      <c r="J52" s="163">
        <v>0</v>
      </c>
      <c r="K52" s="163"/>
      <c r="L52" s="163">
        <v>0</v>
      </c>
    </row>
    <row r="53" spans="2:14" x14ac:dyDescent="0.25">
      <c r="B53" s="164" t="s">
        <v>307</v>
      </c>
      <c r="C53" s="145"/>
      <c r="D53" s="145"/>
      <c r="E53" s="145"/>
      <c r="F53" s="145"/>
      <c r="G53" s="145"/>
      <c r="H53" s="145"/>
      <c r="I53" s="145"/>
      <c r="J53" s="145"/>
      <c r="K53" s="145"/>
      <c r="L53" s="145"/>
    </row>
    <row r="54" spans="2:14" x14ac:dyDescent="0.25">
      <c r="C54" s="145" t="s">
        <v>244</v>
      </c>
      <c r="D54" s="163">
        <v>0</v>
      </c>
      <c r="E54" s="145" t="s">
        <v>160</v>
      </c>
      <c r="F54" s="145"/>
      <c r="G54" s="145"/>
      <c r="H54" s="145"/>
      <c r="I54" s="145"/>
      <c r="J54" s="145"/>
      <c r="K54" s="145"/>
      <c r="L54" s="145"/>
    </row>
    <row r="55" spans="2:14" x14ac:dyDescent="0.25">
      <c r="C55" s="145" t="s">
        <v>245</v>
      </c>
      <c r="D55" s="163">
        <v>0</v>
      </c>
      <c r="E55" s="145" t="s">
        <v>160</v>
      </c>
      <c r="F55" s="145"/>
      <c r="G55" s="145"/>
      <c r="H55" s="145"/>
      <c r="I55" s="145"/>
      <c r="J55" s="145"/>
      <c r="K55" s="145"/>
      <c r="L55" s="145"/>
    </row>
    <row r="56" spans="2:14" x14ac:dyDescent="0.25">
      <c r="C56" s="145" t="s">
        <v>246</v>
      </c>
      <c r="D56" s="163">
        <v>0</v>
      </c>
      <c r="E56" s="145" t="s">
        <v>160</v>
      </c>
      <c r="F56" s="145"/>
      <c r="G56" s="145"/>
      <c r="H56" s="145"/>
      <c r="I56" s="145"/>
      <c r="J56" s="145"/>
      <c r="K56" s="145"/>
      <c r="L56" s="145"/>
    </row>
    <row r="62" spans="2:14" x14ac:dyDescent="0.25">
      <c r="C62" t="s">
        <v>258</v>
      </c>
      <c r="D62">
        <v>65</v>
      </c>
      <c r="H62">
        <v>23.072000000000003</v>
      </c>
      <c r="K62" t="s">
        <v>261</v>
      </c>
      <c r="M62" s="152">
        <v>18.798790000000004</v>
      </c>
    </row>
    <row r="63" spans="2:14" x14ac:dyDescent="0.25">
      <c r="C63" t="s">
        <v>259</v>
      </c>
      <c r="D63">
        <v>34.11</v>
      </c>
      <c r="F63">
        <v>0.45</v>
      </c>
      <c r="H63">
        <v>15.349500000000001</v>
      </c>
    </row>
    <row r="64" spans="2:14" x14ac:dyDescent="0.25">
      <c r="C64" t="s">
        <v>260</v>
      </c>
      <c r="D64">
        <v>30.89</v>
      </c>
      <c r="F64">
        <v>0.25</v>
      </c>
      <c r="H64">
        <v>7.7225000000000001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6"/>
  <sheetViews>
    <sheetView view="pageBreakPreview" zoomScale="60" zoomScaleNormal="100" workbookViewId="0">
      <selection activeCell="B1" sqref="B1:G4"/>
    </sheetView>
  </sheetViews>
  <sheetFormatPr defaultRowHeight="15" x14ac:dyDescent="0.25"/>
  <cols>
    <col min="1" max="1" width="3.140625" style="1" customWidth="1"/>
    <col min="2" max="2" width="4.28515625" style="44" customWidth="1"/>
    <col min="3" max="3" width="78.7109375" style="1" bestFit="1" customWidth="1"/>
    <col min="4" max="4" width="6" style="1" customWidth="1"/>
    <col min="5" max="5" width="8.28515625" style="172" customWidth="1"/>
    <col min="6" max="6" width="12.5703125" style="131" bestFit="1" customWidth="1"/>
    <col min="7" max="7" width="14" style="29" customWidth="1"/>
  </cols>
  <sheetData>
    <row r="1" spans="2:7" x14ac:dyDescent="0.25">
      <c r="B1" s="2" t="s">
        <v>0</v>
      </c>
      <c r="C1" s="3"/>
      <c r="D1" s="4"/>
      <c r="E1" s="165"/>
      <c r="F1" s="115"/>
      <c r="G1" s="87"/>
    </row>
    <row r="2" spans="2:7" x14ac:dyDescent="0.25">
      <c r="B2" s="2" t="s">
        <v>1</v>
      </c>
      <c r="C2" s="3"/>
      <c r="D2" s="4"/>
      <c r="E2" s="165"/>
      <c r="F2" s="115"/>
      <c r="G2" s="87"/>
    </row>
    <row r="3" spans="2:7" x14ac:dyDescent="0.25">
      <c r="B3" s="2" t="s">
        <v>2</v>
      </c>
      <c r="C3" s="3"/>
      <c r="D3" s="4"/>
      <c r="E3" s="165"/>
      <c r="F3" s="115"/>
      <c r="G3" s="87"/>
    </row>
    <row r="4" spans="2:7" x14ac:dyDescent="0.25">
      <c r="B4" s="5"/>
      <c r="C4" s="45"/>
      <c r="D4" s="4"/>
      <c r="E4" s="165"/>
      <c r="F4" s="115"/>
      <c r="G4" s="88" t="s">
        <v>368</v>
      </c>
    </row>
    <row r="5" spans="2:7" x14ac:dyDescent="0.25">
      <c r="B5" s="722" t="s">
        <v>3</v>
      </c>
      <c r="C5" s="722" t="s">
        <v>4</v>
      </c>
      <c r="D5" s="722" t="s">
        <v>5</v>
      </c>
      <c r="E5" s="724" t="s">
        <v>370</v>
      </c>
      <c r="F5" s="116" t="s">
        <v>6</v>
      </c>
      <c r="G5" s="726" t="s">
        <v>234</v>
      </c>
    </row>
    <row r="6" spans="2:7" ht="15.75" thickBot="1" x14ac:dyDescent="0.3">
      <c r="B6" s="723"/>
      <c r="C6" s="723"/>
      <c r="D6" s="723"/>
      <c r="E6" s="725"/>
      <c r="F6" s="117" t="s">
        <v>7</v>
      </c>
      <c r="G6" s="727"/>
    </row>
    <row r="7" spans="2:7" ht="15.75" thickTop="1" x14ac:dyDescent="0.25">
      <c r="B7" s="6"/>
      <c r="C7" s="7"/>
      <c r="D7" s="8"/>
      <c r="E7" s="99"/>
      <c r="F7" s="118"/>
      <c r="G7" s="89"/>
    </row>
    <row r="8" spans="2:7" x14ac:dyDescent="0.25">
      <c r="B8" s="9" t="s">
        <v>8</v>
      </c>
      <c r="C8" s="10" t="s">
        <v>9</v>
      </c>
      <c r="D8" s="11"/>
      <c r="E8" s="100"/>
      <c r="F8" s="119"/>
      <c r="G8" s="90"/>
    </row>
    <row r="9" spans="2:7" x14ac:dyDescent="0.25">
      <c r="B9" s="12">
        <v>1</v>
      </c>
      <c r="C9" s="13" t="s">
        <v>10</v>
      </c>
      <c r="D9" s="14" t="s">
        <v>11</v>
      </c>
      <c r="E9" s="101">
        <v>27</v>
      </c>
      <c r="F9" s="120">
        <v>17300</v>
      </c>
      <c r="G9" s="91">
        <f>+F9*E9</f>
        <v>467100</v>
      </c>
    </row>
    <row r="10" spans="2:7" x14ac:dyDescent="0.25">
      <c r="B10" s="12">
        <v>2</v>
      </c>
      <c r="C10" s="13" t="s">
        <v>12</v>
      </c>
      <c r="D10" s="14" t="s">
        <v>13</v>
      </c>
      <c r="E10" s="101">
        <v>1</v>
      </c>
      <c r="F10" s="120">
        <v>630000</v>
      </c>
      <c r="G10" s="91">
        <f t="shared" ref="G10:G71" si="0">+F10*E10</f>
        <v>630000</v>
      </c>
    </row>
    <row r="11" spans="2:7" x14ac:dyDescent="0.25">
      <c r="B11" s="12">
        <v>3</v>
      </c>
      <c r="C11" s="13" t="s">
        <v>14</v>
      </c>
      <c r="D11" s="14" t="s">
        <v>13</v>
      </c>
      <c r="E11" s="101">
        <v>1</v>
      </c>
      <c r="F11" s="120">
        <v>892500</v>
      </c>
      <c r="G11" s="91">
        <f t="shared" si="0"/>
        <v>892500</v>
      </c>
    </row>
    <row r="12" spans="2:7" x14ac:dyDescent="0.25">
      <c r="B12" s="12">
        <v>4</v>
      </c>
      <c r="C12" s="13" t="s">
        <v>15</v>
      </c>
      <c r="D12" s="14" t="s">
        <v>13</v>
      </c>
      <c r="E12" s="101">
        <v>1</v>
      </c>
      <c r="F12" s="120">
        <v>157500</v>
      </c>
      <c r="G12" s="91">
        <f t="shared" si="0"/>
        <v>157500</v>
      </c>
    </row>
    <row r="13" spans="2:7" x14ac:dyDescent="0.25">
      <c r="B13" s="12">
        <v>5</v>
      </c>
      <c r="C13" s="13" t="s">
        <v>16</v>
      </c>
      <c r="D13" s="14" t="s">
        <v>17</v>
      </c>
      <c r="E13" s="101">
        <v>82</v>
      </c>
      <c r="F13" s="120">
        <v>7350</v>
      </c>
      <c r="G13" s="91">
        <f t="shared" si="0"/>
        <v>602700</v>
      </c>
    </row>
    <row r="14" spans="2:7" x14ac:dyDescent="0.25">
      <c r="B14" s="12"/>
      <c r="C14" s="13" t="s">
        <v>304</v>
      </c>
      <c r="D14" s="14" t="s">
        <v>17</v>
      </c>
      <c r="E14" s="101">
        <v>71</v>
      </c>
      <c r="F14" s="120">
        <v>5250</v>
      </c>
      <c r="G14" s="91">
        <f t="shared" si="0"/>
        <v>372750</v>
      </c>
    </row>
    <row r="15" spans="2:7" x14ac:dyDescent="0.25">
      <c r="B15" s="12"/>
      <c r="C15" s="13"/>
      <c r="D15" s="14"/>
      <c r="E15" s="101"/>
      <c r="F15" s="121"/>
      <c r="G15" s="184">
        <f>SUM(G9:G14)</f>
        <v>3122550</v>
      </c>
    </row>
    <row r="16" spans="2:7" x14ac:dyDescent="0.25">
      <c r="B16" s="15" t="s">
        <v>18</v>
      </c>
      <c r="C16" s="16" t="s">
        <v>19</v>
      </c>
      <c r="D16" s="14"/>
      <c r="E16" s="101"/>
      <c r="F16" s="120"/>
      <c r="G16" s="91"/>
    </row>
    <row r="17" spans="1:7" x14ac:dyDescent="0.25">
      <c r="B17" s="12">
        <v>1</v>
      </c>
      <c r="C17" s="13" t="s">
        <v>20</v>
      </c>
      <c r="D17" s="14" t="s">
        <v>21</v>
      </c>
      <c r="E17" s="101">
        <v>41.038700000000006</v>
      </c>
      <c r="F17" s="120">
        <v>57750</v>
      </c>
      <c r="G17" s="91">
        <f t="shared" si="0"/>
        <v>2369984.9250000003</v>
      </c>
    </row>
    <row r="18" spans="1:7" x14ac:dyDescent="0.25">
      <c r="B18" s="12">
        <v>2</v>
      </c>
      <c r="C18" s="13" t="s">
        <v>22</v>
      </c>
      <c r="D18" s="14" t="s">
        <v>21</v>
      </c>
      <c r="E18" s="101">
        <v>22.239910000000002</v>
      </c>
      <c r="F18" s="120">
        <v>19250</v>
      </c>
      <c r="G18" s="91">
        <f t="shared" si="0"/>
        <v>428118.26750000002</v>
      </c>
    </row>
    <row r="19" spans="1:7" x14ac:dyDescent="0.25">
      <c r="B19" s="12">
        <v>3</v>
      </c>
      <c r="C19" s="13" t="s">
        <v>206</v>
      </c>
      <c r="D19" s="14" t="s">
        <v>21</v>
      </c>
      <c r="E19" s="101">
        <v>2.2329750000000002</v>
      </c>
      <c r="F19" s="120">
        <v>294100</v>
      </c>
      <c r="G19" s="91">
        <f t="shared" si="0"/>
        <v>656717.94750000001</v>
      </c>
    </row>
    <row r="20" spans="1:7" x14ac:dyDescent="0.25">
      <c r="B20" s="12">
        <v>4</v>
      </c>
      <c r="C20" s="13" t="s">
        <v>23</v>
      </c>
      <c r="D20" s="14" t="s">
        <v>21</v>
      </c>
      <c r="E20" s="101">
        <v>1.875</v>
      </c>
      <c r="F20" s="120">
        <v>812700</v>
      </c>
      <c r="G20" s="91">
        <f t="shared" si="0"/>
        <v>1523812.5</v>
      </c>
    </row>
    <row r="21" spans="1:7" x14ac:dyDescent="0.25">
      <c r="B21" s="12"/>
      <c r="C21" s="13"/>
      <c r="D21" s="14"/>
      <c r="E21" s="101"/>
      <c r="F21" s="120"/>
      <c r="G21" s="184">
        <f>SUM(G17:G20)</f>
        <v>4978633.6400000006</v>
      </c>
    </row>
    <row r="22" spans="1:7" x14ac:dyDescent="0.25">
      <c r="B22" s="15" t="s">
        <v>24</v>
      </c>
      <c r="C22" s="16" t="s">
        <v>25</v>
      </c>
      <c r="D22" s="13"/>
      <c r="E22" s="102"/>
      <c r="F22" s="120"/>
      <c r="G22" s="91"/>
    </row>
    <row r="23" spans="1:7" x14ac:dyDescent="0.25">
      <c r="B23" s="12">
        <v>1</v>
      </c>
      <c r="C23" s="13" t="s">
        <v>26</v>
      </c>
      <c r="D23" s="14" t="s">
        <v>21</v>
      </c>
      <c r="E23" s="101">
        <v>13.535815000000001</v>
      </c>
      <c r="F23" s="120">
        <v>560400</v>
      </c>
      <c r="G23" s="91">
        <f t="shared" si="0"/>
        <v>7585470.7260000007</v>
      </c>
    </row>
    <row r="24" spans="1:7" x14ac:dyDescent="0.25">
      <c r="B24" s="12">
        <v>2</v>
      </c>
      <c r="C24" s="13" t="s">
        <v>27</v>
      </c>
      <c r="D24" s="14" t="s">
        <v>21</v>
      </c>
      <c r="E24" s="101">
        <v>0.45000000000000007</v>
      </c>
      <c r="F24" s="120">
        <v>560400</v>
      </c>
      <c r="G24" s="91">
        <f t="shared" si="0"/>
        <v>252180.00000000003</v>
      </c>
    </row>
    <row r="25" spans="1:7" x14ac:dyDescent="0.25">
      <c r="B25" s="12">
        <v>3</v>
      </c>
      <c r="C25" s="13" t="s">
        <v>28</v>
      </c>
      <c r="D25" s="14" t="s">
        <v>21</v>
      </c>
      <c r="E25" s="101">
        <v>2.58</v>
      </c>
      <c r="F25" s="120">
        <v>1435800</v>
      </c>
      <c r="G25" s="91">
        <f t="shared" si="0"/>
        <v>3704364</v>
      </c>
    </row>
    <row r="26" spans="1:7" x14ac:dyDescent="0.25">
      <c r="B26" s="17"/>
      <c r="C26" s="13"/>
      <c r="D26" s="14"/>
      <c r="E26" s="101"/>
      <c r="F26" s="120"/>
      <c r="G26" s="184">
        <f>SUM(G23:G25)</f>
        <v>11542014.726</v>
      </c>
    </row>
    <row r="27" spans="1:7" x14ac:dyDescent="0.25">
      <c r="A27" s="18"/>
      <c r="B27" s="15" t="s">
        <v>29</v>
      </c>
      <c r="C27" s="16" t="s">
        <v>30</v>
      </c>
      <c r="D27" s="13"/>
      <c r="E27" s="102"/>
      <c r="F27" s="120"/>
      <c r="G27" s="91"/>
    </row>
    <row r="28" spans="1:7" x14ac:dyDescent="0.25">
      <c r="A28" s="18"/>
      <c r="B28" s="17"/>
      <c r="C28" s="16" t="s">
        <v>31</v>
      </c>
      <c r="D28" s="13"/>
      <c r="E28" s="102"/>
      <c r="F28" s="120"/>
      <c r="G28" s="91"/>
    </row>
    <row r="29" spans="1:7" x14ac:dyDescent="0.25">
      <c r="A29" s="18"/>
      <c r="B29" s="12">
        <v>1</v>
      </c>
      <c r="C29" s="13" t="s">
        <v>251</v>
      </c>
      <c r="D29" s="14" t="s">
        <v>21</v>
      </c>
      <c r="E29" s="101">
        <v>2.1239024999999998</v>
      </c>
      <c r="F29" s="120">
        <v>3102000</v>
      </c>
      <c r="G29" s="91">
        <f t="shared" si="0"/>
        <v>6588345.5549999997</v>
      </c>
    </row>
    <row r="30" spans="1:7" x14ac:dyDescent="0.25">
      <c r="A30" s="18"/>
      <c r="B30" s="12">
        <v>2</v>
      </c>
      <c r="C30" s="13" t="s">
        <v>291</v>
      </c>
      <c r="D30" s="14" t="s">
        <v>21</v>
      </c>
      <c r="E30" s="101">
        <v>0.9780000000000002</v>
      </c>
      <c r="F30" s="120">
        <v>4151000</v>
      </c>
      <c r="G30" s="91">
        <f t="shared" si="0"/>
        <v>4059678.0000000009</v>
      </c>
    </row>
    <row r="31" spans="1:7" x14ac:dyDescent="0.25">
      <c r="A31" s="18"/>
      <c r="B31" s="12">
        <v>3</v>
      </c>
      <c r="C31" s="13" t="s">
        <v>367</v>
      </c>
      <c r="D31" s="14" t="s">
        <v>21</v>
      </c>
      <c r="E31" s="101">
        <v>0.25600000000000006</v>
      </c>
      <c r="F31" s="120">
        <v>4827500</v>
      </c>
      <c r="G31" s="91">
        <f t="shared" si="0"/>
        <v>1235840.0000000002</v>
      </c>
    </row>
    <row r="32" spans="1:7" x14ac:dyDescent="0.25">
      <c r="A32" s="18"/>
      <c r="B32" s="12">
        <v>4</v>
      </c>
      <c r="C32" s="13" t="s">
        <v>292</v>
      </c>
      <c r="D32" s="14" t="s">
        <v>21</v>
      </c>
      <c r="E32" s="101">
        <v>1.3634924999999998</v>
      </c>
      <c r="F32" s="120">
        <v>3404000</v>
      </c>
      <c r="G32" s="91">
        <f t="shared" si="0"/>
        <v>4641328.4699999988</v>
      </c>
    </row>
    <row r="33" spans="1:7" x14ac:dyDescent="0.25">
      <c r="A33" s="18"/>
      <c r="B33" s="12">
        <v>5</v>
      </c>
      <c r="C33" s="13" t="s">
        <v>252</v>
      </c>
      <c r="D33" s="14" t="s">
        <v>21</v>
      </c>
      <c r="E33" s="101">
        <v>1.8182775</v>
      </c>
      <c r="F33" s="120">
        <v>3102000</v>
      </c>
      <c r="G33" s="91">
        <f t="shared" si="0"/>
        <v>5640296.8049999997</v>
      </c>
    </row>
    <row r="34" spans="1:7" x14ac:dyDescent="0.25">
      <c r="A34" s="18"/>
      <c r="B34" s="12">
        <v>6</v>
      </c>
      <c r="C34" s="13" t="s">
        <v>293</v>
      </c>
      <c r="D34" s="14" t="s">
        <v>21</v>
      </c>
      <c r="E34" s="101">
        <v>0.41600000000000004</v>
      </c>
      <c r="F34" s="120">
        <v>4151000</v>
      </c>
      <c r="G34" s="91">
        <f t="shared" si="0"/>
        <v>1726816.0000000002</v>
      </c>
    </row>
    <row r="35" spans="1:7" x14ac:dyDescent="0.25">
      <c r="A35" s="18"/>
      <c r="B35" s="12">
        <v>7</v>
      </c>
      <c r="C35" s="13" t="s">
        <v>294</v>
      </c>
      <c r="D35" s="14" t="s">
        <v>21</v>
      </c>
      <c r="E35" s="101">
        <v>0.16800000000000004</v>
      </c>
      <c r="F35" s="120">
        <v>4827500</v>
      </c>
      <c r="G35" s="91">
        <f t="shared" si="0"/>
        <v>811020.00000000023</v>
      </c>
    </row>
    <row r="36" spans="1:7" x14ac:dyDescent="0.25">
      <c r="A36" s="18"/>
      <c r="B36" s="12">
        <v>8</v>
      </c>
      <c r="C36" s="13" t="s">
        <v>32</v>
      </c>
      <c r="D36" s="14" t="s">
        <v>21</v>
      </c>
      <c r="E36" s="101">
        <v>0.81659925000000011</v>
      </c>
      <c r="F36" s="120"/>
      <c r="G36" s="91">
        <f t="shared" si="0"/>
        <v>0</v>
      </c>
    </row>
    <row r="37" spans="1:7" x14ac:dyDescent="0.25">
      <c r="A37" s="18"/>
      <c r="B37" s="12">
        <v>9</v>
      </c>
      <c r="C37" s="19" t="s">
        <v>33</v>
      </c>
      <c r="D37" s="14" t="s">
        <v>21</v>
      </c>
      <c r="E37" s="101">
        <v>3.9177524999999997</v>
      </c>
      <c r="F37" s="120">
        <v>3162700</v>
      </c>
      <c r="G37" s="91">
        <f t="shared" si="0"/>
        <v>12390675.83175</v>
      </c>
    </row>
    <row r="38" spans="1:7" x14ac:dyDescent="0.25">
      <c r="A38" s="18"/>
      <c r="B38" s="12">
        <v>10</v>
      </c>
      <c r="C38" s="19" t="s">
        <v>34</v>
      </c>
      <c r="D38" s="14" t="s">
        <v>21</v>
      </c>
      <c r="E38" s="101">
        <v>0.66749999999999998</v>
      </c>
      <c r="F38" s="120">
        <v>3102000</v>
      </c>
      <c r="G38" s="91">
        <f t="shared" si="0"/>
        <v>2070585</v>
      </c>
    </row>
    <row r="39" spans="1:7" x14ac:dyDescent="0.25">
      <c r="A39" s="18"/>
      <c r="B39" s="12">
        <v>11</v>
      </c>
      <c r="C39" s="19" t="s">
        <v>35</v>
      </c>
      <c r="D39" s="14" t="s">
        <v>21</v>
      </c>
      <c r="E39" s="101">
        <v>0.12</v>
      </c>
      <c r="F39" s="120">
        <v>3395000</v>
      </c>
      <c r="G39" s="91">
        <f t="shared" si="0"/>
        <v>407400</v>
      </c>
    </row>
    <row r="40" spans="1:7" x14ac:dyDescent="0.25">
      <c r="A40" s="18"/>
      <c r="B40" s="20"/>
      <c r="C40" s="21"/>
      <c r="D40" s="22"/>
      <c r="E40" s="101"/>
      <c r="F40" s="122"/>
      <c r="G40" s="184">
        <f>SUM(G29:G39)</f>
        <v>39571985.661749996</v>
      </c>
    </row>
    <row r="41" spans="1:7" x14ac:dyDescent="0.25">
      <c r="A41" s="71"/>
      <c r="B41" s="68" t="s">
        <v>36</v>
      </c>
      <c r="C41" s="69" t="s">
        <v>37</v>
      </c>
      <c r="D41" s="70"/>
      <c r="E41" s="103"/>
      <c r="F41" s="123"/>
      <c r="G41" s="91"/>
    </row>
    <row r="42" spans="1:7" x14ac:dyDescent="0.25">
      <c r="A42" s="71"/>
      <c r="B42" s="72">
        <v>1</v>
      </c>
      <c r="C42" s="73" t="s">
        <v>371</v>
      </c>
      <c r="D42" s="70" t="s">
        <v>38</v>
      </c>
      <c r="E42" s="101">
        <v>6.04</v>
      </c>
      <c r="F42" s="120">
        <v>156500</v>
      </c>
      <c r="G42" s="91">
        <f t="shared" si="0"/>
        <v>945260</v>
      </c>
    </row>
    <row r="43" spans="1:7" x14ac:dyDescent="0.25">
      <c r="A43" s="71"/>
      <c r="B43" s="72">
        <v>2</v>
      </c>
      <c r="C43" s="73" t="s">
        <v>372</v>
      </c>
      <c r="D43" s="70" t="s">
        <v>38</v>
      </c>
      <c r="E43" s="101">
        <v>0</v>
      </c>
      <c r="F43" s="123"/>
      <c r="G43" s="91">
        <f t="shared" si="0"/>
        <v>0</v>
      </c>
    </row>
    <row r="44" spans="1:7" x14ac:dyDescent="0.25">
      <c r="A44" s="71"/>
      <c r="B44" s="72">
        <v>3</v>
      </c>
      <c r="C44" s="73" t="s">
        <v>348</v>
      </c>
      <c r="D44" s="70" t="s">
        <v>38</v>
      </c>
      <c r="E44" s="101">
        <v>49.088999999999999</v>
      </c>
      <c r="F44" s="134">
        <v>243600</v>
      </c>
      <c r="G44" s="91">
        <f t="shared" si="0"/>
        <v>11958080.4</v>
      </c>
    </row>
    <row r="45" spans="1:7" x14ac:dyDescent="0.25">
      <c r="A45" s="71"/>
      <c r="B45" s="72"/>
      <c r="C45" s="73" t="s">
        <v>39</v>
      </c>
      <c r="D45" s="70" t="s">
        <v>38</v>
      </c>
      <c r="E45" s="177">
        <v>0</v>
      </c>
      <c r="F45" s="123"/>
      <c r="G45" s="91">
        <f t="shared" si="0"/>
        <v>0</v>
      </c>
    </row>
    <row r="46" spans="1:7" x14ac:dyDescent="0.25">
      <c r="A46" s="71"/>
      <c r="B46" s="72">
        <v>4</v>
      </c>
      <c r="C46" s="73" t="s">
        <v>319</v>
      </c>
      <c r="D46" s="70" t="s">
        <v>38</v>
      </c>
      <c r="E46" s="101">
        <v>5.333958</v>
      </c>
      <c r="F46" s="123">
        <v>156500</v>
      </c>
      <c r="G46" s="91">
        <f t="shared" si="0"/>
        <v>834764.42700000003</v>
      </c>
    </row>
    <row r="47" spans="1:7" x14ac:dyDescent="0.25">
      <c r="A47" s="71"/>
      <c r="B47" s="72">
        <v>1</v>
      </c>
      <c r="C47" s="73" t="s">
        <v>199</v>
      </c>
      <c r="D47" s="70" t="s">
        <v>38</v>
      </c>
      <c r="E47" s="177"/>
      <c r="F47" s="123"/>
      <c r="G47" s="91">
        <f t="shared" si="0"/>
        <v>0</v>
      </c>
    </row>
    <row r="48" spans="1:7" x14ac:dyDescent="0.25">
      <c r="A48" s="71"/>
      <c r="B48" s="72">
        <v>5</v>
      </c>
      <c r="C48" s="73" t="s">
        <v>262</v>
      </c>
      <c r="D48" s="70" t="s">
        <v>38</v>
      </c>
      <c r="E48" s="177"/>
      <c r="F48" s="123"/>
      <c r="G48" s="91">
        <f t="shared" si="0"/>
        <v>0</v>
      </c>
    </row>
    <row r="49" spans="1:7" x14ac:dyDescent="0.25">
      <c r="A49" s="71"/>
      <c r="B49" s="72">
        <v>2</v>
      </c>
      <c r="C49" s="73" t="s">
        <v>227</v>
      </c>
      <c r="D49" s="70" t="s">
        <v>38</v>
      </c>
      <c r="E49" s="176">
        <v>5.25</v>
      </c>
      <c r="F49" s="123"/>
      <c r="G49" s="91">
        <f t="shared" si="0"/>
        <v>0</v>
      </c>
    </row>
    <row r="50" spans="1:7" x14ac:dyDescent="0.25">
      <c r="A50" s="71"/>
      <c r="B50" s="72">
        <v>6</v>
      </c>
      <c r="C50" s="73" t="s">
        <v>205</v>
      </c>
      <c r="D50" s="70" t="s">
        <v>38</v>
      </c>
      <c r="E50" s="177"/>
      <c r="F50" s="123"/>
      <c r="G50" s="91">
        <f t="shared" si="0"/>
        <v>0</v>
      </c>
    </row>
    <row r="51" spans="1:7" x14ac:dyDescent="0.25">
      <c r="A51" s="71"/>
      <c r="B51" s="72">
        <v>3</v>
      </c>
      <c r="C51" s="73" t="s">
        <v>349</v>
      </c>
      <c r="D51" s="70" t="s">
        <v>38</v>
      </c>
      <c r="E51" s="103">
        <v>12.600000000000001</v>
      </c>
      <c r="F51" s="123">
        <v>303600</v>
      </c>
      <c r="G51" s="91">
        <f t="shared" si="0"/>
        <v>3825360.0000000005</v>
      </c>
    </row>
    <row r="52" spans="1:7" x14ac:dyDescent="0.25">
      <c r="A52" s="71"/>
      <c r="B52" s="72">
        <v>7</v>
      </c>
      <c r="C52" s="73" t="s">
        <v>350</v>
      </c>
      <c r="D52" s="70" t="s">
        <v>41</v>
      </c>
      <c r="E52" s="101">
        <v>33.484999999999999</v>
      </c>
      <c r="F52" s="123">
        <v>98500</v>
      </c>
      <c r="G52" s="91">
        <f t="shared" si="0"/>
        <v>3298272.5</v>
      </c>
    </row>
    <row r="53" spans="1:7" x14ac:dyDescent="0.25">
      <c r="A53" s="71"/>
      <c r="B53" s="72">
        <v>4</v>
      </c>
      <c r="C53" s="73" t="s">
        <v>40</v>
      </c>
      <c r="D53" s="70" t="s">
        <v>11</v>
      </c>
      <c r="E53" s="177"/>
      <c r="F53" s="123"/>
      <c r="G53" s="91">
        <f t="shared" si="0"/>
        <v>0</v>
      </c>
    </row>
    <row r="54" spans="1:7" x14ac:dyDescent="0.25">
      <c r="A54" s="71"/>
      <c r="B54" s="72">
        <v>8</v>
      </c>
      <c r="C54" s="73" t="s">
        <v>373</v>
      </c>
      <c r="D54" s="70" t="s">
        <v>41</v>
      </c>
      <c r="E54" s="101">
        <v>7.8100000000000005</v>
      </c>
      <c r="F54" s="123">
        <v>75000</v>
      </c>
      <c r="G54" s="91">
        <f t="shared" si="0"/>
        <v>585750</v>
      </c>
    </row>
    <row r="55" spans="1:7" x14ac:dyDescent="0.25">
      <c r="A55" s="98"/>
      <c r="B55" s="72">
        <v>5</v>
      </c>
      <c r="C55" s="13" t="s">
        <v>42</v>
      </c>
      <c r="D55" s="14" t="s">
        <v>41</v>
      </c>
      <c r="E55" s="176">
        <v>0</v>
      </c>
      <c r="F55" s="120"/>
      <c r="G55" s="91">
        <f t="shared" si="0"/>
        <v>0</v>
      </c>
    </row>
    <row r="56" spans="1:7" x14ac:dyDescent="0.25">
      <c r="A56" s="98"/>
      <c r="B56" s="72">
        <v>9</v>
      </c>
      <c r="C56" s="13" t="s">
        <v>216</v>
      </c>
      <c r="D56" s="14" t="s">
        <v>38</v>
      </c>
      <c r="E56" s="176">
        <v>0</v>
      </c>
      <c r="F56" s="120"/>
      <c r="G56" s="91">
        <f t="shared" si="0"/>
        <v>0</v>
      </c>
    </row>
    <row r="57" spans="1:7" x14ac:dyDescent="0.25">
      <c r="A57" s="71"/>
      <c r="B57" s="72">
        <v>6</v>
      </c>
      <c r="C57" s="73" t="s">
        <v>211</v>
      </c>
      <c r="D57" s="70"/>
      <c r="E57" s="177"/>
      <c r="F57" s="123"/>
      <c r="G57" s="91">
        <f t="shared" si="0"/>
        <v>0</v>
      </c>
    </row>
    <row r="58" spans="1:7" x14ac:dyDescent="0.25">
      <c r="A58" s="71"/>
      <c r="B58" s="72"/>
      <c r="C58" s="73" t="s">
        <v>203</v>
      </c>
      <c r="D58" s="70" t="s">
        <v>38</v>
      </c>
      <c r="E58" s="101">
        <v>18.241</v>
      </c>
      <c r="F58" s="123">
        <v>297600</v>
      </c>
      <c r="G58" s="91">
        <f t="shared" si="0"/>
        <v>5428521.5999999996</v>
      </c>
    </row>
    <row r="59" spans="1:7" x14ac:dyDescent="0.25">
      <c r="A59" s="71"/>
      <c r="B59" s="75"/>
      <c r="C59" s="73"/>
      <c r="D59" s="70"/>
      <c r="E59" s="177"/>
      <c r="F59" s="121"/>
      <c r="G59" s="184">
        <f>SUM(G42:G58)</f>
        <v>26876008.927000001</v>
      </c>
    </row>
    <row r="60" spans="1:7" x14ac:dyDescent="0.25">
      <c r="A60" s="71"/>
      <c r="B60" s="68" t="s">
        <v>43</v>
      </c>
      <c r="C60" s="69" t="s">
        <v>44</v>
      </c>
      <c r="D60" s="70"/>
      <c r="E60" s="177"/>
      <c r="F60" s="123"/>
      <c r="G60" s="91"/>
    </row>
    <row r="61" spans="1:7" x14ac:dyDescent="0.25">
      <c r="A61" s="71"/>
      <c r="B61" s="75"/>
      <c r="C61" s="73" t="s">
        <v>45</v>
      </c>
      <c r="D61" s="70"/>
      <c r="E61" s="177"/>
      <c r="F61" s="123"/>
      <c r="G61" s="91"/>
    </row>
    <row r="62" spans="1:7" x14ac:dyDescent="0.25">
      <c r="A62" s="71"/>
      <c r="B62" s="72">
        <v>1</v>
      </c>
      <c r="C62" s="73" t="s">
        <v>320</v>
      </c>
      <c r="D62" s="70" t="s">
        <v>17</v>
      </c>
      <c r="E62" s="101">
        <v>25.086000000000002</v>
      </c>
      <c r="F62" s="123">
        <v>221350</v>
      </c>
      <c r="G62" s="91">
        <f t="shared" si="0"/>
        <v>5552786.1000000006</v>
      </c>
    </row>
    <row r="63" spans="1:7" x14ac:dyDescent="0.25">
      <c r="A63" s="71"/>
      <c r="B63" s="72"/>
      <c r="C63" s="73" t="s">
        <v>228</v>
      </c>
      <c r="D63" s="70" t="s">
        <v>17</v>
      </c>
      <c r="E63" s="176"/>
      <c r="F63" s="123"/>
      <c r="G63" s="91">
        <f t="shared" si="0"/>
        <v>0</v>
      </c>
    </row>
    <row r="64" spans="1:7" x14ac:dyDescent="0.25">
      <c r="A64" s="71"/>
      <c r="B64" s="72"/>
      <c r="C64" s="73" t="s">
        <v>263</v>
      </c>
      <c r="D64" s="70" t="s">
        <v>17</v>
      </c>
      <c r="E64" s="176"/>
      <c r="F64" s="123"/>
      <c r="G64" s="91">
        <f t="shared" si="0"/>
        <v>0</v>
      </c>
    </row>
    <row r="65" spans="1:7" x14ac:dyDescent="0.25">
      <c r="A65" s="71"/>
      <c r="B65" s="72">
        <v>2</v>
      </c>
      <c r="C65" s="73" t="s">
        <v>321</v>
      </c>
      <c r="D65" s="70" t="s">
        <v>17</v>
      </c>
      <c r="E65" s="101">
        <v>2.214</v>
      </c>
      <c r="F65" s="123">
        <v>221350</v>
      </c>
      <c r="G65" s="91">
        <f t="shared" si="0"/>
        <v>490068.89999999997</v>
      </c>
    </row>
    <row r="66" spans="1:7" x14ac:dyDescent="0.25">
      <c r="A66" s="71"/>
      <c r="B66" s="72"/>
      <c r="C66" s="73" t="s">
        <v>202</v>
      </c>
      <c r="D66" s="70" t="s">
        <v>17</v>
      </c>
      <c r="E66" s="103"/>
      <c r="F66" s="123"/>
      <c r="G66" s="91">
        <f t="shared" si="0"/>
        <v>0</v>
      </c>
    </row>
    <row r="67" spans="1:7" x14ac:dyDescent="0.25">
      <c r="A67" s="71"/>
      <c r="B67" s="72"/>
      <c r="C67" s="73" t="s">
        <v>201</v>
      </c>
      <c r="D67" s="70" t="s">
        <v>11</v>
      </c>
      <c r="E67" s="103"/>
      <c r="F67" s="123"/>
      <c r="G67" s="91">
        <f t="shared" si="0"/>
        <v>0</v>
      </c>
    </row>
    <row r="68" spans="1:7" x14ac:dyDescent="0.25">
      <c r="A68" s="71"/>
      <c r="B68" s="72"/>
      <c r="C68" s="73" t="s">
        <v>200</v>
      </c>
      <c r="D68" s="70" t="s">
        <v>17</v>
      </c>
      <c r="E68" s="103"/>
      <c r="F68" s="123"/>
      <c r="G68" s="91">
        <f t="shared" si="0"/>
        <v>0</v>
      </c>
    </row>
    <row r="69" spans="1:7" x14ac:dyDescent="0.25">
      <c r="A69" s="71"/>
      <c r="B69" s="72">
        <v>3</v>
      </c>
      <c r="C69" s="73" t="s">
        <v>275</v>
      </c>
      <c r="D69" s="70" t="s">
        <v>17</v>
      </c>
      <c r="E69" s="101">
        <v>1.62</v>
      </c>
      <c r="F69" s="123">
        <v>243600</v>
      </c>
      <c r="G69" s="91">
        <f t="shared" si="0"/>
        <v>394632</v>
      </c>
    </row>
    <row r="70" spans="1:7" x14ac:dyDescent="0.25">
      <c r="A70" s="71"/>
      <c r="B70" s="72">
        <v>4</v>
      </c>
      <c r="C70" s="73" t="s">
        <v>322</v>
      </c>
      <c r="D70" s="70" t="s">
        <v>17</v>
      </c>
      <c r="E70" s="101">
        <v>0.98999999999999988</v>
      </c>
      <c r="F70" s="123">
        <v>243600</v>
      </c>
      <c r="G70" s="91">
        <f t="shared" si="0"/>
        <v>241163.99999999997</v>
      </c>
    </row>
    <row r="71" spans="1:7" x14ac:dyDescent="0.25">
      <c r="A71" s="71"/>
      <c r="B71" s="72"/>
      <c r="C71" s="73" t="s">
        <v>222</v>
      </c>
      <c r="D71" s="74" t="s">
        <v>223</v>
      </c>
      <c r="E71" s="176">
        <v>2</v>
      </c>
      <c r="F71" s="123"/>
      <c r="G71" s="91">
        <f t="shared" si="0"/>
        <v>0</v>
      </c>
    </row>
    <row r="72" spans="1:7" x14ac:dyDescent="0.25">
      <c r="A72" s="71"/>
      <c r="B72" s="72"/>
      <c r="C72" s="73"/>
      <c r="D72" s="70"/>
      <c r="E72" s="177"/>
      <c r="F72" s="123"/>
      <c r="G72" s="184">
        <f>SUM(G62:G71)</f>
        <v>6678651.0000000009</v>
      </c>
    </row>
    <row r="73" spans="1:7" x14ac:dyDescent="0.25">
      <c r="A73" s="71"/>
      <c r="B73" s="68" t="s">
        <v>46</v>
      </c>
      <c r="C73" s="69" t="s">
        <v>47</v>
      </c>
      <c r="D73" s="73"/>
      <c r="E73" s="178"/>
      <c r="F73" s="123"/>
      <c r="G73" s="91"/>
    </row>
    <row r="74" spans="1:7" x14ac:dyDescent="0.25">
      <c r="A74" s="71"/>
      <c r="B74" s="72">
        <v>1</v>
      </c>
      <c r="C74" s="73" t="s">
        <v>323</v>
      </c>
      <c r="D74" s="70" t="s">
        <v>17</v>
      </c>
      <c r="E74" s="101">
        <v>61.611000000000004</v>
      </c>
      <c r="F74" s="185">
        <v>78750</v>
      </c>
      <c r="G74" s="91">
        <f t="shared" ref="G74:G137" si="1">+F74*E74</f>
        <v>4851866.25</v>
      </c>
    </row>
    <row r="75" spans="1:7" x14ac:dyDescent="0.25">
      <c r="A75" s="71"/>
      <c r="B75" s="72">
        <v>2</v>
      </c>
      <c r="C75" s="73" t="s">
        <v>352</v>
      </c>
      <c r="D75" s="70" t="s">
        <v>11</v>
      </c>
      <c r="E75" s="101">
        <v>84.969999999999985</v>
      </c>
      <c r="F75" s="185">
        <v>17500</v>
      </c>
      <c r="G75" s="91">
        <f t="shared" si="1"/>
        <v>1486974.9999999998</v>
      </c>
    </row>
    <row r="76" spans="1:7" x14ac:dyDescent="0.25">
      <c r="A76" s="71"/>
      <c r="B76" s="72"/>
      <c r="C76" s="73" t="s">
        <v>48</v>
      </c>
      <c r="D76" s="70" t="s">
        <v>11</v>
      </c>
      <c r="E76" s="176"/>
      <c r="F76" s="185"/>
      <c r="G76" s="91">
        <f t="shared" si="1"/>
        <v>0</v>
      </c>
    </row>
    <row r="77" spans="1:7" x14ac:dyDescent="0.25">
      <c r="A77" s="71"/>
      <c r="B77" s="72"/>
      <c r="C77" s="73" t="s">
        <v>49</v>
      </c>
      <c r="D77" s="70" t="s">
        <v>17</v>
      </c>
      <c r="E77" s="176"/>
      <c r="F77" s="185"/>
      <c r="G77" s="91">
        <f t="shared" si="1"/>
        <v>0</v>
      </c>
    </row>
    <row r="78" spans="1:7" x14ac:dyDescent="0.25">
      <c r="A78" s="71"/>
      <c r="B78" s="72">
        <v>3</v>
      </c>
      <c r="C78" s="73" t="s">
        <v>50</v>
      </c>
      <c r="D78" s="70" t="s">
        <v>17</v>
      </c>
      <c r="E78" s="101">
        <v>6.6</v>
      </c>
      <c r="F78" s="185">
        <v>67400</v>
      </c>
      <c r="G78" s="91">
        <f t="shared" si="1"/>
        <v>444840</v>
      </c>
    </row>
    <row r="79" spans="1:7" x14ac:dyDescent="0.25">
      <c r="A79" s="71"/>
      <c r="B79" s="72">
        <v>4</v>
      </c>
      <c r="C79" s="73" t="s">
        <v>51</v>
      </c>
      <c r="D79" s="70" t="s">
        <v>52</v>
      </c>
      <c r="E79" s="101">
        <v>1</v>
      </c>
      <c r="F79" s="185">
        <v>385000</v>
      </c>
      <c r="G79" s="91">
        <f t="shared" si="1"/>
        <v>385000</v>
      </c>
    </row>
    <row r="80" spans="1:7" x14ac:dyDescent="0.25">
      <c r="A80" s="71"/>
      <c r="B80" s="72"/>
      <c r="C80" s="73" t="s">
        <v>53</v>
      </c>
      <c r="D80" s="70" t="s">
        <v>41</v>
      </c>
      <c r="E80" s="103"/>
      <c r="F80" s="123"/>
      <c r="G80" s="91">
        <f t="shared" si="1"/>
        <v>0</v>
      </c>
    </row>
    <row r="81" spans="1:7" x14ac:dyDescent="0.25">
      <c r="A81" s="71"/>
      <c r="B81" s="75"/>
      <c r="C81" s="73"/>
      <c r="D81" s="73"/>
      <c r="E81" s="103"/>
      <c r="F81" s="123"/>
      <c r="G81" s="184">
        <f>SUM(G74:G80)</f>
        <v>7168681.25</v>
      </c>
    </row>
    <row r="82" spans="1:7" x14ac:dyDescent="0.25">
      <c r="A82" s="153"/>
      <c r="B82" s="68" t="s">
        <v>54</v>
      </c>
      <c r="C82" s="69" t="s">
        <v>55</v>
      </c>
      <c r="D82" s="70"/>
      <c r="E82" s="103"/>
      <c r="F82" s="123"/>
      <c r="G82" s="91"/>
    </row>
    <row r="83" spans="1:7" x14ac:dyDescent="0.25">
      <c r="A83" s="153"/>
      <c r="B83" s="72">
        <v>1</v>
      </c>
      <c r="C83" s="73" t="s">
        <v>56</v>
      </c>
      <c r="D83" s="70" t="s">
        <v>17</v>
      </c>
      <c r="E83" s="101">
        <v>20.549999999999997</v>
      </c>
      <c r="F83" s="123">
        <v>84600</v>
      </c>
      <c r="G83" s="91">
        <f t="shared" si="1"/>
        <v>1738529.9999999998</v>
      </c>
    </row>
    <row r="84" spans="1:7" x14ac:dyDescent="0.25">
      <c r="A84" s="153"/>
      <c r="B84" s="72">
        <v>2</v>
      </c>
      <c r="C84" s="73" t="s">
        <v>57</v>
      </c>
      <c r="D84" s="70" t="s">
        <v>17</v>
      </c>
      <c r="E84" s="101">
        <v>257.99619999999999</v>
      </c>
      <c r="F84" s="123">
        <v>80500</v>
      </c>
      <c r="G84" s="91">
        <f t="shared" si="1"/>
        <v>20768694.099999998</v>
      </c>
    </row>
    <row r="85" spans="1:7" x14ac:dyDescent="0.25">
      <c r="A85" s="71"/>
      <c r="B85" s="12">
        <v>3</v>
      </c>
      <c r="C85" s="13" t="s">
        <v>233</v>
      </c>
      <c r="D85" s="70" t="s">
        <v>17</v>
      </c>
      <c r="E85" s="101">
        <v>386.71940000000001</v>
      </c>
      <c r="F85" s="123">
        <v>64600</v>
      </c>
      <c r="G85" s="91">
        <f t="shared" si="1"/>
        <v>24982073.240000002</v>
      </c>
    </row>
    <row r="86" spans="1:7" x14ac:dyDescent="0.25">
      <c r="A86" s="71"/>
      <c r="B86" s="72"/>
      <c r="C86" s="73"/>
      <c r="D86" s="70"/>
      <c r="E86" s="103"/>
      <c r="F86" s="121"/>
      <c r="G86" s="184">
        <f>SUM(G83:G85)</f>
        <v>47489297.340000004</v>
      </c>
    </row>
    <row r="87" spans="1:7" x14ac:dyDescent="0.25">
      <c r="A87" s="71"/>
      <c r="B87" s="68" t="s">
        <v>58</v>
      </c>
      <c r="C87" s="69" t="s">
        <v>59</v>
      </c>
      <c r="D87" s="73"/>
      <c r="E87" s="162"/>
      <c r="F87" s="123"/>
      <c r="G87" s="91"/>
    </row>
    <row r="88" spans="1:7" x14ac:dyDescent="0.25">
      <c r="A88" s="71"/>
      <c r="B88" s="72">
        <v>1</v>
      </c>
      <c r="C88" s="73" t="s">
        <v>60</v>
      </c>
      <c r="D88" s="70" t="s">
        <v>17</v>
      </c>
      <c r="E88" s="101">
        <v>47.52000000000001</v>
      </c>
      <c r="F88" s="111">
        <v>109725</v>
      </c>
      <c r="G88" s="91">
        <f t="shared" si="1"/>
        <v>5214132.0000000009</v>
      </c>
    </row>
    <row r="89" spans="1:7" x14ac:dyDescent="0.25">
      <c r="A89" s="71"/>
      <c r="B89" s="72">
        <v>2</v>
      </c>
      <c r="C89" s="73" t="s">
        <v>61</v>
      </c>
      <c r="D89" s="70" t="s">
        <v>17</v>
      </c>
      <c r="E89" s="101">
        <v>47.52000000000001</v>
      </c>
      <c r="F89" s="111">
        <v>80850</v>
      </c>
      <c r="G89" s="91">
        <f t="shared" si="1"/>
        <v>3841992.0000000009</v>
      </c>
    </row>
    <row r="90" spans="1:7" x14ac:dyDescent="0.25">
      <c r="A90" s="71"/>
      <c r="B90" s="72">
        <v>3</v>
      </c>
      <c r="C90" s="73" t="s">
        <v>62</v>
      </c>
      <c r="D90" s="70" t="s">
        <v>11</v>
      </c>
      <c r="E90" s="101">
        <v>21.75</v>
      </c>
      <c r="F90" s="109">
        <v>49100</v>
      </c>
      <c r="G90" s="91">
        <f t="shared" si="1"/>
        <v>1067925</v>
      </c>
    </row>
    <row r="91" spans="1:7" x14ac:dyDescent="0.25">
      <c r="A91" s="71"/>
      <c r="B91" s="72">
        <v>4</v>
      </c>
      <c r="C91" s="73" t="s">
        <v>63</v>
      </c>
      <c r="D91" s="70" t="s">
        <v>11</v>
      </c>
      <c r="E91" s="103">
        <v>10.1</v>
      </c>
      <c r="F91" s="123">
        <v>47250</v>
      </c>
      <c r="G91" s="91">
        <f t="shared" si="1"/>
        <v>477225</v>
      </c>
    </row>
    <row r="92" spans="1:7" x14ac:dyDescent="0.25">
      <c r="A92" s="71"/>
      <c r="B92" s="72">
        <v>5</v>
      </c>
      <c r="C92" s="73" t="s">
        <v>64</v>
      </c>
      <c r="D92" s="70" t="s">
        <v>11</v>
      </c>
      <c r="E92" s="101">
        <v>5.15</v>
      </c>
      <c r="F92" s="109">
        <v>55300</v>
      </c>
      <c r="G92" s="91">
        <f t="shared" si="1"/>
        <v>284795</v>
      </c>
    </row>
    <row r="93" spans="1:7" x14ac:dyDescent="0.25">
      <c r="A93" s="71"/>
      <c r="B93" s="72">
        <v>6</v>
      </c>
      <c r="C93" s="73" t="s">
        <v>65</v>
      </c>
      <c r="D93" s="70" t="s">
        <v>11</v>
      </c>
      <c r="E93" s="103">
        <v>0</v>
      </c>
      <c r="F93" s="123"/>
      <c r="G93" s="91">
        <f t="shared" si="1"/>
        <v>0</v>
      </c>
    </row>
    <row r="94" spans="1:7" x14ac:dyDescent="0.25">
      <c r="A94" s="71"/>
      <c r="B94" s="75"/>
      <c r="C94" s="73"/>
      <c r="D94" s="73"/>
      <c r="E94" s="166"/>
      <c r="F94" s="121"/>
      <c r="G94" s="184">
        <f>SUM(G88:G93)</f>
        <v>10886069.000000002</v>
      </c>
    </row>
    <row r="95" spans="1:7" x14ac:dyDescent="0.25">
      <c r="A95" s="71"/>
      <c r="B95" s="68" t="s">
        <v>66</v>
      </c>
      <c r="C95" s="69" t="s">
        <v>67</v>
      </c>
      <c r="D95" s="73"/>
      <c r="E95" s="162"/>
      <c r="F95" s="123"/>
      <c r="G95" s="91"/>
    </row>
    <row r="96" spans="1:7" x14ac:dyDescent="0.25">
      <c r="A96" s="71"/>
      <c r="B96" s="75">
        <v>1</v>
      </c>
      <c r="C96" s="69" t="s">
        <v>68</v>
      </c>
      <c r="D96" s="73"/>
      <c r="E96" s="162"/>
      <c r="F96" s="123"/>
      <c r="G96" s="91"/>
    </row>
    <row r="97" spans="1:7" x14ac:dyDescent="0.25">
      <c r="A97" s="71"/>
      <c r="B97" s="72" t="s">
        <v>69</v>
      </c>
      <c r="C97" s="73" t="s">
        <v>70</v>
      </c>
      <c r="D97" s="70" t="s">
        <v>21</v>
      </c>
      <c r="E97" s="101">
        <v>0.11159999999999999</v>
      </c>
      <c r="F97" s="123">
        <v>7500000</v>
      </c>
      <c r="G97" s="91">
        <f t="shared" si="1"/>
        <v>836999.99999999988</v>
      </c>
    </row>
    <row r="98" spans="1:7" x14ac:dyDescent="0.25">
      <c r="A98" s="71"/>
      <c r="B98" s="72" t="s">
        <v>69</v>
      </c>
      <c r="C98" s="73" t="s">
        <v>71</v>
      </c>
      <c r="D98" s="70" t="s">
        <v>72</v>
      </c>
      <c r="E98" s="101">
        <v>1</v>
      </c>
      <c r="F98" s="111">
        <v>1375000</v>
      </c>
      <c r="G98" s="91">
        <f t="shared" si="1"/>
        <v>1375000</v>
      </c>
    </row>
    <row r="99" spans="1:7" x14ac:dyDescent="0.25">
      <c r="A99" s="71"/>
      <c r="B99" s="72" t="s">
        <v>69</v>
      </c>
      <c r="C99" s="73" t="s">
        <v>280</v>
      </c>
      <c r="D99" s="70" t="s">
        <v>72</v>
      </c>
      <c r="E99" s="101">
        <v>4</v>
      </c>
      <c r="F99" s="111">
        <v>875000</v>
      </c>
      <c r="G99" s="91">
        <f t="shared" si="1"/>
        <v>3500000</v>
      </c>
    </row>
    <row r="100" spans="1:7" x14ac:dyDescent="0.25">
      <c r="A100" s="71"/>
      <c r="B100" s="76" t="s">
        <v>69</v>
      </c>
      <c r="C100" s="73" t="s">
        <v>264</v>
      </c>
      <c r="D100" s="70" t="s">
        <v>72</v>
      </c>
      <c r="E100" s="101">
        <v>2</v>
      </c>
      <c r="F100" s="123">
        <v>675000</v>
      </c>
      <c r="G100" s="91">
        <f t="shared" si="1"/>
        <v>1350000</v>
      </c>
    </row>
    <row r="101" spans="1:7" x14ac:dyDescent="0.25">
      <c r="A101" s="71"/>
      <c r="B101" s="75"/>
      <c r="C101" s="69" t="s">
        <v>73</v>
      </c>
      <c r="D101" s="70"/>
      <c r="E101" s="103"/>
      <c r="F101" s="123"/>
      <c r="G101" s="91">
        <f t="shared" si="1"/>
        <v>0</v>
      </c>
    </row>
    <row r="102" spans="1:7" x14ac:dyDescent="0.25">
      <c r="A102" s="71"/>
      <c r="B102" s="76"/>
      <c r="C102" s="73" t="s">
        <v>74</v>
      </c>
      <c r="D102" s="70" t="s">
        <v>72</v>
      </c>
      <c r="E102" s="103"/>
      <c r="F102" s="123"/>
      <c r="G102" s="91">
        <f t="shared" si="1"/>
        <v>0</v>
      </c>
    </row>
    <row r="103" spans="1:7" x14ac:dyDescent="0.25">
      <c r="A103" s="71"/>
      <c r="B103" s="76"/>
      <c r="C103" s="73" t="s">
        <v>75</v>
      </c>
      <c r="D103" s="70" t="s">
        <v>72</v>
      </c>
      <c r="E103" s="103"/>
      <c r="F103" s="123"/>
      <c r="G103" s="91">
        <f t="shared" si="1"/>
        <v>0</v>
      </c>
    </row>
    <row r="104" spans="1:7" x14ac:dyDescent="0.25">
      <c r="A104" s="71"/>
      <c r="B104" s="72" t="s">
        <v>69</v>
      </c>
      <c r="C104" s="73" t="s">
        <v>76</v>
      </c>
      <c r="D104" s="70" t="s">
        <v>72</v>
      </c>
      <c r="E104" s="103"/>
      <c r="F104" s="123"/>
      <c r="G104" s="91">
        <f t="shared" si="1"/>
        <v>0</v>
      </c>
    </row>
    <row r="105" spans="1:7" x14ac:dyDescent="0.25">
      <c r="A105" s="71"/>
      <c r="B105" s="76" t="s">
        <v>69</v>
      </c>
      <c r="C105" s="73" t="s">
        <v>332</v>
      </c>
      <c r="D105" s="70" t="s">
        <v>72</v>
      </c>
      <c r="E105" s="103">
        <v>1</v>
      </c>
      <c r="F105" s="123">
        <v>725000</v>
      </c>
      <c r="G105" s="91">
        <f t="shared" si="1"/>
        <v>725000</v>
      </c>
    </row>
    <row r="106" spans="1:7" x14ac:dyDescent="0.25">
      <c r="A106" s="71"/>
      <c r="B106" s="72"/>
      <c r="C106" s="73"/>
      <c r="D106" s="70"/>
      <c r="E106" s="103"/>
      <c r="F106" s="123"/>
      <c r="G106" s="91">
        <f t="shared" si="1"/>
        <v>0</v>
      </c>
    </row>
    <row r="107" spans="1:7" x14ac:dyDescent="0.25">
      <c r="A107" s="71"/>
      <c r="B107" s="75">
        <v>2</v>
      </c>
      <c r="C107" s="69" t="s">
        <v>353</v>
      </c>
      <c r="D107" s="70" t="s">
        <v>77</v>
      </c>
      <c r="E107" s="101">
        <v>1</v>
      </c>
      <c r="F107" s="123">
        <v>24162300</v>
      </c>
      <c r="G107" s="91">
        <f t="shared" si="1"/>
        <v>24162300</v>
      </c>
    </row>
    <row r="108" spans="1:7" x14ac:dyDescent="0.25">
      <c r="A108" s="71"/>
      <c r="B108" s="72" t="s">
        <v>69</v>
      </c>
      <c r="C108" s="73" t="s">
        <v>281</v>
      </c>
      <c r="D108" s="70"/>
      <c r="E108" s="101"/>
      <c r="F108" s="123"/>
      <c r="G108" s="91">
        <f t="shared" si="1"/>
        <v>0</v>
      </c>
    </row>
    <row r="109" spans="1:7" x14ac:dyDescent="0.25">
      <c r="A109" s="153"/>
      <c r="B109" s="72" t="s">
        <v>69</v>
      </c>
      <c r="C109" s="73" t="s">
        <v>197</v>
      </c>
      <c r="D109" s="70"/>
      <c r="E109" s="103"/>
      <c r="F109" s="123"/>
      <c r="G109" s="91">
        <f t="shared" si="1"/>
        <v>0</v>
      </c>
    </row>
    <row r="110" spans="1:7" x14ac:dyDescent="0.25">
      <c r="A110" s="153"/>
      <c r="B110" s="72" t="s">
        <v>69</v>
      </c>
      <c r="C110" s="73" t="s">
        <v>198</v>
      </c>
      <c r="D110" s="70"/>
      <c r="E110" s="103"/>
      <c r="F110" s="123"/>
      <c r="G110" s="91">
        <f t="shared" si="1"/>
        <v>0</v>
      </c>
    </row>
    <row r="111" spans="1:7" x14ac:dyDescent="0.25">
      <c r="A111" s="153"/>
      <c r="B111" s="72" t="s">
        <v>69</v>
      </c>
      <c r="C111" s="73" t="s">
        <v>79</v>
      </c>
      <c r="D111" s="70"/>
      <c r="E111" s="103"/>
      <c r="F111" s="123"/>
      <c r="G111" s="91">
        <f t="shared" si="1"/>
        <v>0</v>
      </c>
    </row>
    <row r="112" spans="1:7" x14ac:dyDescent="0.25">
      <c r="A112" s="153"/>
      <c r="B112" s="72" t="s">
        <v>69</v>
      </c>
      <c r="C112" s="73" t="s">
        <v>80</v>
      </c>
      <c r="D112" s="70"/>
      <c r="E112" s="103"/>
      <c r="F112" s="123"/>
      <c r="G112" s="91">
        <f t="shared" si="1"/>
        <v>0</v>
      </c>
    </row>
    <row r="113" spans="1:7" x14ac:dyDescent="0.25">
      <c r="A113" s="153"/>
      <c r="B113" s="72" t="s">
        <v>69</v>
      </c>
      <c r="C113" s="73" t="s">
        <v>81</v>
      </c>
      <c r="D113" s="70"/>
      <c r="E113" s="103"/>
      <c r="F113" s="123"/>
      <c r="G113" s="91">
        <f t="shared" si="1"/>
        <v>0</v>
      </c>
    </row>
    <row r="114" spans="1:7" x14ac:dyDescent="0.25">
      <c r="A114" s="153"/>
      <c r="B114" s="72" t="s">
        <v>69</v>
      </c>
      <c r="C114" s="73" t="s">
        <v>82</v>
      </c>
      <c r="D114" s="70"/>
      <c r="E114" s="103"/>
      <c r="F114" s="123"/>
      <c r="G114" s="91">
        <f t="shared" si="1"/>
        <v>0</v>
      </c>
    </row>
    <row r="115" spans="1:7" x14ac:dyDescent="0.25">
      <c r="A115" s="153"/>
      <c r="B115" s="76" t="s">
        <v>69</v>
      </c>
      <c r="C115" s="73" t="s">
        <v>83</v>
      </c>
      <c r="D115" s="70"/>
      <c r="E115" s="103"/>
      <c r="F115" s="123"/>
      <c r="G115" s="91">
        <f t="shared" si="1"/>
        <v>0</v>
      </c>
    </row>
    <row r="116" spans="1:7" x14ac:dyDescent="0.25">
      <c r="A116" s="153"/>
      <c r="B116" s="76" t="s">
        <v>69</v>
      </c>
      <c r="C116" s="73" t="s">
        <v>282</v>
      </c>
      <c r="D116" s="70"/>
      <c r="E116" s="103"/>
      <c r="F116" s="123"/>
      <c r="G116" s="91">
        <f t="shared" si="1"/>
        <v>0</v>
      </c>
    </row>
    <row r="117" spans="1:7" x14ac:dyDescent="0.25">
      <c r="A117" s="153"/>
      <c r="B117" s="72" t="s">
        <v>69</v>
      </c>
      <c r="C117" s="73" t="s">
        <v>84</v>
      </c>
      <c r="D117" s="70"/>
      <c r="E117" s="103"/>
      <c r="F117" s="123"/>
      <c r="G117" s="91">
        <f t="shared" si="1"/>
        <v>0</v>
      </c>
    </row>
    <row r="118" spans="1:7" x14ac:dyDescent="0.25">
      <c r="A118" s="71"/>
      <c r="B118" s="72"/>
      <c r="C118" s="73"/>
      <c r="D118" s="70"/>
      <c r="E118" s="103"/>
      <c r="F118" s="123"/>
      <c r="G118" s="91">
        <f t="shared" si="1"/>
        <v>0</v>
      </c>
    </row>
    <row r="119" spans="1:7" x14ac:dyDescent="0.25">
      <c r="A119" s="71"/>
      <c r="B119" s="75">
        <v>4</v>
      </c>
      <c r="C119" s="69" t="s">
        <v>85</v>
      </c>
      <c r="D119" s="70"/>
      <c r="E119" s="103"/>
      <c r="F119" s="123"/>
      <c r="G119" s="91">
        <f t="shared" si="1"/>
        <v>0</v>
      </c>
    </row>
    <row r="120" spans="1:7" x14ac:dyDescent="0.25">
      <c r="A120" s="71"/>
      <c r="B120" s="72" t="s">
        <v>69</v>
      </c>
      <c r="C120" s="69" t="s">
        <v>86</v>
      </c>
      <c r="D120" s="70"/>
      <c r="E120" s="103"/>
      <c r="F120" s="123"/>
      <c r="G120" s="91">
        <f t="shared" si="1"/>
        <v>0</v>
      </c>
    </row>
    <row r="121" spans="1:7" x14ac:dyDescent="0.25">
      <c r="A121" s="71"/>
      <c r="B121" s="72" t="s">
        <v>69</v>
      </c>
      <c r="C121" s="73" t="s">
        <v>87</v>
      </c>
      <c r="D121" s="70" t="s">
        <v>52</v>
      </c>
      <c r="E121" s="101">
        <v>1</v>
      </c>
      <c r="F121" s="110">
        <v>885900</v>
      </c>
      <c r="G121" s="91">
        <f t="shared" si="1"/>
        <v>885900</v>
      </c>
    </row>
    <row r="122" spans="1:7" x14ac:dyDescent="0.25">
      <c r="A122" s="71"/>
      <c r="B122" s="76" t="s">
        <v>69</v>
      </c>
      <c r="C122" s="73" t="s">
        <v>283</v>
      </c>
      <c r="D122" s="70" t="s">
        <v>52</v>
      </c>
      <c r="E122" s="101">
        <v>7</v>
      </c>
      <c r="F122" s="111">
        <v>365000</v>
      </c>
      <c r="G122" s="91">
        <f t="shared" si="1"/>
        <v>2555000</v>
      </c>
    </row>
    <row r="123" spans="1:7" x14ac:dyDescent="0.25">
      <c r="A123" s="71"/>
      <c r="B123" s="76" t="s">
        <v>69</v>
      </c>
      <c r="C123" s="73" t="s">
        <v>88</v>
      </c>
      <c r="D123" s="70" t="s">
        <v>52</v>
      </c>
      <c r="E123" s="103"/>
      <c r="F123" s="110"/>
      <c r="G123" s="91">
        <f t="shared" si="1"/>
        <v>0</v>
      </c>
    </row>
    <row r="124" spans="1:7" x14ac:dyDescent="0.25">
      <c r="A124" s="71"/>
      <c r="B124" s="72" t="s">
        <v>69</v>
      </c>
      <c r="C124" s="73" t="s">
        <v>89</v>
      </c>
      <c r="D124" s="70" t="s">
        <v>92</v>
      </c>
      <c r="E124" s="101">
        <v>11</v>
      </c>
      <c r="F124" s="111">
        <v>38000</v>
      </c>
      <c r="G124" s="91">
        <f t="shared" si="1"/>
        <v>418000</v>
      </c>
    </row>
    <row r="125" spans="1:7" x14ac:dyDescent="0.25">
      <c r="A125" s="71"/>
      <c r="B125" s="72" t="s">
        <v>90</v>
      </c>
      <c r="C125" s="73" t="s">
        <v>91</v>
      </c>
      <c r="D125" s="70" t="s">
        <v>92</v>
      </c>
      <c r="E125" s="101"/>
      <c r="F125" s="123"/>
      <c r="G125" s="91">
        <f t="shared" si="1"/>
        <v>0</v>
      </c>
    </row>
    <row r="126" spans="1:7" x14ac:dyDescent="0.25">
      <c r="A126" s="71"/>
      <c r="B126" s="72" t="s">
        <v>69</v>
      </c>
      <c r="C126" s="73" t="s">
        <v>93</v>
      </c>
      <c r="D126" s="70" t="s">
        <v>52</v>
      </c>
      <c r="E126" s="167"/>
      <c r="F126" s="123"/>
      <c r="G126" s="91">
        <f t="shared" si="1"/>
        <v>0</v>
      </c>
    </row>
    <row r="127" spans="1:7" x14ac:dyDescent="0.25">
      <c r="A127" s="71"/>
      <c r="B127" s="76" t="s">
        <v>69</v>
      </c>
      <c r="C127" s="73" t="s">
        <v>94</v>
      </c>
      <c r="D127" s="70" t="s">
        <v>95</v>
      </c>
      <c r="E127" s="103"/>
      <c r="F127" s="123"/>
      <c r="G127" s="91">
        <f t="shared" si="1"/>
        <v>0</v>
      </c>
    </row>
    <row r="128" spans="1:7" x14ac:dyDescent="0.25">
      <c r="A128" s="71"/>
      <c r="B128" s="72"/>
      <c r="C128" s="73"/>
      <c r="D128" s="70"/>
      <c r="E128" s="103"/>
      <c r="F128" s="121"/>
      <c r="G128" s="184">
        <f>SUM(G97:G127)</f>
        <v>35808200</v>
      </c>
    </row>
    <row r="129" spans="1:7" x14ac:dyDescent="0.25">
      <c r="A129" s="153"/>
      <c r="B129" s="68" t="s">
        <v>96</v>
      </c>
      <c r="C129" s="69" t="s">
        <v>97</v>
      </c>
      <c r="D129" s="70"/>
      <c r="E129" s="168"/>
      <c r="F129" s="123"/>
      <c r="G129" s="91"/>
    </row>
    <row r="130" spans="1:7" x14ac:dyDescent="0.25">
      <c r="A130" s="153"/>
      <c r="B130" s="72">
        <v>1</v>
      </c>
      <c r="C130" s="73" t="s">
        <v>212</v>
      </c>
      <c r="D130" s="70" t="s">
        <v>17</v>
      </c>
      <c r="E130" s="101">
        <v>323.53100000000001</v>
      </c>
      <c r="F130" s="111">
        <v>22500</v>
      </c>
      <c r="G130" s="91">
        <f t="shared" si="1"/>
        <v>7279447.5</v>
      </c>
    </row>
    <row r="131" spans="1:7" x14ac:dyDescent="0.25">
      <c r="A131" s="153"/>
      <c r="B131" s="72">
        <v>2</v>
      </c>
      <c r="C131" s="73" t="s">
        <v>213</v>
      </c>
      <c r="D131" s="70" t="s">
        <v>17</v>
      </c>
      <c r="E131" s="101">
        <v>63.188400000000009</v>
      </c>
      <c r="F131" s="111">
        <v>24150</v>
      </c>
      <c r="G131" s="91">
        <f t="shared" si="1"/>
        <v>1525999.86</v>
      </c>
    </row>
    <row r="132" spans="1:7" x14ac:dyDescent="0.25">
      <c r="A132" s="71"/>
      <c r="B132" s="72">
        <v>3</v>
      </c>
      <c r="C132" s="73" t="s">
        <v>98</v>
      </c>
      <c r="D132" s="70" t="s">
        <v>17</v>
      </c>
      <c r="E132" s="101">
        <v>6.6</v>
      </c>
      <c r="F132" s="111">
        <v>35000</v>
      </c>
      <c r="G132" s="91">
        <f t="shared" si="1"/>
        <v>231000</v>
      </c>
    </row>
    <row r="133" spans="1:7" x14ac:dyDescent="0.25">
      <c r="A133" s="71"/>
      <c r="B133" s="72">
        <v>4</v>
      </c>
      <c r="C133" s="73" t="s">
        <v>99</v>
      </c>
      <c r="D133" s="70" t="s">
        <v>17</v>
      </c>
      <c r="E133" s="101">
        <v>61.611000000000004</v>
      </c>
      <c r="F133" s="111">
        <v>22500</v>
      </c>
      <c r="G133" s="91">
        <f t="shared" si="1"/>
        <v>1386247.5</v>
      </c>
    </row>
    <row r="134" spans="1:7" x14ac:dyDescent="0.25">
      <c r="A134" s="71"/>
      <c r="B134" s="72">
        <v>5</v>
      </c>
      <c r="C134" s="73" t="s">
        <v>265</v>
      </c>
      <c r="D134" s="70" t="s">
        <v>11</v>
      </c>
      <c r="E134" s="101">
        <v>21.75</v>
      </c>
      <c r="F134" s="111">
        <v>29500</v>
      </c>
      <c r="G134" s="91">
        <f t="shared" si="1"/>
        <v>641625</v>
      </c>
    </row>
    <row r="135" spans="1:7" x14ac:dyDescent="0.25">
      <c r="A135" s="71"/>
      <c r="B135" s="72">
        <v>6</v>
      </c>
      <c r="C135" s="73" t="s">
        <v>266</v>
      </c>
      <c r="D135" s="70" t="s">
        <v>11</v>
      </c>
      <c r="E135" s="101">
        <v>5.15</v>
      </c>
      <c r="F135" s="111">
        <v>17500</v>
      </c>
      <c r="G135" s="91">
        <f t="shared" si="1"/>
        <v>90125</v>
      </c>
    </row>
    <row r="136" spans="1:7" x14ac:dyDescent="0.25">
      <c r="A136" s="71"/>
      <c r="B136" s="72">
        <v>7</v>
      </c>
      <c r="C136" s="73" t="s">
        <v>100</v>
      </c>
      <c r="D136" s="70" t="s">
        <v>17</v>
      </c>
      <c r="E136" s="101">
        <v>3.375</v>
      </c>
      <c r="F136" s="111">
        <v>65000</v>
      </c>
      <c r="G136" s="91">
        <f t="shared" si="1"/>
        <v>219375</v>
      </c>
    </row>
    <row r="137" spans="1:7" x14ac:dyDescent="0.25">
      <c r="A137" s="71"/>
      <c r="B137" s="72">
        <v>8</v>
      </c>
      <c r="C137" s="73" t="s">
        <v>101</v>
      </c>
      <c r="D137" s="70" t="s">
        <v>17</v>
      </c>
      <c r="E137" s="101">
        <v>29.155000000000001</v>
      </c>
      <c r="F137" s="111">
        <v>65000</v>
      </c>
      <c r="G137" s="91">
        <f t="shared" si="1"/>
        <v>1895075</v>
      </c>
    </row>
    <row r="138" spans="1:7" x14ac:dyDescent="0.25">
      <c r="A138" s="71"/>
      <c r="B138" s="72"/>
      <c r="C138" s="73"/>
      <c r="D138" s="70"/>
      <c r="E138" s="168"/>
      <c r="F138" s="111"/>
      <c r="G138" s="184">
        <f>SUM(G130:G137)</f>
        <v>13268894.859999999</v>
      </c>
    </row>
    <row r="139" spans="1:7" x14ac:dyDescent="0.25">
      <c r="A139" s="71"/>
      <c r="B139" s="68" t="s">
        <v>102</v>
      </c>
      <c r="C139" s="69" t="s">
        <v>103</v>
      </c>
      <c r="D139" s="70"/>
      <c r="E139" s="103"/>
      <c r="F139" s="123"/>
      <c r="G139" s="91"/>
    </row>
    <row r="140" spans="1:7" x14ac:dyDescent="0.25">
      <c r="A140" s="71"/>
      <c r="B140" s="72">
        <v>1</v>
      </c>
      <c r="C140" s="73" t="s">
        <v>104</v>
      </c>
      <c r="D140" s="73"/>
      <c r="E140" s="162"/>
      <c r="F140" s="123"/>
      <c r="G140" s="91"/>
    </row>
    <row r="141" spans="1:7" x14ac:dyDescent="0.25">
      <c r="A141" s="71"/>
      <c r="B141" s="72" t="s">
        <v>69</v>
      </c>
      <c r="C141" s="73" t="s">
        <v>209</v>
      </c>
      <c r="D141" s="70" t="s">
        <v>105</v>
      </c>
      <c r="E141" s="101">
        <v>2</v>
      </c>
      <c r="F141" s="111">
        <v>4436250</v>
      </c>
      <c r="G141" s="91">
        <f t="shared" ref="G141:G204" si="2">+F141*E141</f>
        <v>8872500</v>
      </c>
    </row>
    <row r="142" spans="1:7" x14ac:dyDescent="0.25">
      <c r="A142" s="71"/>
      <c r="B142" s="76" t="s">
        <v>69</v>
      </c>
      <c r="C142" s="73" t="s">
        <v>224</v>
      </c>
      <c r="D142" s="70" t="s">
        <v>105</v>
      </c>
      <c r="E142" s="103"/>
      <c r="F142" s="109"/>
      <c r="G142" s="91">
        <f t="shared" si="2"/>
        <v>0</v>
      </c>
    </row>
    <row r="143" spans="1:7" x14ac:dyDescent="0.25">
      <c r="A143" s="71"/>
      <c r="B143" s="72" t="s">
        <v>69</v>
      </c>
      <c r="C143" s="73" t="s">
        <v>284</v>
      </c>
      <c r="D143" s="70" t="s">
        <v>105</v>
      </c>
      <c r="E143" s="101">
        <v>0</v>
      </c>
      <c r="F143" s="111"/>
      <c r="G143" s="91">
        <f t="shared" si="2"/>
        <v>0</v>
      </c>
    </row>
    <row r="144" spans="1:7" x14ac:dyDescent="0.25">
      <c r="A144" s="71"/>
      <c r="B144" s="72" t="s">
        <v>69</v>
      </c>
      <c r="C144" s="73" t="s">
        <v>285</v>
      </c>
      <c r="D144" s="70" t="s">
        <v>105</v>
      </c>
      <c r="E144" s="103">
        <v>1</v>
      </c>
      <c r="F144" s="111">
        <v>2650500</v>
      </c>
      <c r="G144" s="91">
        <f t="shared" si="2"/>
        <v>2650500</v>
      </c>
    </row>
    <row r="145" spans="1:7" x14ac:dyDescent="0.25">
      <c r="A145" s="71"/>
      <c r="B145" s="76" t="s">
        <v>69</v>
      </c>
      <c r="C145" s="73" t="s">
        <v>106</v>
      </c>
      <c r="D145" s="70" t="s">
        <v>105</v>
      </c>
      <c r="E145" s="101"/>
      <c r="F145" s="109"/>
      <c r="G145" s="91">
        <f t="shared" si="2"/>
        <v>0</v>
      </c>
    </row>
    <row r="146" spans="1:7" x14ac:dyDescent="0.25">
      <c r="A146" s="71"/>
      <c r="B146" s="72" t="s">
        <v>69</v>
      </c>
      <c r="C146" s="73" t="s">
        <v>225</v>
      </c>
      <c r="D146" s="70" t="s">
        <v>105</v>
      </c>
      <c r="E146" s="101"/>
      <c r="F146" s="109"/>
      <c r="G146" s="91">
        <f t="shared" si="2"/>
        <v>0</v>
      </c>
    </row>
    <row r="147" spans="1:7" x14ac:dyDescent="0.25">
      <c r="A147" s="71"/>
      <c r="B147" s="72" t="s">
        <v>69</v>
      </c>
      <c r="C147" s="73" t="s">
        <v>303</v>
      </c>
      <c r="D147" s="70" t="s">
        <v>105</v>
      </c>
      <c r="E147" s="101">
        <v>1</v>
      </c>
      <c r="F147" s="109">
        <v>1752000</v>
      </c>
      <c r="G147" s="91">
        <f t="shared" si="2"/>
        <v>1752000</v>
      </c>
    </row>
    <row r="148" spans="1:7" x14ac:dyDescent="0.25">
      <c r="A148" s="71"/>
      <c r="B148" s="72" t="s">
        <v>69</v>
      </c>
      <c r="C148" s="73" t="s">
        <v>286</v>
      </c>
      <c r="D148" s="70" t="s">
        <v>105</v>
      </c>
      <c r="E148" s="101">
        <v>1</v>
      </c>
      <c r="F148" s="109">
        <v>1752000</v>
      </c>
      <c r="G148" s="91">
        <f t="shared" si="2"/>
        <v>1752000</v>
      </c>
    </row>
    <row r="149" spans="1:7" x14ac:dyDescent="0.25">
      <c r="A149" s="71"/>
      <c r="B149" s="72" t="s">
        <v>69</v>
      </c>
      <c r="C149" s="73" t="s">
        <v>219</v>
      </c>
      <c r="D149" s="70" t="s">
        <v>105</v>
      </c>
      <c r="E149" s="101">
        <v>2</v>
      </c>
      <c r="F149" s="109">
        <v>115000</v>
      </c>
      <c r="G149" s="91">
        <f t="shared" si="2"/>
        <v>230000</v>
      </c>
    </row>
    <row r="150" spans="1:7" x14ac:dyDescent="0.25">
      <c r="A150" s="71"/>
      <c r="B150" s="72" t="s">
        <v>69</v>
      </c>
      <c r="C150" s="73" t="s">
        <v>229</v>
      </c>
      <c r="D150" s="70" t="s">
        <v>105</v>
      </c>
      <c r="E150" s="101">
        <v>2</v>
      </c>
      <c r="F150" s="109">
        <v>225000</v>
      </c>
      <c r="G150" s="91">
        <f t="shared" si="2"/>
        <v>450000</v>
      </c>
    </row>
    <row r="151" spans="1:7" x14ac:dyDescent="0.25">
      <c r="A151" s="71"/>
      <c r="B151" s="72">
        <v>2</v>
      </c>
      <c r="C151" s="73" t="s">
        <v>107</v>
      </c>
      <c r="D151" s="73"/>
      <c r="E151" s="178"/>
      <c r="F151" s="123"/>
      <c r="G151" s="91"/>
    </row>
    <row r="152" spans="1:7" x14ac:dyDescent="0.25">
      <c r="A152" s="71"/>
      <c r="B152" s="72" t="s">
        <v>69</v>
      </c>
      <c r="C152" s="73" t="s">
        <v>108</v>
      </c>
      <c r="D152" s="70" t="s">
        <v>105</v>
      </c>
      <c r="E152" s="101">
        <v>1</v>
      </c>
      <c r="F152" s="109">
        <v>436500</v>
      </c>
      <c r="G152" s="91">
        <f t="shared" si="2"/>
        <v>436500</v>
      </c>
    </row>
    <row r="153" spans="1:7" x14ac:dyDescent="0.25">
      <c r="A153" s="71"/>
      <c r="B153" s="72">
        <v>3</v>
      </c>
      <c r="C153" s="73" t="s">
        <v>109</v>
      </c>
      <c r="D153" s="70" t="s">
        <v>105</v>
      </c>
      <c r="E153" s="101">
        <v>2</v>
      </c>
      <c r="F153" s="109">
        <v>287500</v>
      </c>
      <c r="G153" s="91">
        <f t="shared" si="2"/>
        <v>575000</v>
      </c>
    </row>
    <row r="154" spans="1:7" x14ac:dyDescent="0.25">
      <c r="A154" s="71"/>
      <c r="B154" s="72"/>
      <c r="C154" s="73" t="s">
        <v>220</v>
      </c>
      <c r="D154" s="70" t="s">
        <v>52</v>
      </c>
      <c r="E154" s="101"/>
      <c r="F154" s="109"/>
      <c r="G154" s="91">
        <f t="shared" si="2"/>
        <v>0</v>
      </c>
    </row>
    <row r="155" spans="1:7" x14ac:dyDescent="0.25">
      <c r="A155" s="71"/>
      <c r="B155" s="72">
        <v>4</v>
      </c>
      <c r="C155" s="73" t="s">
        <v>217</v>
      </c>
      <c r="D155" s="70" t="s">
        <v>105</v>
      </c>
      <c r="E155" s="101">
        <v>2</v>
      </c>
      <c r="F155" s="109">
        <v>296000</v>
      </c>
      <c r="G155" s="91">
        <f t="shared" si="2"/>
        <v>592000</v>
      </c>
    </row>
    <row r="156" spans="1:7" x14ac:dyDescent="0.25">
      <c r="A156" s="71"/>
      <c r="B156" s="72">
        <v>5</v>
      </c>
      <c r="C156" s="73" t="s">
        <v>218</v>
      </c>
      <c r="D156" s="70" t="s">
        <v>105</v>
      </c>
      <c r="E156" s="101">
        <v>2</v>
      </c>
      <c r="F156" s="197">
        <v>275000</v>
      </c>
      <c r="G156" s="91">
        <f t="shared" si="2"/>
        <v>550000</v>
      </c>
    </row>
    <row r="157" spans="1:7" x14ac:dyDescent="0.25">
      <c r="A157" s="71"/>
      <c r="B157" s="72">
        <v>6</v>
      </c>
      <c r="C157" s="73" t="s">
        <v>110</v>
      </c>
      <c r="D157" s="73"/>
      <c r="E157" s="162"/>
      <c r="F157" s="123"/>
      <c r="G157" s="91"/>
    </row>
    <row r="158" spans="1:7" x14ac:dyDescent="0.25">
      <c r="A158" s="71"/>
      <c r="B158" s="72" t="s">
        <v>69</v>
      </c>
      <c r="C158" s="73" t="s">
        <v>111</v>
      </c>
      <c r="D158" s="70" t="s">
        <v>11</v>
      </c>
      <c r="E158" s="101">
        <v>28</v>
      </c>
      <c r="F158" s="109">
        <v>16900</v>
      </c>
      <c r="G158" s="91">
        <f t="shared" si="2"/>
        <v>473200</v>
      </c>
    </row>
    <row r="159" spans="1:7" x14ac:dyDescent="0.25">
      <c r="A159" s="71"/>
      <c r="B159" s="72" t="s">
        <v>69</v>
      </c>
      <c r="C159" s="73" t="s">
        <v>112</v>
      </c>
      <c r="D159" s="70" t="s">
        <v>11</v>
      </c>
      <c r="E159" s="101">
        <v>45</v>
      </c>
      <c r="F159" s="109">
        <v>19300</v>
      </c>
      <c r="G159" s="91">
        <f t="shared" si="2"/>
        <v>868500</v>
      </c>
    </row>
    <row r="160" spans="1:7" x14ac:dyDescent="0.25">
      <c r="A160" s="71"/>
      <c r="B160" s="72" t="s">
        <v>69</v>
      </c>
      <c r="C160" s="73" t="s">
        <v>113</v>
      </c>
      <c r="D160" s="70" t="s">
        <v>114</v>
      </c>
      <c r="E160" s="101">
        <v>2</v>
      </c>
      <c r="F160" s="109">
        <v>259300</v>
      </c>
      <c r="G160" s="91">
        <f t="shared" si="2"/>
        <v>518600</v>
      </c>
    </row>
    <row r="161" spans="1:7" x14ac:dyDescent="0.25">
      <c r="A161" s="71"/>
      <c r="B161" s="72">
        <v>7</v>
      </c>
      <c r="C161" s="73" t="s">
        <v>115</v>
      </c>
      <c r="D161" s="70"/>
      <c r="E161" s="103"/>
      <c r="F161" s="109"/>
      <c r="G161" s="91"/>
    </row>
    <row r="162" spans="1:7" x14ac:dyDescent="0.25">
      <c r="A162" s="71"/>
      <c r="B162" s="72" t="s">
        <v>69</v>
      </c>
      <c r="C162" s="73" t="s">
        <v>116</v>
      </c>
      <c r="D162" s="70" t="s">
        <v>11</v>
      </c>
      <c r="E162" s="101">
        <v>12</v>
      </c>
      <c r="F162" s="111">
        <v>46900</v>
      </c>
      <c r="G162" s="91">
        <f t="shared" si="2"/>
        <v>562800</v>
      </c>
    </row>
    <row r="163" spans="1:7" x14ac:dyDescent="0.25">
      <c r="A163" s="71"/>
      <c r="B163" s="72" t="s">
        <v>69</v>
      </c>
      <c r="C163" s="73" t="s">
        <v>117</v>
      </c>
      <c r="D163" s="70" t="s">
        <v>11</v>
      </c>
      <c r="E163" s="101">
        <v>44</v>
      </c>
      <c r="F163" s="111">
        <v>69800</v>
      </c>
      <c r="G163" s="91">
        <f t="shared" si="2"/>
        <v>3071200</v>
      </c>
    </row>
    <row r="164" spans="1:7" x14ac:dyDescent="0.25">
      <c r="A164" s="71"/>
      <c r="B164" s="72" t="s">
        <v>69</v>
      </c>
      <c r="C164" s="73" t="s">
        <v>210</v>
      </c>
      <c r="D164" s="70" t="s">
        <v>105</v>
      </c>
      <c r="E164" s="101">
        <v>1</v>
      </c>
      <c r="F164" s="111">
        <v>97500</v>
      </c>
      <c r="G164" s="91">
        <f t="shared" si="2"/>
        <v>97500</v>
      </c>
    </row>
    <row r="165" spans="1:7" x14ac:dyDescent="0.25">
      <c r="A165" s="71"/>
      <c r="B165" s="72" t="s">
        <v>69</v>
      </c>
      <c r="C165" s="73" t="s">
        <v>118</v>
      </c>
      <c r="D165" s="70" t="s">
        <v>105</v>
      </c>
      <c r="E165" s="101">
        <v>3</v>
      </c>
      <c r="F165" s="111">
        <v>210000</v>
      </c>
      <c r="G165" s="91">
        <f t="shared" si="2"/>
        <v>630000</v>
      </c>
    </row>
    <row r="166" spans="1:7" x14ac:dyDescent="0.25">
      <c r="A166" s="71"/>
      <c r="B166" s="72" t="s">
        <v>69</v>
      </c>
      <c r="C166" s="73" t="s">
        <v>119</v>
      </c>
      <c r="D166" s="70" t="s">
        <v>105</v>
      </c>
      <c r="E166" s="101">
        <v>1</v>
      </c>
      <c r="F166" s="111">
        <v>1750000</v>
      </c>
      <c r="G166" s="91">
        <f t="shared" si="2"/>
        <v>1750000</v>
      </c>
    </row>
    <row r="167" spans="1:7" x14ac:dyDescent="0.25">
      <c r="A167" s="71"/>
      <c r="B167" s="76" t="s">
        <v>69</v>
      </c>
      <c r="C167" s="73" t="s">
        <v>226</v>
      </c>
      <c r="D167" s="70" t="s">
        <v>11</v>
      </c>
      <c r="E167" s="101">
        <v>30</v>
      </c>
      <c r="F167" s="109">
        <v>55000</v>
      </c>
      <c r="G167" s="91">
        <f t="shared" si="2"/>
        <v>1650000</v>
      </c>
    </row>
    <row r="168" spans="1:7" x14ac:dyDescent="0.25">
      <c r="A168" s="71"/>
      <c r="B168" s="72"/>
      <c r="C168" s="73"/>
      <c r="D168" s="70"/>
      <c r="E168" s="103"/>
      <c r="F168" s="123"/>
      <c r="G168" s="184">
        <f>SUM(G141:G167)</f>
        <v>27482300</v>
      </c>
    </row>
    <row r="169" spans="1:7" x14ac:dyDescent="0.25">
      <c r="A169" s="71"/>
      <c r="B169" s="68" t="s">
        <v>120</v>
      </c>
      <c r="C169" s="69" t="s">
        <v>121</v>
      </c>
      <c r="D169" s="70"/>
      <c r="E169" s="103"/>
      <c r="F169" s="123"/>
      <c r="G169" s="91"/>
    </row>
    <row r="170" spans="1:7" x14ac:dyDescent="0.25">
      <c r="A170" s="71"/>
      <c r="B170" s="75"/>
      <c r="C170" s="69" t="s">
        <v>214</v>
      </c>
      <c r="D170" s="70"/>
      <c r="E170" s="103"/>
      <c r="F170" s="121"/>
      <c r="G170" s="91"/>
    </row>
    <row r="171" spans="1:7" x14ac:dyDescent="0.25">
      <c r="A171" s="71"/>
      <c r="B171" s="72">
        <v>1</v>
      </c>
      <c r="C171" s="73" t="s">
        <v>122</v>
      </c>
      <c r="D171" s="70" t="s">
        <v>123</v>
      </c>
      <c r="E171" s="103">
        <v>11</v>
      </c>
      <c r="F171" s="111">
        <v>239000</v>
      </c>
      <c r="G171" s="91">
        <f t="shared" si="2"/>
        <v>2629000</v>
      </c>
    </row>
    <row r="172" spans="1:7" x14ac:dyDescent="0.25">
      <c r="A172" s="71"/>
      <c r="B172" s="72">
        <v>2</v>
      </c>
      <c r="C172" s="73" t="s">
        <v>124</v>
      </c>
      <c r="D172" s="70" t="s">
        <v>123</v>
      </c>
      <c r="E172" s="103">
        <v>10</v>
      </c>
      <c r="F172" s="111">
        <v>208000</v>
      </c>
      <c r="G172" s="91">
        <f t="shared" si="2"/>
        <v>2080000</v>
      </c>
    </row>
    <row r="173" spans="1:7" x14ac:dyDescent="0.25">
      <c r="A173" s="71"/>
      <c r="B173" s="72">
        <v>3</v>
      </c>
      <c r="C173" s="73" t="s">
        <v>208</v>
      </c>
      <c r="D173" s="70" t="s">
        <v>105</v>
      </c>
      <c r="E173" s="103">
        <v>2</v>
      </c>
      <c r="F173" s="111">
        <v>223000</v>
      </c>
      <c r="G173" s="91">
        <f t="shared" si="2"/>
        <v>446000</v>
      </c>
    </row>
    <row r="174" spans="1:7" x14ac:dyDescent="0.25">
      <c r="A174" s="71"/>
      <c r="B174" s="72">
        <v>4</v>
      </c>
      <c r="C174" s="73" t="s">
        <v>125</v>
      </c>
      <c r="D174" s="70" t="s">
        <v>123</v>
      </c>
      <c r="E174" s="103">
        <v>1</v>
      </c>
      <c r="F174" s="111">
        <v>262500</v>
      </c>
      <c r="G174" s="91">
        <f t="shared" si="2"/>
        <v>262500</v>
      </c>
    </row>
    <row r="175" spans="1:7" x14ac:dyDescent="0.25">
      <c r="A175" s="71"/>
      <c r="B175" s="72">
        <v>5</v>
      </c>
      <c r="C175" s="73" t="s">
        <v>126</v>
      </c>
      <c r="D175" s="70" t="s">
        <v>123</v>
      </c>
      <c r="E175" s="103">
        <v>1</v>
      </c>
      <c r="F175" s="111">
        <v>262500</v>
      </c>
      <c r="G175" s="91">
        <f t="shared" si="2"/>
        <v>262500</v>
      </c>
    </row>
    <row r="176" spans="1:7" x14ac:dyDescent="0.25">
      <c r="A176" s="71"/>
      <c r="B176" s="72">
        <v>6</v>
      </c>
      <c r="C176" s="73" t="s">
        <v>127</v>
      </c>
      <c r="D176" s="70" t="s">
        <v>123</v>
      </c>
      <c r="E176" s="103">
        <v>1</v>
      </c>
      <c r="F176" s="111">
        <v>259300</v>
      </c>
      <c r="G176" s="91">
        <f t="shared" si="2"/>
        <v>259300</v>
      </c>
    </row>
    <row r="177" spans="1:7" x14ac:dyDescent="0.25">
      <c r="A177" s="71"/>
      <c r="B177" s="72">
        <v>7</v>
      </c>
      <c r="C177" s="73" t="s">
        <v>128</v>
      </c>
      <c r="D177" s="70" t="s">
        <v>123</v>
      </c>
      <c r="E177" s="103">
        <v>4</v>
      </c>
      <c r="F177" s="111">
        <v>255000</v>
      </c>
      <c r="G177" s="91">
        <f t="shared" si="2"/>
        <v>1020000</v>
      </c>
    </row>
    <row r="178" spans="1:7" x14ac:dyDescent="0.25">
      <c r="A178" s="71"/>
      <c r="B178" s="72">
        <v>8</v>
      </c>
      <c r="C178" s="73" t="s">
        <v>129</v>
      </c>
      <c r="D178" s="70" t="s">
        <v>123</v>
      </c>
      <c r="E178" s="101">
        <v>1</v>
      </c>
      <c r="F178" s="111">
        <v>761250</v>
      </c>
      <c r="G178" s="91">
        <f t="shared" si="2"/>
        <v>761250</v>
      </c>
    </row>
    <row r="179" spans="1:7" x14ac:dyDescent="0.25">
      <c r="A179" s="71"/>
      <c r="B179" s="72">
        <v>9</v>
      </c>
      <c r="C179" s="73" t="s">
        <v>130</v>
      </c>
      <c r="D179" s="70" t="s">
        <v>105</v>
      </c>
      <c r="E179" s="101">
        <v>6</v>
      </c>
      <c r="F179" s="111">
        <v>23800</v>
      </c>
      <c r="G179" s="91">
        <f t="shared" si="2"/>
        <v>142800</v>
      </c>
    </row>
    <row r="180" spans="1:7" x14ac:dyDescent="0.25">
      <c r="A180" s="71"/>
      <c r="B180" s="72">
        <v>10</v>
      </c>
      <c r="C180" s="73" t="s">
        <v>131</v>
      </c>
      <c r="D180" s="70" t="s">
        <v>105</v>
      </c>
      <c r="E180" s="101">
        <v>5</v>
      </c>
      <c r="F180" s="111">
        <v>35000</v>
      </c>
      <c r="G180" s="91">
        <f t="shared" si="2"/>
        <v>175000</v>
      </c>
    </row>
    <row r="181" spans="1:7" x14ac:dyDescent="0.25">
      <c r="A181" s="71"/>
      <c r="B181" s="72">
        <v>11</v>
      </c>
      <c r="C181" s="73" t="s">
        <v>273</v>
      </c>
      <c r="D181" s="70" t="s">
        <v>105</v>
      </c>
      <c r="E181" s="101">
        <v>0</v>
      </c>
      <c r="F181" s="111"/>
      <c r="G181" s="91">
        <f t="shared" si="2"/>
        <v>0</v>
      </c>
    </row>
    <row r="182" spans="1:7" x14ac:dyDescent="0.25">
      <c r="A182" s="71"/>
      <c r="B182" s="72">
        <v>10</v>
      </c>
      <c r="C182" s="73" t="s">
        <v>273</v>
      </c>
      <c r="D182" s="70" t="s">
        <v>369</v>
      </c>
      <c r="E182" s="101">
        <v>2</v>
      </c>
      <c r="F182" s="111">
        <v>47000</v>
      </c>
      <c r="G182" s="91">
        <f t="shared" si="2"/>
        <v>94000</v>
      </c>
    </row>
    <row r="183" spans="1:7" x14ac:dyDescent="0.25">
      <c r="A183" s="71"/>
      <c r="B183" s="72">
        <v>11</v>
      </c>
      <c r="C183" s="73" t="s">
        <v>132</v>
      </c>
      <c r="D183" s="70" t="s">
        <v>105</v>
      </c>
      <c r="E183" s="101">
        <v>10</v>
      </c>
      <c r="F183" s="111">
        <v>25000</v>
      </c>
      <c r="G183" s="91">
        <f t="shared" si="2"/>
        <v>250000</v>
      </c>
    </row>
    <row r="184" spans="1:7" x14ac:dyDescent="0.25">
      <c r="A184" s="71"/>
      <c r="B184" s="72">
        <v>12</v>
      </c>
      <c r="C184" s="73" t="s">
        <v>133</v>
      </c>
      <c r="D184" s="70" t="s">
        <v>135</v>
      </c>
      <c r="E184" s="101">
        <v>1</v>
      </c>
      <c r="F184" s="111">
        <v>850000</v>
      </c>
      <c r="G184" s="91">
        <f t="shared" si="2"/>
        <v>850000</v>
      </c>
    </row>
    <row r="185" spans="1:7" x14ac:dyDescent="0.25">
      <c r="A185" s="71"/>
      <c r="B185" s="72">
        <v>13</v>
      </c>
      <c r="C185" s="73" t="s">
        <v>134</v>
      </c>
      <c r="D185" s="70" t="s">
        <v>135</v>
      </c>
      <c r="E185" s="101">
        <v>1</v>
      </c>
      <c r="F185" s="111">
        <v>367500</v>
      </c>
      <c r="G185" s="91">
        <f t="shared" si="2"/>
        <v>367500</v>
      </c>
    </row>
    <row r="186" spans="1:7" x14ac:dyDescent="0.25">
      <c r="A186" s="71"/>
      <c r="B186" s="72">
        <v>14</v>
      </c>
      <c r="C186" s="73" t="s">
        <v>215</v>
      </c>
      <c r="D186" s="70" t="s">
        <v>72</v>
      </c>
      <c r="E186" s="101">
        <v>1</v>
      </c>
      <c r="F186" s="111">
        <v>997500</v>
      </c>
      <c r="G186" s="91">
        <f t="shared" si="2"/>
        <v>997500</v>
      </c>
    </row>
    <row r="187" spans="1:7" x14ac:dyDescent="0.25">
      <c r="A187" s="71"/>
      <c r="B187" s="72"/>
      <c r="C187" s="73"/>
      <c r="D187" s="70"/>
      <c r="E187" s="177"/>
      <c r="F187" s="123"/>
      <c r="G187" s="184">
        <f>SUM(G171:G186)</f>
        <v>10597350</v>
      </c>
    </row>
    <row r="188" spans="1:7" x14ac:dyDescent="0.25">
      <c r="A188" s="71"/>
      <c r="B188" s="68" t="s">
        <v>136</v>
      </c>
      <c r="C188" s="69" t="s">
        <v>137</v>
      </c>
      <c r="D188" s="70"/>
      <c r="E188" s="177"/>
      <c r="F188" s="123"/>
      <c r="G188" s="91"/>
    </row>
    <row r="189" spans="1:7" x14ac:dyDescent="0.25">
      <c r="A189" s="71"/>
      <c r="B189" s="77">
        <v>1</v>
      </c>
      <c r="C189" s="78" t="s">
        <v>138</v>
      </c>
      <c r="D189" s="79" t="s">
        <v>72</v>
      </c>
      <c r="E189" s="101">
        <v>1</v>
      </c>
      <c r="F189" s="111">
        <v>2598750</v>
      </c>
      <c r="G189" s="91">
        <f t="shared" si="2"/>
        <v>2598750</v>
      </c>
    </row>
    <row r="190" spans="1:7" x14ac:dyDescent="0.25">
      <c r="A190" s="71"/>
      <c r="B190" s="77">
        <v>2</v>
      </c>
      <c r="C190" s="78" t="s">
        <v>139</v>
      </c>
      <c r="D190" s="79" t="s">
        <v>72</v>
      </c>
      <c r="E190" s="176">
        <v>0</v>
      </c>
      <c r="F190" s="111"/>
      <c r="G190" s="91">
        <f t="shared" si="2"/>
        <v>0</v>
      </c>
    </row>
    <row r="191" spans="1:7" x14ac:dyDescent="0.25">
      <c r="A191" s="153"/>
      <c r="B191" s="77">
        <v>3</v>
      </c>
      <c r="C191" s="78" t="s">
        <v>140</v>
      </c>
      <c r="D191" s="79" t="s">
        <v>41</v>
      </c>
      <c r="E191" s="176">
        <v>0</v>
      </c>
      <c r="F191" s="111"/>
      <c r="G191" s="91">
        <f t="shared" si="2"/>
        <v>0</v>
      </c>
    </row>
    <row r="192" spans="1:7" x14ac:dyDescent="0.25">
      <c r="A192" s="153"/>
      <c r="B192" s="77">
        <v>4</v>
      </c>
      <c r="C192" s="78" t="s">
        <v>267</v>
      </c>
      <c r="D192" s="79" t="s">
        <v>41</v>
      </c>
      <c r="E192" s="176">
        <v>0</v>
      </c>
      <c r="F192" s="110"/>
      <c r="G192" s="91">
        <f t="shared" si="2"/>
        <v>0</v>
      </c>
    </row>
    <row r="193" spans="1:7" x14ac:dyDescent="0.25">
      <c r="A193" s="153"/>
      <c r="B193" s="77">
        <v>5</v>
      </c>
      <c r="C193" s="73" t="s">
        <v>141</v>
      </c>
      <c r="D193" s="79" t="s">
        <v>38</v>
      </c>
      <c r="E193" s="176">
        <v>0</v>
      </c>
      <c r="F193" s="111"/>
      <c r="G193" s="91">
        <f t="shared" si="2"/>
        <v>0</v>
      </c>
    </row>
    <row r="194" spans="1:7" x14ac:dyDescent="0.25">
      <c r="A194" s="98"/>
      <c r="B194" s="154">
        <v>2</v>
      </c>
      <c r="C194" s="155" t="s">
        <v>287</v>
      </c>
      <c r="D194" s="156" t="s">
        <v>77</v>
      </c>
      <c r="E194" s="101">
        <v>1</v>
      </c>
      <c r="F194" s="109">
        <v>5850000</v>
      </c>
      <c r="G194" s="91">
        <f t="shared" si="2"/>
        <v>5850000</v>
      </c>
    </row>
    <row r="195" spans="1:7" x14ac:dyDescent="0.25">
      <c r="A195" s="98"/>
      <c r="B195" s="154">
        <v>3</v>
      </c>
      <c r="C195" s="155" t="s">
        <v>232</v>
      </c>
      <c r="D195" s="156" t="s">
        <v>41</v>
      </c>
      <c r="E195" s="176"/>
      <c r="F195" s="120"/>
      <c r="G195" s="91">
        <f t="shared" si="2"/>
        <v>0</v>
      </c>
    </row>
    <row r="196" spans="1:7" x14ac:dyDescent="0.25">
      <c r="A196" s="98"/>
      <c r="B196" s="154">
        <v>4</v>
      </c>
      <c r="C196" s="155" t="s">
        <v>231</v>
      </c>
      <c r="D196" s="156" t="s">
        <v>41</v>
      </c>
      <c r="E196" s="176"/>
      <c r="F196" s="120"/>
      <c r="G196" s="91">
        <f t="shared" si="2"/>
        <v>0</v>
      </c>
    </row>
    <row r="197" spans="1:7" x14ac:dyDescent="0.25">
      <c r="A197" s="98"/>
      <c r="B197" s="154">
        <v>5</v>
      </c>
      <c r="C197" s="155" t="s">
        <v>230</v>
      </c>
      <c r="D197" s="156" t="s">
        <v>41</v>
      </c>
      <c r="E197" s="176"/>
      <c r="F197" s="120"/>
      <c r="G197" s="91">
        <f t="shared" si="2"/>
        <v>0</v>
      </c>
    </row>
    <row r="198" spans="1:7" x14ac:dyDescent="0.25">
      <c r="A198" s="71"/>
      <c r="B198" s="77">
        <v>3</v>
      </c>
      <c r="C198" s="78" t="s">
        <v>221</v>
      </c>
      <c r="D198" s="79" t="s">
        <v>77</v>
      </c>
      <c r="E198" s="101">
        <v>1</v>
      </c>
      <c r="F198" s="109">
        <v>650000</v>
      </c>
      <c r="G198" s="91">
        <f t="shared" si="2"/>
        <v>650000</v>
      </c>
    </row>
    <row r="199" spans="1:7" x14ac:dyDescent="0.25">
      <c r="A199" s="71"/>
      <c r="B199" s="77">
        <v>4</v>
      </c>
      <c r="C199" s="78" t="s">
        <v>334</v>
      </c>
      <c r="D199" s="79" t="s">
        <v>335</v>
      </c>
      <c r="E199" s="101">
        <v>4.5</v>
      </c>
      <c r="F199" s="109">
        <v>577500</v>
      </c>
      <c r="G199" s="91">
        <f t="shared" si="2"/>
        <v>2598750</v>
      </c>
    </row>
    <row r="200" spans="1:7" x14ac:dyDescent="0.25">
      <c r="A200" s="71"/>
      <c r="B200" s="77">
        <v>5</v>
      </c>
      <c r="C200" s="78" t="s">
        <v>139</v>
      </c>
      <c r="D200" s="79" t="s">
        <v>77</v>
      </c>
      <c r="E200" s="101">
        <v>1</v>
      </c>
      <c r="F200" s="109">
        <v>1312500</v>
      </c>
      <c r="G200" s="91">
        <f t="shared" si="2"/>
        <v>1312500</v>
      </c>
    </row>
    <row r="201" spans="1:7" x14ac:dyDescent="0.25">
      <c r="A201" s="71"/>
      <c r="B201" s="77">
        <v>6</v>
      </c>
      <c r="C201" s="78" t="s">
        <v>141</v>
      </c>
      <c r="D201" s="79" t="s">
        <v>38</v>
      </c>
      <c r="E201" s="101">
        <v>10.2829</v>
      </c>
      <c r="F201" s="109">
        <v>76125</v>
      </c>
      <c r="G201" s="91">
        <f t="shared" si="2"/>
        <v>782785.76249999995</v>
      </c>
    </row>
    <row r="202" spans="1:7" x14ac:dyDescent="0.25">
      <c r="A202" s="71"/>
      <c r="B202" s="77">
        <v>7</v>
      </c>
      <c r="C202" s="78" t="s">
        <v>344</v>
      </c>
      <c r="D202" s="79" t="s">
        <v>52</v>
      </c>
      <c r="E202" s="101">
        <v>5</v>
      </c>
      <c r="F202" s="109">
        <v>275000</v>
      </c>
      <c r="G202" s="91">
        <f t="shared" si="2"/>
        <v>1375000</v>
      </c>
    </row>
    <row r="203" spans="1:7" x14ac:dyDescent="0.25">
      <c r="A203" s="71"/>
      <c r="B203" s="77">
        <v>8</v>
      </c>
      <c r="C203" s="78" t="s">
        <v>345</v>
      </c>
      <c r="D203" s="79" t="s">
        <v>38</v>
      </c>
      <c r="E203" s="101">
        <v>11.489999999999998</v>
      </c>
      <c r="F203" s="109">
        <v>96850</v>
      </c>
      <c r="G203" s="91">
        <f t="shared" si="2"/>
        <v>1112806.4999999998</v>
      </c>
    </row>
    <row r="204" spans="1:7" x14ac:dyDescent="0.25">
      <c r="A204" s="71"/>
      <c r="B204" s="77">
        <v>9</v>
      </c>
      <c r="C204" s="78" t="s">
        <v>346</v>
      </c>
      <c r="D204" s="79" t="s">
        <v>41</v>
      </c>
      <c r="E204" s="101">
        <v>6.75</v>
      </c>
      <c r="F204" s="109">
        <v>55300</v>
      </c>
      <c r="G204" s="91">
        <f t="shared" si="2"/>
        <v>373275</v>
      </c>
    </row>
    <row r="205" spans="1:7" x14ac:dyDescent="0.25">
      <c r="A205" s="71"/>
      <c r="B205" s="77">
        <v>10</v>
      </c>
      <c r="C205" s="78" t="s">
        <v>347</v>
      </c>
      <c r="D205" s="79" t="s">
        <v>38</v>
      </c>
      <c r="E205" s="101">
        <v>2.8087499999999999</v>
      </c>
      <c r="F205" s="109">
        <v>76125</v>
      </c>
      <c r="G205" s="91">
        <f t="shared" ref="G205:G210" si="3">+F205*E205</f>
        <v>213816.09375</v>
      </c>
    </row>
    <row r="206" spans="1:7" x14ac:dyDescent="0.25">
      <c r="A206" s="71"/>
      <c r="B206" s="77"/>
      <c r="C206" s="78"/>
      <c r="D206" s="79"/>
      <c r="E206" s="176"/>
      <c r="F206" s="109"/>
      <c r="G206" s="184">
        <f>SUM(G189:G205)</f>
        <v>16867683.356249999</v>
      </c>
    </row>
    <row r="207" spans="1:7" x14ac:dyDescent="0.25">
      <c r="A207" s="71"/>
      <c r="B207" s="80" t="s">
        <v>142</v>
      </c>
      <c r="C207" s="81" t="s">
        <v>143</v>
      </c>
      <c r="D207" s="79"/>
      <c r="E207" s="177"/>
      <c r="F207" s="123"/>
      <c r="G207" s="91"/>
    </row>
    <row r="208" spans="1:7" x14ac:dyDescent="0.25">
      <c r="A208" s="153"/>
      <c r="B208" s="77">
        <v>1</v>
      </c>
      <c r="C208" s="78" t="s">
        <v>144</v>
      </c>
      <c r="D208" s="79" t="s">
        <v>38</v>
      </c>
      <c r="E208" s="176">
        <v>55.81</v>
      </c>
      <c r="F208" s="124">
        <v>101850</v>
      </c>
      <c r="G208" s="91">
        <f t="shared" si="3"/>
        <v>5684248.5</v>
      </c>
    </row>
    <row r="209" spans="1:7" x14ac:dyDescent="0.25">
      <c r="A209" s="153"/>
      <c r="B209" s="77">
        <v>2</v>
      </c>
      <c r="C209" s="78" t="s">
        <v>145</v>
      </c>
      <c r="D209" s="79" t="s">
        <v>38</v>
      </c>
      <c r="E209" s="176">
        <v>41.544000000000004</v>
      </c>
      <c r="F209" s="123">
        <v>101850</v>
      </c>
      <c r="G209" s="91">
        <f t="shared" si="3"/>
        <v>4231256.4000000004</v>
      </c>
    </row>
    <row r="210" spans="1:7" x14ac:dyDescent="0.25">
      <c r="A210" s="153"/>
      <c r="B210" s="77">
        <v>3</v>
      </c>
      <c r="C210" s="78" t="s">
        <v>146</v>
      </c>
      <c r="D210" s="79" t="s">
        <v>38</v>
      </c>
      <c r="E210" s="176">
        <v>18</v>
      </c>
      <c r="F210" s="123">
        <v>62475</v>
      </c>
      <c r="G210" s="91">
        <f t="shared" si="3"/>
        <v>1124550</v>
      </c>
    </row>
    <row r="211" spans="1:7" x14ac:dyDescent="0.25">
      <c r="B211" s="23"/>
      <c r="C211" s="24"/>
      <c r="D211" s="25"/>
      <c r="E211" s="169"/>
      <c r="F211" s="125"/>
      <c r="G211" s="184">
        <f>SUM(G208:G210)</f>
        <v>11040054.9</v>
      </c>
    </row>
    <row r="212" spans="1:7" x14ac:dyDescent="0.25">
      <c r="B212" s="26"/>
      <c r="C212" s="27"/>
      <c r="D212" s="28"/>
      <c r="E212" s="170"/>
      <c r="F212" s="126"/>
      <c r="G212" s="195"/>
    </row>
    <row r="213" spans="1:7" x14ac:dyDescent="0.25">
      <c r="A213" s="29"/>
      <c r="B213" s="30"/>
      <c r="C213" s="31"/>
      <c r="D213" s="32"/>
      <c r="E213" s="104"/>
      <c r="F213" s="127"/>
    </row>
    <row r="214" spans="1:7" x14ac:dyDescent="0.25">
      <c r="A214" s="29"/>
      <c r="B214" s="30"/>
      <c r="C214" s="31"/>
      <c r="D214" s="32"/>
      <c r="E214" s="104"/>
      <c r="F214" s="127"/>
    </row>
    <row r="215" spans="1:7" x14ac:dyDescent="0.25">
      <c r="A215" s="29"/>
      <c r="B215" s="30"/>
      <c r="C215" s="31"/>
      <c r="D215" s="32"/>
      <c r="E215" s="104"/>
      <c r="F215" s="127"/>
    </row>
    <row r="216" spans="1:7" x14ac:dyDescent="0.25">
      <c r="B216" s="2" t="s">
        <v>147</v>
      </c>
      <c r="C216" s="4"/>
      <c r="D216" s="4"/>
      <c r="E216" s="165"/>
      <c r="F216" s="115"/>
    </row>
    <row r="217" spans="1:7" ht="15.75" thickBot="1" x14ac:dyDescent="0.3">
      <c r="B217" s="33" t="s">
        <v>3</v>
      </c>
      <c r="C217" s="34" t="s">
        <v>148</v>
      </c>
      <c r="D217" s="83"/>
      <c r="E217" s="105"/>
      <c r="F217" s="128" t="s">
        <v>149</v>
      </c>
      <c r="G217" s="92"/>
    </row>
    <row r="218" spans="1:7" ht="15.75" thickTop="1" x14ac:dyDescent="0.25">
      <c r="B218" s="35" t="s">
        <v>8</v>
      </c>
      <c r="C218" s="36" t="s">
        <v>9</v>
      </c>
      <c r="D218" s="84"/>
      <c r="E218" s="106"/>
      <c r="F218" s="112"/>
      <c r="G218" s="93">
        <f>+G15</f>
        <v>3122550</v>
      </c>
    </row>
    <row r="219" spans="1:7" x14ac:dyDescent="0.25">
      <c r="B219" s="37" t="s">
        <v>18</v>
      </c>
      <c r="C219" s="38" t="s">
        <v>19</v>
      </c>
      <c r="D219" s="85"/>
      <c r="E219" s="107"/>
      <c r="F219" s="113"/>
      <c r="G219" s="94">
        <f>+G21</f>
        <v>4978633.6400000006</v>
      </c>
    </row>
    <row r="220" spans="1:7" x14ac:dyDescent="0.25">
      <c r="B220" s="37" t="s">
        <v>24</v>
      </c>
      <c r="C220" s="38" t="s">
        <v>25</v>
      </c>
      <c r="D220" s="85"/>
      <c r="E220" s="107"/>
      <c r="F220" s="113"/>
      <c r="G220" s="95">
        <f>+G26</f>
        <v>11542014.726</v>
      </c>
    </row>
    <row r="221" spans="1:7" x14ac:dyDescent="0.25">
      <c r="B221" s="37" t="s">
        <v>29</v>
      </c>
      <c r="C221" s="38" t="s">
        <v>30</v>
      </c>
      <c r="D221" s="85"/>
      <c r="E221" s="107"/>
      <c r="F221" s="113"/>
      <c r="G221" s="95">
        <f>+G40</f>
        <v>39571985.661749996</v>
      </c>
    </row>
    <row r="222" spans="1:7" x14ac:dyDescent="0.25">
      <c r="B222" s="37" t="s">
        <v>36</v>
      </c>
      <c r="C222" s="38" t="s">
        <v>37</v>
      </c>
      <c r="D222" s="85"/>
      <c r="E222" s="107"/>
      <c r="F222" s="113"/>
      <c r="G222" s="95">
        <f>+G59</f>
        <v>26876008.927000001</v>
      </c>
    </row>
    <row r="223" spans="1:7" x14ac:dyDescent="0.25">
      <c r="B223" s="37" t="s">
        <v>43</v>
      </c>
      <c r="C223" s="38" t="s">
        <v>44</v>
      </c>
      <c r="D223" s="85"/>
      <c r="E223" s="107"/>
      <c r="F223" s="113"/>
      <c r="G223" s="94">
        <f>+G72</f>
        <v>6678651.0000000009</v>
      </c>
    </row>
    <row r="224" spans="1:7" x14ac:dyDescent="0.25">
      <c r="B224" s="37" t="s">
        <v>46</v>
      </c>
      <c r="C224" s="38" t="s">
        <v>47</v>
      </c>
      <c r="D224" s="85"/>
      <c r="E224" s="107"/>
      <c r="F224" s="113"/>
      <c r="G224" s="94">
        <f>+G81</f>
        <v>7168681.25</v>
      </c>
    </row>
    <row r="225" spans="1:7" x14ac:dyDescent="0.25">
      <c r="B225" s="37" t="s">
        <v>54</v>
      </c>
      <c r="C225" s="38" t="s">
        <v>55</v>
      </c>
      <c r="D225" s="85"/>
      <c r="E225" s="107"/>
      <c r="F225" s="113"/>
      <c r="G225" s="94">
        <f>+G86</f>
        <v>47489297.340000004</v>
      </c>
    </row>
    <row r="226" spans="1:7" x14ac:dyDescent="0.25">
      <c r="B226" s="37" t="s">
        <v>58</v>
      </c>
      <c r="C226" s="38" t="s">
        <v>59</v>
      </c>
      <c r="D226" s="85"/>
      <c r="E226" s="107"/>
      <c r="F226" s="113"/>
      <c r="G226" s="94">
        <f>+G94</f>
        <v>10886069.000000002</v>
      </c>
    </row>
    <row r="227" spans="1:7" x14ac:dyDescent="0.25">
      <c r="B227" s="37" t="s">
        <v>66</v>
      </c>
      <c r="C227" s="38" t="s">
        <v>67</v>
      </c>
      <c r="D227" s="85"/>
      <c r="E227" s="107"/>
      <c r="F227" s="113"/>
      <c r="G227" s="94">
        <f>+G128</f>
        <v>35808200</v>
      </c>
    </row>
    <row r="228" spans="1:7" x14ac:dyDescent="0.25">
      <c r="B228" s="37" t="s">
        <v>96</v>
      </c>
      <c r="C228" s="38" t="s">
        <v>97</v>
      </c>
      <c r="D228" s="85"/>
      <c r="E228" s="107"/>
      <c r="F228" s="113"/>
      <c r="G228" s="94">
        <f>+G138</f>
        <v>13268894.859999999</v>
      </c>
    </row>
    <row r="229" spans="1:7" x14ac:dyDescent="0.25">
      <c r="B229" s="37" t="s">
        <v>102</v>
      </c>
      <c r="C229" s="38" t="s">
        <v>103</v>
      </c>
      <c r="D229" s="85"/>
      <c r="E229" s="107"/>
      <c r="F229" s="113"/>
      <c r="G229" s="94">
        <f>+G168</f>
        <v>27482300</v>
      </c>
    </row>
    <row r="230" spans="1:7" x14ac:dyDescent="0.25">
      <c r="B230" s="37" t="s">
        <v>120</v>
      </c>
      <c r="C230" s="38" t="s">
        <v>121</v>
      </c>
      <c r="D230" s="85"/>
      <c r="E230" s="107"/>
      <c r="F230" s="113"/>
      <c r="G230" s="94">
        <f>+G187</f>
        <v>10597350</v>
      </c>
    </row>
    <row r="231" spans="1:7" x14ac:dyDescent="0.25">
      <c r="B231" s="37" t="s">
        <v>136</v>
      </c>
      <c r="C231" s="38" t="s">
        <v>137</v>
      </c>
      <c r="D231" s="85"/>
      <c r="E231" s="107"/>
      <c r="F231" s="113"/>
      <c r="G231" s="94">
        <f>+G206</f>
        <v>16867683.356249999</v>
      </c>
    </row>
    <row r="232" spans="1:7" x14ac:dyDescent="0.25">
      <c r="A232" s="98"/>
      <c r="B232" s="137" t="s">
        <v>142</v>
      </c>
      <c r="C232" s="138" t="s">
        <v>143</v>
      </c>
      <c r="D232" s="139"/>
      <c r="E232" s="140"/>
      <c r="F232" s="196"/>
      <c r="G232" s="136">
        <f>+G211</f>
        <v>11040054.9</v>
      </c>
    </row>
    <row r="233" spans="1:7" x14ac:dyDescent="0.25">
      <c r="B233" s="39"/>
      <c r="C233" s="40"/>
      <c r="D233" s="40"/>
      <c r="E233" s="108"/>
      <c r="F233" s="114"/>
      <c r="G233" s="96"/>
    </row>
    <row r="234" spans="1:7" x14ac:dyDescent="0.25">
      <c r="B234" s="5"/>
      <c r="C234" s="4"/>
      <c r="D234" s="4"/>
      <c r="E234" s="165"/>
      <c r="F234" s="115"/>
    </row>
    <row r="235" spans="1:7" x14ac:dyDescent="0.25">
      <c r="B235" s="5"/>
      <c r="C235" s="4" t="s">
        <v>384</v>
      </c>
      <c r="D235" s="4"/>
      <c r="E235" s="165"/>
      <c r="F235" s="186" t="s">
        <v>374</v>
      </c>
      <c r="G235" s="115">
        <f>SUM(G218:G234)</f>
        <v>273378374.66099995</v>
      </c>
    </row>
    <row r="236" spans="1:7" x14ac:dyDescent="0.25">
      <c r="B236" s="5"/>
      <c r="C236" s="4"/>
      <c r="D236" s="4"/>
      <c r="E236" s="165"/>
      <c r="F236" s="187" t="s">
        <v>375</v>
      </c>
      <c r="G236" s="129">
        <f>0.1*G235</f>
        <v>27337837.466099996</v>
      </c>
    </row>
    <row r="237" spans="1:7" x14ac:dyDescent="0.25">
      <c r="B237" s="5"/>
      <c r="C237" s="188" t="s">
        <v>376</v>
      </c>
      <c r="D237" s="41"/>
      <c r="E237" s="165"/>
      <c r="F237" s="189" t="s">
        <v>377</v>
      </c>
      <c r="G237" s="135">
        <f>SUM(G235:G236)</f>
        <v>300716212.12709993</v>
      </c>
    </row>
    <row r="238" spans="1:7" x14ac:dyDescent="0.25">
      <c r="B238" s="5"/>
      <c r="C238" s="190"/>
      <c r="D238" s="41"/>
      <c r="E238" s="165"/>
      <c r="F238" s="189" t="s">
        <v>378</v>
      </c>
      <c r="G238" s="115">
        <f>0.1*G237</f>
        <v>30071621.212709993</v>
      </c>
    </row>
    <row r="239" spans="1:7" x14ac:dyDescent="0.25">
      <c r="B239" s="5"/>
      <c r="C239" s="190"/>
      <c r="D239" s="41"/>
      <c r="E239" s="165"/>
      <c r="F239" s="187" t="s">
        <v>379</v>
      </c>
      <c r="G239" s="115">
        <f>SUM(G237:G238)</f>
        <v>330787833.33980989</v>
      </c>
    </row>
    <row r="240" spans="1:7" x14ac:dyDescent="0.25">
      <c r="B240" s="5"/>
      <c r="C240" s="190"/>
      <c r="D240" s="41"/>
      <c r="E240" s="165"/>
      <c r="F240" s="187"/>
      <c r="G240" s="115"/>
    </row>
    <row r="241" spans="1:7" x14ac:dyDescent="0.25">
      <c r="B241" s="5"/>
      <c r="C241" s="190"/>
      <c r="D241" s="41"/>
      <c r="E241" s="165"/>
      <c r="F241" s="191"/>
      <c r="G241" s="115"/>
    </row>
    <row r="242" spans="1:7" x14ac:dyDescent="0.25">
      <c r="B242" s="5"/>
      <c r="C242" s="190" t="s">
        <v>380</v>
      </c>
      <c r="D242" s="41"/>
      <c r="E242" s="165"/>
      <c r="F242" s="191"/>
      <c r="G242" s="115"/>
    </row>
    <row r="243" spans="1:7" x14ac:dyDescent="0.25">
      <c r="B243" s="5"/>
      <c r="C243" s="192" t="s">
        <v>381</v>
      </c>
      <c r="D243" s="41"/>
      <c r="E243" s="165"/>
      <c r="F243" s="189"/>
      <c r="G243" s="129"/>
    </row>
    <row r="244" spans="1:7" x14ac:dyDescent="0.25">
      <c r="B244" s="5"/>
      <c r="C244" s="41"/>
      <c r="D244" s="41"/>
      <c r="E244" s="165"/>
      <c r="F244" s="189"/>
      <c r="G244" s="129"/>
    </row>
    <row r="245" spans="1:7" x14ac:dyDescent="0.25">
      <c r="B245" s="42"/>
      <c r="C245" s="41"/>
      <c r="D245" s="4"/>
      <c r="E245" s="187" t="s">
        <v>382</v>
      </c>
      <c r="F245" s="189"/>
      <c r="G245" s="130">
        <v>71</v>
      </c>
    </row>
    <row r="246" spans="1:7" x14ac:dyDescent="0.25">
      <c r="B246" s="42"/>
      <c r="C246" s="43"/>
      <c r="D246" s="43"/>
      <c r="E246" s="187" t="s">
        <v>383</v>
      </c>
      <c r="F246" s="193"/>
      <c r="G246" s="194">
        <f>+G237/71</f>
        <v>4235439.6074239425</v>
      </c>
    </row>
    <row r="247" spans="1:7" x14ac:dyDescent="0.25">
      <c r="B247" s="61"/>
      <c r="C247" s="62"/>
      <c r="D247" s="62"/>
      <c r="E247" s="171"/>
      <c r="F247" s="129"/>
    </row>
    <row r="248" spans="1:7" x14ac:dyDescent="0.25">
      <c r="A248" s="63"/>
      <c r="B248" s="61"/>
      <c r="C248" s="62"/>
      <c r="D248" s="62"/>
      <c r="E248" s="171"/>
      <c r="F248" s="129"/>
    </row>
    <row r="249" spans="1:7" x14ac:dyDescent="0.25">
      <c r="A249" s="63"/>
      <c r="B249" s="61"/>
      <c r="C249" s="62"/>
      <c r="D249" s="62"/>
      <c r="E249" s="171"/>
      <c r="F249" s="129"/>
    </row>
    <row r="250" spans="1:7" x14ac:dyDescent="0.25">
      <c r="A250" s="63"/>
      <c r="B250" s="61"/>
      <c r="C250" s="62"/>
      <c r="D250" s="64"/>
      <c r="E250" s="165"/>
      <c r="F250" s="115"/>
    </row>
    <row r="251" spans="1:7" x14ac:dyDescent="0.25">
      <c r="A251" s="63"/>
      <c r="B251" s="61"/>
      <c r="C251" s="62"/>
      <c r="D251" s="64"/>
      <c r="E251" s="165"/>
      <c r="F251" s="115"/>
    </row>
    <row r="252" spans="1:7" x14ac:dyDescent="0.25">
      <c r="A252" s="63"/>
      <c r="B252" s="65"/>
      <c r="C252" s="62"/>
      <c r="D252" s="64"/>
      <c r="E252" s="165"/>
      <c r="F252" s="115"/>
    </row>
    <row r="253" spans="1:7" x14ac:dyDescent="0.25">
      <c r="A253" s="63"/>
      <c r="B253" s="65"/>
      <c r="C253" s="62"/>
      <c r="D253" s="64"/>
      <c r="E253" s="165"/>
      <c r="F253" s="115"/>
    </row>
    <row r="254" spans="1:7" x14ac:dyDescent="0.25">
      <c r="A254" s="63"/>
      <c r="B254" s="66"/>
      <c r="C254" s="63"/>
      <c r="D254" s="63"/>
    </row>
    <row r="255" spans="1:7" x14ac:dyDescent="0.25">
      <c r="A255" s="63"/>
      <c r="B255" s="66"/>
      <c r="C255" s="63"/>
      <c r="D255" s="63"/>
    </row>
    <row r="256" spans="1:7" x14ac:dyDescent="0.25">
      <c r="A256" s="63"/>
      <c r="B256" s="66"/>
      <c r="C256" s="63"/>
      <c r="D256" s="63"/>
    </row>
    <row r="257" spans="2:7" x14ac:dyDescent="0.25">
      <c r="F257" s="132"/>
      <c r="G257" s="97"/>
    </row>
    <row r="258" spans="2:7" x14ac:dyDescent="0.25">
      <c r="F258" s="132"/>
      <c r="G258" s="97"/>
    </row>
    <row r="259" spans="2:7" x14ac:dyDescent="0.25">
      <c r="B259" s="1"/>
      <c r="F259" s="132"/>
      <c r="G259" s="97"/>
    </row>
    <row r="260" spans="2:7" x14ac:dyDescent="0.25">
      <c r="B260" s="1"/>
      <c r="F260" s="132"/>
      <c r="G260" s="97"/>
    </row>
    <row r="261" spans="2:7" x14ac:dyDescent="0.25">
      <c r="B261" s="1"/>
      <c r="F261" s="132"/>
      <c r="G261" s="97"/>
    </row>
    <row r="262" spans="2:7" x14ac:dyDescent="0.25">
      <c r="B262" s="1"/>
      <c r="F262" s="132"/>
      <c r="G262" s="97"/>
    </row>
    <row r="263" spans="2:7" x14ac:dyDescent="0.25">
      <c r="B263" s="1"/>
      <c r="F263" s="132"/>
      <c r="G263" s="97"/>
    </row>
    <row r="264" spans="2:7" x14ac:dyDescent="0.25">
      <c r="B264" s="1"/>
      <c r="F264" s="132"/>
      <c r="G264" s="97"/>
    </row>
    <row r="265" spans="2:7" x14ac:dyDescent="0.25">
      <c r="B265" s="1"/>
      <c r="F265" s="132"/>
      <c r="G265" s="97"/>
    </row>
    <row r="266" spans="2:7" x14ac:dyDescent="0.25">
      <c r="B266" s="1"/>
      <c r="F266" s="132"/>
      <c r="G266" s="97"/>
    </row>
    <row r="267" spans="2:7" x14ac:dyDescent="0.25">
      <c r="B267" s="1"/>
      <c r="F267" s="132"/>
      <c r="G267" s="97"/>
    </row>
    <row r="268" spans="2:7" x14ac:dyDescent="0.25">
      <c r="B268" s="1"/>
      <c r="F268" s="133"/>
      <c r="G268" s="97"/>
    </row>
    <row r="269" spans="2:7" x14ac:dyDescent="0.25">
      <c r="B269" s="1"/>
      <c r="F269" s="133"/>
      <c r="G269" s="97"/>
    </row>
    <row r="270" spans="2:7" x14ac:dyDescent="0.25">
      <c r="B270" s="1"/>
      <c r="F270" s="133"/>
      <c r="G270" s="97"/>
    </row>
    <row r="271" spans="2:7" x14ac:dyDescent="0.25">
      <c r="B271" s="1"/>
      <c r="F271" s="132"/>
      <c r="G271" s="97"/>
    </row>
    <row r="272" spans="2:7" x14ac:dyDescent="0.25">
      <c r="B272" s="1"/>
      <c r="F272" s="132"/>
      <c r="G272" s="97">
        <v>285600000</v>
      </c>
    </row>
    <row r="273" spans="2:7" x14ac:dyDescent="0.25">
      <c r="B273" s="1"/>
      <c r="G273" s="29">
        <v>3400000</v>
      </c>
    </row>
    <row r="274" spans="2:7" x14ac:dyDescent="0.25">
      <c r="B274" s="1"/>
    </row>
    <row r="275" spans="2:7" x14ac:dyDescent="0.25">
      <c r="B275" s="1"/>
    </row>
    <row r="276" spans="2:7" x14ac:dyDescent="0.25">
      <c r="B276" s="1"/>
    </row>
  </sheetData>
  <mergeCells count="5">
    <mergeCell ref="B5:B6"/>
    <mergeCell ref="C5:C6"/>
    <mergeCell ref="D5:D6"/>
    <mergeCell ref="E5:E6"/>
    <mergeCell ref="G5:G6"/>
  </mergeCells>
  <pageMargins left="0.70866141732283472" right="0.70866141732283472" top="0.74803149606299213" bottom="0.74803149606299213" header="0.31496062992125984" footer="0.31496062992125984"/>
  <pageSetup paperSize="9" scale="68" orientation="portrait" verticalDpi="0" r:id="rId1"/>
  <rowBreaks count="1" manualBreakCount="1">
    <brk id="214" max="6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6</vt:i4>
      </vt:variant>
    </vt:vector>
  </HeadingPairs>
  <TitlesOfParts>
    <vt:vector size="14" baseType="lpstr">
      <vt:lpstr>bq</vt:lpstr>
      <vt:lpstr>REKAP</vt:lpstr>
      <vt:lpstr>FINAL</vt:lpstr>
      <vt:lpstr>schedule 3m</vt:lpstr>
      <vt:lpstr>schedule 8m</vt:lpstr>
      <vt:lpstr>Perhit ars</vt:lpstr>
      <vt:lpstr>galian</vt:lpstr>
      <vt:lpstr>Sheet1</vt:lpstr>
      <vt:lpstr>FINAL!Print_Area</vt:lpstr>
      <vt:lpstr>REKAP!Print_Area</vt:lpstr>
      <vt:lpstr>'schedule 3m'!Print_Area</vt:lpstr>
      <vt:lpstr>'schedule 8m'!Print_Area</vt:lpstr>
      <vt:lpstr>Sheet1!Print_Area</vt:lpstr>
      <vt:lpstr>bq!Print_Titles</vt:lpstr>
    </vt:vector>
  </TitlesOfParts>
  <Company>QS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 Margawati</dc:creator>
  <cp:lastModifiedBy>eko</cp:lastModifiedBy>
  <cp:lastPrinted>2019-03-21T06:04:38Z</cp:lastPrinted>
  <dcterms:created xsi:type="dcterms:W3CDTF">2012-07-26T01:13:52Z</dcterms:created>
  <dcterms:modified xsi:type="dcterms:W3CDTF">2019-03-26T10:16:22Z</dcterms:modified>
</cp:coreProperties>
</file>