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anasea Mekarasri\infra struktur\Taman dan Landscape\"/>
    </mc:Choice>
  </mc:AlternateContent>
  <bookViews>
    <workbookView xWindow="0" yWindow="0" windowWidth="20490" windowHeight="6615" activeTab="1"/>
  </bookViews>
  <sheets>
    <sheet name="BQ Depan" sheetId="12" r:id="rId1"/>
    <sheet name="R. Conth" sheetId="15" r:id="rId2"/>
  </sheets>
  <definedNames>
    <definedName name="_xlnm.Print_Area" localSheetId="0">'BQ Depan'!$A$1:$I$164</definedName>
    <definedName name="_xlnm.Print_Area" localSheetId="1">'R. Conth'!$A$34:$I$95</definedName>
    <definedName name="_xlnm.Print_Titles" localSheetId="0">'BQ Depan'!$1:$5</definedName>
    <definedName name="_xlnm.Print_Titles" localSheetId="1">'R. Conth'!$1:$5</definedName>
  </definedNames>
  <calcPr calcId="152511"/>
</workbook>
</file>

<file path=xl/calcChain.xml><?xml version="1.0" encoding="utf-8"?>
<calcChain xmlns="http://schemas.openxmlformats.org/spreadsheetml/2006/main">
  <c r="D31" i="15" l="1"/>
  <c r="I164" i="12" l="1"/>
  <c r="B154" i="12"/>
  <c r="B148" i="12"/>
  <c r="B142" i="12"/>
  <c r="B136" i="12"/>
  <c r="B141" i="12"/>
  <c r="B140" i="12"/>
  <c r="B139" i="12"/>
  <c r="B138" i="12"/>
  <c r="B137" i="12"/>
  <c r="B90" i="15"/>
  <c r="B89" i="15"/>
  <c r="B88" i="15"/>
  <c r="B87" i="15"/>
  <c r="B86" i="15"/>
  <c r="B85" i="15"/>
  <c r="B83" i="15"/>
  <c r="B82" i="15"/>
  <c r="B81" i="15"/>
  <c r="B80" i="15"/>
  <c r="B79" i="15"/>
  <c r="B78" i="15"/>
  <c r="G69" i="15"/>
  <c r="I69" i="15" s="1"/>
  <c r="G68" i="15"/>
  <c r="I68" i="15" s="1"/>
  <c r="G67" i="15"/>
  <c r="I67" i="15" s="1"/>
  <c r="G66" i="15"/>
  <c r="I66" i="15" s="1"/>
  <c r="D66" i="15"/>
  <c r="D65" i="15"/>
  <c r="G65" i="15" s="1"/>
  <c r="I65" i="15" s="1"/>
  <c r="D64" i="15"/>
  <c r="G64" i="15" s="1"/>
  <c r="I64" i="15" s="1"/>
  <c r="G63" i="15"/>
  <c r="I63" i="15" s="1"/>
  <c r="E63" i="15"/>
  <c r="D62" i="15"/>
  <c r="G62" i="15" s="1"/>
  <c r="I62" i="15" s="1"/>
  <c r="E61" i="15"/>
  <c r="D61" i="15"/>
  <c r="E60" i="15"/>
  <c r="G60" i="15" s="1"/>
  <c r="I60" i="15" s="1"/>
  <c r="E59" i="15"/>
  <c r="D59" i="15"/>
  <c r="E58" i="15"/>
  <c r="D58" i="15"/>
  <c r="E55" i="15"/>
  <c r="E45" i="15" s="1"/>
  <c r="I45" i="15" s="1"/>
  <c r="I54" i="15"/>
  <c r="I53" i="15"/>
  <c r="I52" i="15"/>
  <c r="I51" i="15"/>
  <c r="I50" i="15"/>
  <c r="E44" i="15"/>
  <c r="I44" i="15" s="1"/>
  <c r="I43" i="15"/>
  <c r="E42" i="15"/>
  <c r="I42" i="15" s="1"/>
  <c r="I41" i="15"/>
  <c r="D126" i="12"/>
  <c r="G126" i="12" s="1"/>
  <c r="I126" i="12" s="1"/>
  <c r="D125" i="12"/>
  <c r="G125" i="12" s="1"/>
  <c r="I125" i="12" s="1"/>
  <c r="D124" i="12"/>
  <c r="G124" i="12" s="1"/>
  <c r="I124" i="12" s="1"/>
  <c r="D123" i="12"/>
  <c r="G123" i="12" s="1"/>
  <c r="I123" i="12" s="1"/>
  <c r="D122" i="12"/>
  <c r="G122" i="12" s="1"/>
  <c r="I122" i="12" s="1"/>
  <c r="E121" i="12"/>
  <c r="G121" i="12" s="1"/>
  <c r="I121" i="12" s="1"/>
  <c r="E120" i="12"/>
  <c r="D120" i="12"/>
  <c r="D119" i="12"/>
  <c r="G119" i="12" s="1"/>
  <c r="I119" i="12" s="1"/>
  <c r="D118" i="12"/>
  <c r="G118" i="12" s="1"/>
  <c r="I118" i="12" s="1"/>
  <c r="D117" i="12"/>
  <c r="G117" i="12" s="1"/>
  <c r="I117" i="12" s="1"/>
  <c r="D116" i="12"/>
  <c r="G116" i="12" s="1"/>
  <c r="I116" i="12" s="1"/>
  <c r="D115" i="12"/>
  <c r="G115" i="12" s="1"/>
  <c r="I115" i="12" s="1"/>
  <c r="G114" i="12"/>
  <c r="I114" i="12" s="1"/>
  <c r="E113" i="12"/>
  <c r="D113" i="12"/>
  <c r="E112" i="12"/>
  <c r="D112" i="12"/>
  <c r="E111" i="12"/>
  <c r="D111" i="12"/>
  <c r="E108" i="12"/>
  <c r="E95" i="12" s="1"/>
  <c r="I95" i="12" s="1"/>
  <c r="I107" i="12"/>
  <c r="I106" i="12"/>
  <c r="I105" i="12"/>
  <c r="I104" i="12"/>
  <c r="I103" i="12"/>
  <c r="I102" i="12"/>
  <c r="I101" i="12"/>
  <c r="I100" i="12"/>
  <c r="I94" i="12"/>
  <c r="E93" i="12"/>
  <c r="I93" i="12" s="1"/>
  <c r="E92" i="12"/>
  <c r="I92" i="12" s="1"/>
  <c r="I91" i="12"/>
  <c r="G80" i="12"/>
  <c r="I80" i="12" s="1"/>
  <c r="E79" i="12"/>
  <c r="G79" i="12" s="1"/>
  <c r="I79" i="12" s="1"/>
  <c r="E76" i="12"/>
  <c r="I75" i="12"/>
  <c r="I76" i="12" s="1"/>
  <c r="I152" i="12" s="1"/>
  <c r="E71" i="12"/>
  <c r="I71" i="12" s="1"/>
  <c r="I70" i="12"/>
  <c r="E67" i="12"/>
  <c r="I67" i="12" s="1"/>
  <c r="D57" i="12"/>
  <c r="E44" i="12" s="1"/>
  <c r="I44" i="12" s="1"/>
  <c r="E54" i="12"/>
  <c r="E46" i="12" s="1"/>
  <c r="I46" i="12" s="1"/>
  <c r="I53" i="12"/>
  <c r="I52" i="12"/>
  <c r="I51" i="12"/>
  <c r="E45" i="12"/>
  <c r="I45" i="12" s="1"/>
  <c r="E43" i="12"/>
  <c r="I43" i="12" s="1"/>
  <c r="I42" i="12"/>
  <c r="G61" i="15" l="1"/>
  <c r="I61" i="15" s="1"/>
  <c r="G112" i="12"/>
  <c r="I112" i="12" s="1"/>
  <c r="G113" i="12"/>
  <c r="I113" i="12" s="1"/>
  <c r="G57" i="12"/>
  <c r="I57" i="12" s="1"/>
  <c r="I58" i="12" s="1"/>
  <c r="I146" i="12" s="1"/>
  <c r="E68" i="12"/>
  <c r="I68" i="12" s="1"/>
  <c r="I108" i="12"/>
  <c r="I157" i="12" s="1"/>
  <c r="D127" i="12"/>
  <c r="I47" i="12"/>
  <c r="I143" i="12" s="1"/>
  <c r="I54" i="12"/>
  <c r="G120" i="12"/>
  <c r="I120" i="12" s="1"/>
  <c r="G59" i="15"/>
  <c r="I59" i="15" s="1"/>
  <c r="I55" i="15"/>
  <c r="I88" i="15" s="1"/>
  <c r="D70" i="15"/>
  <c r="I46" i="15"/>
  <c r="I86" i="15" s="1"/>
  <c r="G58" i="15"/>
  <c r="I58" i="15" s="1"/>
  <c r="I96" i="12"/>
  <c r="I155" i="12" s="1"/>
  <c r="G111" i="12"/>
  <c r="I111" i="12" s="1"/>
  <c r="D81" i="12"/>
  <c r="E69" i="12"/>
  <c r="I69" i="12" s="1"/>
  <c r="I17" i="12"/>
  <c r="I10" i="12"/>
  <c r="I11" i="12"/>
  <c r="I8" i="12"/>
  <c r="I70" i="15" l="1"/>
  <c r="I89" i="15" s="1"/>
  <c r="I72" i="12"/>
  <c r="I151" i="12" s="1"/>
  <c r="I127" i="12"/>
  <c r="I59" i="12"/>
  <c r="I62" i="12" s="1"/>
  <c r="I63" i="12" s="1"/>
  <c r="I147" i="12" s="1"/>
  <c r="I145" i="12"/>
  <c r="I149" i="12"/>
  <c r="I71" i="15"/>
  <c r="I74" i="15" s="1"/>
  <c r="I75" i="15" s="1"/>
  <c r="D82" i="12"/>
  <c r="G81" i="12"/>
  <c r="I81" i="12" s="1"/>
  <c r="I82" i="12" s="1"/>
  <c r="D29" i="12"/>
  <c r="D28" i="12"/>
  <c r="D27" i="12"/>
  <c r="D26" i="12"/>
  <c r="D24" i="12"/>
  <c r="D25" i="12"/>
  <c r="D30" i="12"/>
  <c r="G30" i="12" s="1"/>
  <c r="I30" i="12" s="1"/>
  <c r="E9" i="12"/>
  <c r="I9" i="12" s="1"/>
  <c r="D27" i="15"/>
  <c r="D30" i="15"/>
  <c r="D29" i="15"/>
  <c r="D28" i="15"/>
  <c r="D25" i="15"/>
  <c r="D24" i="15"/>
  <c r="D23" i="15"/>
  <c r="H142" i="12" l="1"/>
  <c r="I90" i="15"/>
  <c r="H85" i="15" s="1"/>
  <c r="I83" i="15"/>
  <c r="I83" i="12"/>
  <c r="I86" i="12" s="1"/>
  <c r="I87" i="12" s="1"/>
  <c r="I153" i="12"/>
  <c r="H148" i="12" s="1"/>
  <c r="I128" i="12"/>
  <c r="I131" i="12" s="1"/>
  <c r="I132" i="12" s="1"/>
  <c r="I159" i="12" s="1"/>
  <c r="I158" i="12"/>
  <c r="D33" i="12"/>
  <c r="H154" i="12" l="1"/>
  <c r="E9" i="15"/>
  <c r="E21" i="12"/>
  <c r="E12" i="12" s="1"/>
  <c r="I12" i="12" s="1"/>
  <c r="I18" i="12" l="1"/>
  <c r="I19" i="12"/>
  <c r="I20" i="12" l="1"/>
  <c r="I21" i="12" s="1"/>
  <c r="I139" i="12" s="1"/>
  <c r="I13" i="12" l="1"/>
  <c r="I137" i="12" s="1"/>
  <c r="I10" i="15"/>
  <c r="I11" i="15"/>
  <c r="E20" i="15"/>
  <c r="E12" i="15" s="1"/>
  <c r="I12" i="15" s="1"/>
  <c r="I9" i="15"/>
  <c r="I8" i="15"/>
  <c r="D32" i="15"/>
  <c r="I18" i="15"/>
  <c r="I19" i="15"/>
  <c r="I17" i="15"/>
  <c r="I13" i="15" l="1"/>
  <c r="I79" i="15" s="1"/>
  <c r="I20" i="15"/>
  <c r="I81" i="15" s="1"/>
  <c r="G31" i="15"/>
  <c r="I31" i="15" s="1"/>
  <c r="G25" i="12"/>
  <c r="I25" i="12" s="1"/>
  <c r="G32" i="12"/>
  <c r="I32" i="12" s="1"/>
  <c r="E30" i="15" l="1"/>
  <c r="G30" i="15" s="1"/>
  <c r="I30" i="15" s="1"/>
  <c r="G29" i="15"/>
  <c r="I29" i="15" s="1"/>
  <c r="G28" i="15"/>
  <c r="I28" i="15" s="1"/>
  <c r="G27" i="15"/>
  <c r="I27" i="15" s="1"/>
  <c r="E26" i="15"/>
  <c r="G26" i="15" s="1"/>
  <c r="I26" i="15" s="1"/>
  <c r="G25" i="15"/>
  <c r="I25" i="15" s="1"/>
  <c r="E24" i="15"/>
  <c r="G24" i="15" s="1"/>
  <c r="I24" i="15" s="1"/>
  <c r="E23" i="15"/>
  <c r="G23" i="15" l="1"/>
  <c r="I23" i="15" s="1"/>
  <c r="I32" i="15" s="1"/>
  <c r="G24" i="12"/>
  <c r="I24" i="12" s="1"/>
  <c r="G31" i="12"/>
  <c r="I31" i="12" s="1"/>
  <c r="G29" i="12"/>
  <c r="I29" i="12" s="1"/>
  <c r="G28" i="12"/>
  <c r="I28" i="12" s="1"/>
  <c r="E27" i="12"/>
  <c r="G27" i="12" s="1"/>
  <c r="I27" i="12" s="1"/>
  <c r="E26" i="12"/>
  <c r="G26" i="12" s="1"/>
  <c r="I26" i="12" s="1"/>
  <c r="I33" i="15" l="1"/>
  <c r="I36" i="15" s="1"/>
  <c r="I37" i="15" s="1"/>
  <c r="I82" i="15"/>
  <c r="I92" i="15" s="1"/>
  <c r="I33" i="12"/>
  <c r="H78" i="15" l="1"/>
  <c r="H92" i="15" s="1"/>
  <c r="I93" i="15"/>
  <c r="I94" i="15" s="1"/>
  <c r="I95" i="15" s="1"/>
  <c r="I34" i="12"/>
  <c r="I37" i="12" s="1"/>
  <c r="I38" i="12" s="1"/>
  <c r="I141" i="12" s="1"/>
  <c r="I140" i="12"/>
  <c r="I161" i="12" l="1"/>
  <c r="I162" i="12" s="1"/>
  <c r="I163" i="12" s="1"/>
  <c r="H136" i="12"/>
  <c r="H161" i="12" s="1"/>
</calcChain>
</file>

<file path=xl/sharedStrings.xml><?xml version="1.0" encoding="utf-8"?>
<sst xmlns="http://schemas.openxmlformats.org/spreadsheetml/2006/main" count="561" uniqueCount="152">
  <si>
    <t>NO.</t>
  </si>
  <si>
    <t>BOTANICAL NAME/LOCAL NAME</t>
  </si>
  <si>
    <t>SPECIFICATION</t>
  </si>
  <si>
    <t>UNIT</t>
  </si>
  <si>
    <t>PEKERJAAN PERSIAPAN</t>
  </si>
  <si>
    <t>II</t>
  </si>
  <si>
    <t>PEKERJAAN PENANAMAN</t>
  </si>
  <si>
    <t>I</t>
  </si>
  <si>
    <t>RENCANA ANGGARAN BIAYA</t>
  </si>
  <si>
    <t>No</t>
  </si>
  <si>
    <t>Pembersihan awal dan akhir</t>
  </si>
  <si>
    <t>Pembentukan Lahan</t>
  </si>
  <si>
    <t>Pupuk kandang</t>
  </si>
  <si>
    <t>Steger di cat warna hijau</t>
  </si>
  <si>
    <t>TOTAL PEKERJAAN PERSIAPAN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</si>
  <si>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</si>
  <si>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Vol/m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</si>
  <si>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PEKERJAAN PENANAMAN</t>
  </si>
  <si>
    <t>DESCRIPTION</t>
  </si>
  <si>
    <t>III</t>
  </si>
  <si>
    <t>PERAWATAN</t>
  </si>
  <si>
    <t>Pemupukan, Penyiraman, Pemangkasan, Penyulaman</t>
  </si>
  <si>
    <t>TOTAL PERAWATAN</t>
  </si>
  <si>
    <t>TOTAL KESELURUHAN</t>
  </si>
  <si>
    <t>bln</t>
  </si>
  <si>
    <t>A.</t>
  </si>
  <si>
    <t>TREES</t>
  </si>
  <si>
    <t>SHRUBS</t>
  </si>
  <si>
    <t>TOTAL SHRUBS</t>
  </si>
  <si>
    <t>B.</t>
  </si>
  <si>
    <t>TOTAL TREES</t>
  </si>
  <si>
    <t>Fee 10 %</t>
  </si>
  <si>
    <t>tanaman yang mati</t>
  </si>
  <si>
    <t>Vol/Plb</t>
  </si>
  <si>
    <t>VOL</t>
  </si>
  <si>
    <t>Ph</t>
  </si>
  <si>
    <t>Project : CitraLand Cileungsi</t>
  </si>
  <si>
    <t>Delonix Regia / FLAMBOYAN ORANGE</t>
  </si>
  <si>
    <t>Alstonia Scholaris / PULAI</t>
  </si>
  <si>
    <t>Plumeria Rubra / KAMBOJA PINK</t>
  </si>
  <si>
    <t>Calathea Lutea / PISANG KALATHEA</t>
  </si>
  <si>
    <t xml:space="preserve">Heliconia Sexy Pink / PISANG-PISANGAN SEXY PINK </t>
  </si>
  <si>
    <t>h=40-60cm</t>
  </si>
  <si>
    <t>Philodendron Selloum / PHILODENDRON</t>
  </si>
  <si>
    <t>h=15-20cm</t>
  </si>
  <si>
    <t>Alamanda Cathartica / ALAMANDA TEGAK</t>
  </si>
  <si>
    <t>Loropetalum Chinensis / PITALUM</t>
  </si>
  <si>
    <t>Costus Speciosa / PACING MERAH</t>
  </si>
  <si>
    <t>Colocasia Esculenta Black / TALAS BATANG HITAM</t>
  </si>
  <si>
    <t>h=100cm</t>
  </si>
  <si>
    <t>h=30cm</t>
  </si>
  <si>
    <t>Spathyphyllum Walisii / SPATHYPHYLLUM</t>
  </si>
  <si>
    <t>Hymenocallis Littoralis / BAKUNG AIR MANCUR</t>
  </si>
  <si>
    <t>Opiphogon Japonicus "dwarf" / KUCAI MINI</t>
  </si>
  <si>
    <t>h=10cm</t>
  </si>
  <si>
    <t>Eucalyptus Deglupta / Eucalyptus Rainbow</t>
  </si>
  <si>
    <t>HARGA SATUAN</t>
  </si>
  <si>
    <t>Phoenix Canariensis / PALEM KENARI</t>
  </si>
  <si>
    <t xml:space="preserve">Calathea Lutea / PISANG KALATHEA </t>
  </si>
  <si>
    <t>Heliconia Rostrata / PISANG HIAS WARNA MERAH</t>
  </si>
  <si>
    <t>Excoecaria Cochinchinensis / SAMBANG DARA</t>
  </si>
  <si>
    <t>Bismarchia Nobilis / PALEM BISMARK</t>
  </si>
  <si>
    <t>Samanea Saman / TREMBESI</t>
  </si>
  <si>
    <t>Arachis Pintoi / LANDEP</t>
  </si>
  <si>
    <t>h=15-20m</t>
  </si>
  <si>
    <t>Opiphogon Japonicus / KUCAI MINI</t>
  </si>
  <si>
    <t>Axonopus Compressus Dwarf / RUMPUT GAJAH MINI</t>
  </si>
  <si>
    <t>Terminalia Montalii / KETAPANG KENCANA</t>
  </si>
  <si>
    <t>Licuala Grandis / PALEM KOL</t>
  </si>
  <si>
    <t>Colocasia Esculenta "black" / TALAS BATANG HITAM</t>
  </si>
  <si>
    <t>Alphinia Zerumbet / HONJE BELANG</t>
  </si>
  <si>
    <t>Neprolephis Exaltata / PAKIS KELABANG</t>
  </si>
  <si>
    <t>h=30-40cm</t>
  </si>
  <si>
    <t>Plumeria Obtusa / KAMBOJA CENDANA BALI</t>
  </si>
  <si>
    <t>Plumeria Rubra / KAMBOJA MERAH KECAP</t>
  </si>
  <si>
    <t>Costus Speciosa / PACING BUNGA MERAH</t>
  </si>
  <si>
    <t>Heliconia Sexy Pink / PISANG-PISANGAN SEXY PINK</t>
  </si>
  <si>
    <t>TOTAL</t>
  </si>
  <si>
    <t>h=20-25cm</t>
  </si>
  <si>
    <t>h=4m, d.btg=8-10cm</t>
  </si>
  <si>
    <r>
      <t>h=5-6m,d.btg=25c</t>
    </r>
    <r>
      <rPr>
        <sz val="11"/>
        <color theme="1"/>
        <rFont val="Calibri"/>
        <family val="2"/>
      </rPr>
      <t>m</t>
    </r>
  </si>
  <si>
    <t>h=4-5m, d.btg=10cm</t>
  </si>
  <si>
    <t>Plumeria Obtusa / KAMBOJA BALI KENCANA KUNING</t>
  </si>
  <si>
    <t>m3</t>
  </si>
  <si>
    <t>m2</t>
  </si>
  <si>
    <t>krg</t>
  </si>
  <si>
    <t>set</t>
  </si>
  <si>
    <t>LUAS AREA (m2)</t>
  </si>
  <si>
    <t>h=4-5m, d.btg=15cm</t>
  </si>
  <si>
    <t>h=5m;d.btg=25cm</t>
  </si>
  <si>
    <t>h=5m; d.btg=20cm</t>
  </si>
  <si>
    <t>h=1-1,5m; d,btg=15cm</t>
  </si>
  <si>
    <t>h=3,5m; d.btg=10cm</t>
  </si>
  <si>
    <t>t.ph=2,5mbtg; d.btg=30cm</t>
  </si>
  <si>
    <t>Pengolahan lahan, langsir</t>
  </si>
  <si>
    <t>Pengolahan Lahan, langsir</t>
  </si>
  <si>
    <t>h=2,5m; d.btg=25-30cm</t>
  </si>
  <si>
    <t>h=4,5-6m, d.btg=10-15cm</t>
  </si>
  <si>
    <t>h=5-6m, d.btg=10-15cm</t>
  </si>
  <si>
    <t>h=4,5-6m; d.btg=25-30cm</t>
  </si>
  <si>
    <t>h=3m; d.btg=15cm</t>
  </si>
  <si>
    <t>t.ph=2,5mbtg; d.btg=20cm</t>
  </si>
  <si>
    <t>Costus speciosa / PACING PENTUL</t>
  </si>
  <si>
    <t>Tabebuia microphylla / TABEBUYA KUNING</t>
  </si>
  <si>
    <t>Fragrea fragrans / TEMBUSU</t>
  </si>
  <si>
    <t>h=5-6m, d.btg=10cm</t>
  </si>
  <si>
    <t>Raphis excelsa / PALEM WAREGU</t>
  </si>
  <si>
    <t>Ananas comosus / NANAS MERAH</t>
  </si>
  <si>
    <t>Ptychosperma macarthurii/ PALEM JEPANG</t>
  </si>
  <si>
    <t>h=75-100cm</t>
  </si>
  <si>
    <t>h=30-35cm</t>
  </si>
  <si>
    <t>h=40cm</t>
  </si>
  <si>
    <t>Artocarpus altilis / POHON SUKUN</t>
  </si>
  <si>
    <t>Syzygium polyanthum / POHON SALAM</t>
  </si>
  <si>
    <t>Antidesma bunius /POHON BUNI</t>
  </si>
  <si>
    <t>h=3,5-6m, d.btg=10-15cm</t>
  </si>
  <si>
    <t>PALM</t>
  </si>
  <si>
    <t>h=80-100cm</t>
  </si>
  <si>
    <t>h=40-50cm</t>
  </si>
  <si>
    <t>Anthuriumandraeanum pink / ANTURIUM PINK</t>
  </si>
  <si>
    <t xml:space="preserve">Livistona rotundifolia / PALEM SADENG </t>
  </si>
  <si>
    <t>Zephyrantes rosea /  BAWANG-BAWANGAN BUNGA PINK</t>
  </si>
  <si>
    <r>
      <t>m</t>
    </r>
    <r>
      <rPr>
        <vertAlign val="superscript"/>
        <sz val="11"/>
        <rFont val="Calibri"/>
        <family val="2"/>
        <scheme val="minor"/>
      </rPr>
      <t>2</t>
    </r>
  </si>
  <si>
    <t>Heliconia rostrata / PISANG HIAS WARNA MERAH</t>
  </si>
  <si>
    <t>Neomarica Gracilis /  IRIS PUTIH</t>
  </si>
  <si>
    <t>h=1,2m</t>
  </si>
  <si>
    <t>Ixora coccinea / SOKA SINGAPORE</t>
  </si>
  <si>
    <t>h=35-40cm</t>
  </si>
  <si>
    <t>Livistona chinensis / PALEM SINENSIS</t>
  </si>
  <si>
    <t>Livistona rotundifolia / PALEM SADENG</t>
  </si>
  <si>
    <t>h=4-5m, d.btg=8-10cm</t>
  </si>
  <si>
    <t>tinggi phn=0,8-1,2m</t>
  </si>
  <si>
    <t>Heliconia rostrata/ PISANG HIAS WARNA MERAH</t>
  </si>
  <si>
    <t>TOTAL SETELAH FEE</t>
  </si>
  <si>
    <t>Zephyrantes candida / BAWANG-BAWANGAN BUNGA PUTIH</t>
  </si>
  <si>
    <t>RUMAH CONTOH LEBAR 10 MM 2 LANTAI</t>
  </si>
  <si>
    <t>RUMAH CONTOH LEBAR 8 M 1 LANTAI</t>
  </si>
  <si>
    <t>REKAPITULASI</t>
  </si>
  <si>
    <t>A</t>
  </si>
  <si>
    <t>B</t>
  </si>
  <si>
    <t xml:space="preserve">MAIN ENTRANCE </t>
  </si>
  <si>
    <t>D</t>
  </si>
  <si>
    <t>C</t>
  </si>
  <si>
    <t>SCULPTURE AREA</t>
  </si>
  <si>
    <t>BERM DAN MEDIAN</t>
  </si>
  <si>
    <r>
      <t>Vol/m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</si>
  <si>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t xml:space="preserve">MARKETING OFFICE </t>
  </si>
  <si>
    <t>Lokasi   : MAIN ENTRANCE, BERM DAN MEDIAN, SCULPTURE DAN MO</t>
  </si>
  <si>
    <t>RENCANA ANGGARAN BIAYA PEKERJAAN TAMAN</t>
  </si>
  <si>
    <t>Project : CitraLand Cibubur</t>
  </si>
  <si>
    <t>Lokasi   : Rumah Contoh</t>
  </si>
  <si>
    <t>GRAND TOTAL (sebelum PPn)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</si>
</sst>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  <numFmt numFmtId="166" formatCode="0.0"/>
    <numFmt numFmtId="167" formatCode="_(* #,##0.0_);_(* \(#,##0.0\);_(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">
    <xf numFmtId="0" fontId="0" fillId="0" borderId="0">
      <alignment vertical="center"/>
    </xf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</cellStyleXfs>
  <cellXfs count="218">
    <xf numFmtId="0" fontId="0" fillId="0" borderId="0" xfId="0">
      <alignment vertical="center"/>
    </xf>
    <xf numFmtId="0" fontId="0" fillId="0" borderId="2" xfId="0" applyBorder="1">
      <alignment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9" fillId="2" borderId="3" xfId="0" applyFont="1" applyFill="1" applyBorder="1" applyAlignment="1">
      <alignment horizontal="left" vertical="center"/>
    </xf>
    <xf numFmtId="0" fontId="7" fillId="0" borderId="6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41" fontId="0" fillId="0" borderId="3" xfId="0" applyNumberFormat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 applyAlignment="1">
      <alignment horizontal="left" vertical="center"/>
    </xf>
    <xf numFmtId="41" fontId="0" fillId="0" borderId="3" xfId="1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164" fontId="0" fillId="0" borderId="3" xfId="1" applyNumberFormat="1" applyFont="1" applyBorder="1" applyAlignment="1">
      <alignment horizontal="center" vertical="center"/>
    </xf>
    <xf numFmtId="41" fontId="0" fillId="0" borderId="3" xfId="1" applyNumberFormat="1" applyFont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165" fontId="0" fillId="0" borderId="3" xfId="2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164" fontId="0" fillId="0" borderId="3" xfId="0" applyNumberFormat="1" applyBorder="1">
      <alignment vertical="center"/>
    </xf>
    <xf numFmtId="164" fontId="9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>
      <alignment vertical="center"/>
    </xf>
    <xf numFmtId="164" fontId="0" fillId="0" borderId="4" xfId="1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7" fillId="0" borderId="7" xfId="0" applyFont="1" applyBorder="1">
      <alignment vertical="center"/>
    </xf>
    <xf numFmtId="41" fontId="0" fillId="0" borderId="0" xfId="0" applyNumberFormat="1">
      <alignment vertical="center"/>
    </xf>
    <xf numFmtId="41" fontId="7" fillId="0" borderId="6" xfId="0" applyNumberFormat="1" applyFont="1" applyBorder="1">
      <alignment vertical="center"/>
    </xf>
    <xf numFmtId="41" fontId="15" fillId="0" borderId="11" xfId="1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vertical="center" wrapText="1"/>
    </xf>
    <xf numFmtId="41" fontId="0" fillId="0" borderId="3" xfId="1" applyNumberFormat="1" applyFont="1" applyBorder="1" applyAlignment="1">
      <alignment vertical="center"/>
    </xf>
    <xf numFmtId="0" fontId="5" fillId="0" borderId="3" xfId="0" applyFont="1" applyBorder="1">
      <alignment vertical="center"/>
    </xf>
    <xf numFmtId="0" fontId="5" fillId="0" borderId="7" xfId="0" applyFont="1" applyBorder="1">
      <alignment vertical="center"/>
    </xf>
    <xf numFmtId="43" fontId="0" fillId="0" borderId="3" xfId="2" applyFont="1" applyBorder="1" applyAlignment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41" fontId="9" fillId="2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/>
    </xf>
    <xf numFmtId="165" fontId="0" fillId="0" borderId="7" xfId="0" applyNumberFormat="1" applyBorder="1">
      <alignment vertical="center"/>
    </xf>
    <xf numFmtId="165" fontId="0" fillId="0" borderId="7" xfId="2" applyNumberFormat="1" applyFont="1" applyBorder="1" applyAlignment="1">
      <alignment vertical="center"/>
    </xf>
    <xf numFmtId="0" fontId="9" fillId="2" borderId="3" xfId="0" applyFont="1" applyFill="1" applyBorder="1" applyAlignment="1">
      <alignment horizontal="right" vertical="center"/>
    </xf>
    <xf numFmtId="41" fontId="0" fillId="0" borderId="3" xfId="2" applyNumberFormat="1" applyFont="1" applyBorder="1" applyAlignment="1">
      <alignment vertical="center"/>
    </xf>
    <xf numFmtId="41" fontId="9" fillId="2" borderId="3" xfId="0" applyNumberFormat="1" applyFont="1" applyFill="1" applyBorder="1">
      <alignment vertical="center"/>
    </xf>
    <xf numFmtId="165" fontId="9" fillId="2" borderId="3" xfId="0" applyNumberFormat="1" applyFont="1" applyFill="1" applyBorder="1">
      <alignment vertical="center"/>
    </xf>
    <xf numFmtId="41" fontId="1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41" fontId="0" fillId="0" borderId="3" xfId="0" applyNumberFormat="1" applyBorder="1" applyAlignment="1">
      <alignment horizontal="right" vertical="center"/>
    </xf>
    <xf numFmtId="43" fontId="0" fillId="0" borderId="0" xfId="0" applyNumberFormat="1">
      <alignment vertical="center"/>
    </xf>
    <xf numFmtId="165" fontId="0" fillId="0" borderId="3" xfId="0" applyNumberFormat="1" applyBorder="1">
      <alignment vertical="center"/>
    </xf>
    <xf numFmtId="165" fontId="10" fillId="0" borderId="3" xfId="2" applyNumberFormat="1" applyFont="1" applyBorder="1" applyAlignment="1">
      <alignment vertical="center"/>
    </xf>
    <xf numFmtId="1" fontId="0" fillId="0" borderId="3" xfId="0" applyNumberFormat="1" applyBorder="1" applyAlignment="1">
      <alignment horizontal="right" vertical="center"/>
    </xf>
    <xf numFmtId="0" fontId="4" fillId="0" borderId="5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164" fontId="9" fillId="0" borderId="3" xfId="0" applyNumberFormat="1" applyFont="1" applyBorder="1" applyAlignment="1">
      <alignment horizontal="center" vertical="center" wrapText="1"/>
    </xf>
    <xf numFmtId="41" fontId="15" fillId="0" borderId="7" xfId="0" applyNumberFormat="1" applyFont="1" applyFill="1" applyBorder="1">
      <alignment vertical="center"/>
    </xf>
    <xf numFmtId="165" fontId="15" fillId="0" borderId="7" xfId="2" applyNumberFormat="1" applyFont="1" applyBorder="1" applyAlignment="1">
      <alignment vertical="center"/>
    </xf>
    <xf numFmtId="0" fontId="15" fillId="0" borderId="3" xfId="0" applyFont="1" applyBorder="1" applyAlignment="1">
      <alignment horizontal="right" vertical="center"/>
    </xf>
    <xf numFmtId="0" fontId="15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3" xfId="0" applyFont="1" applyFill="1" applyBorder="1">
      <alignment vertical="center"/>
    </xf>
    <xf numFmtId="2" fontId="18" fillId="0" borderId="13" xfId="3" applyNumberFormat="1" applyFont="1" applyBorder="1"/>
    <xf numFmtId="0" fontId="3" fillId="0" borderId="3" xfId="0" applyFont="1" applyBorder="1" applyAlignment="1">
      <alignment horizontal="center" vertical="center"/>
    </xf>
    <xf numFmtId="1" fontId="19" fillId="3" borderId="3" xfId="0" applyNumberFormat="1" applyFont="1" applyFill="1" applyBorder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165" fontId="0" fillId="4" borderId="3" xfId="2" applyNumberFormat="1" applyFont="1" applyFill="1" applyBorder="1" applyAlignment="1">
      <alignment vertical="center"/>
    </xf>
    <xf numFmtId="41" fontId="0" fillId="4" borderId="3" xfId="0" applyNumberFormat="1" applyFill="1" applyBorder="1">
      <alignment vertical="center"/>
    </xf>
    <xf numFmtId="0" fontId="7" fillId="4" borderId="3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65" fontId="0" fillId="4" borderId="3" xfId="0" applyNumberFormat="1" applyFill="1" applyBorder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15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41" fontId="15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41" fontId="0" fillId="4" borderId="3" xfId="2" applyNumberFormat="1" applyFont="1" applyFill="1" applyBorder="1" applyAlignment="1">
      <alignment vertical="center"/>
    </xf>
    <xf numFmtId="164" fontId="0" fillId="4" borderId="3" xfId="0" applyNumberFormat="1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166" fontId="0" fillId="4" borderId="3" xfId="2" applyNumberFormat="1" applyFont="1" applyFill="1" applyBorder="1" applyAlignment="1">
      <alignment horizontal="right" vertical="center"/>
    </xf>
    <xf numFmtId="167" fontId="0" fillId="4" borderId="3" xfId="0" applyNumberFormat="1" applyFill="1" applyBorder="1" applyAlignment="1">
      <alignment horizontal="right" vertical="center"/>
    </xf>
    <xf numFmtId="167" fontId="0" fillId="0" borderId="3" xfId="0" applyNumberFormat="1" applyBorder="1" applyAlignment="1">
      <alignment horizontal="right" vertical="center"/>
    </xf>
    <xf numFmtId="43" fontId="20" fillId="0" borderId="3" xfId="0" applyNumberFormat="1" applyFont="1" applyFill="1" applyBorder="1" applyAlignment="1">
      <alignment horizontal="right" vertical="center"/>
    </xf>
    <xf numFmtId="2" fontId="7" fillId="0" borderId="3" xfId="0" applyNumberFormat="1" applyFont="1" applyBorder="1">
      <alignment vertical="center"/>
    </xf>
    <xf numFmtId="4" fontId="7" fillId="0" borderId="3" xfId="0" applyNumberFormat="1" applyFont="1" applyBorder="1">
      <alignment vertical="center"/>
    </xf>
    <xf numFmtId="2" fontId="3" fillId="0" borderId="3" xfId="0" applyNumberFormat="1" applyFont="1" applyBorder="1">
      <alignment vertical="center"/>
    </xf>
    <xf numFmtId="2" fontId="9" fillId="2" borderId="3" xfId="0" applyNumberFormat="1" applyFont="1" applyFill="1" applyBorder="1" applyAlignment="1">
      <alignment horizontal="right" vertical="center" wrapText="1"/>
    </xf>
    <xf numFmtId="1" fontId="9" fillId="2" borderId="3" xfId="0" applyNumberFormat="1" applyFont="1" applyFill="1" applyBorder="1" applyAlignment="1">
      <alignment horizontal="right" vertical="center" wrapText="1"/>
    </xf>
    <xf numFmtId="2" fontId="0" fillId="0" borderId="3" xfId="0" applyNumberFormat="1" applyBorder="1">
      <alignment vertical="center"/>
    </xf>
    <xf numFmtId="0" fontId="15" fillId="0" borderId="3" xfId="0" applyFont="1" applyBorder="1" applyAlignment="1">
      <alignment vertical="center" wrapText="1"/>
    </xf>
    <xf numFmtId="41" fontId="15" fillId="0" borderId="3" xfId="1" applyFont="1" applyBorder="1" applyAlignment="1">
      <alignment vertical="center"/>
    </xf>
    <xf numFmtId="41" fontId="15" fillId="0" borderId="3" xfId="0" applyNumberFormat="1" applyFont="1" applyBorder="1">
      <alignment vertical="center"/>
    </xf>
    <xf numFmtId="0" fontId="15" fillId="0" borderId="0" xfId="0" applyFont="1">
      <alignment vertical="center"/>
    </xf>
    <xf numFmtId="2" fontId="15" fillId="0" borderId="3" xfId="0" applyNumberFormat="1" applyFont="1" applyBorder="1">
      <alignment vertical="center"/>
    </xf>
    <xf numFmtId="164" fontId="0" fillId="0" borderId="0" xfId="0" applyNumberFormat="1">
      <alignment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164" fontId="0" fillId="0" borderId="3" xfId="1" applyNumberFormat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165" fontId="0" fillId="0" borderId="3" xfId="2" applyNumberFormat="1" applyFont="1" applyFill="1" applyBorder="1" applyAlignment="1">
      <alignment vertical="center"/>
    </xf>
    <xf numFmtId="41" fontId="0" fillId="0" borderId="3" xfId="0" applyNumberFormat="1" applyFill="1" applyBorder="1">
      <alignment vertical="center"/>
    </xf>
    <xf numFmtId="0" fontId="0" fillId="0" borderId="0" xfId="0" applyFill="1">
      <alignment vertical="center"/>
    </xf>
    <xf numFmtId="0" fontId="3" fillId="0" borderId="3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15" fillId="0" borderId="6" xfId="0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NumberFormat="1" applyFont="1" applyBorder="1" applyAlignment="1">
      <alignment horizontal="left" vertical="center"/>
    </xf>
    <xf numFmtId="0" fontId="11" fillId="0" borderId="3" xfId="0" applyFont="1" applyFill="1" applyBorder="1" applyAlignment="1">
      <alignment vertical="center" wrapText="1"/>
    </xf>
    <xf numFmtId="41" fontId="0" fillId="0" borderId="6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1" fontId="0" fillId="0" borderId="3" xfId="0" applyNumberFormat="1" applyFill="1" applyBorder="1" applyAlignment="1">
      <alignment horizontal="center" vertical="center"/>
    </xf>
    <xf numFmtId="41" fontId="0" fillId="0" borderId="3" xfId="2" applyNumberFormat="1" applyFont="1" applyFill="1" applyBorder="1" applyAlignment="1">
      <alignment vertical="center"/>
    </xf>
    <xf numFmtId="41" fontId="6" fillId="0" borderId="3" xfId="0" applyNumberFormat="1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NumberFormat="1" applyFont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/>
    </xf>
    <xf numFmtId="2" fontId="0" fillId="0" borderId="3" xfId="0" applyNumberFormat="1" applyFill="1" applyBorder="1">
      <alignment vertical="center"/>
    </xf>
    <xf numFmtId="41" fontId="0" fillId="0" borderId="3" xfId="1" applyFont="1" applyFill="1" applyBorder="1" applyAlignment="1">
      <alignment horizontal="center" vertical="center"/>
    </xf>
    <xf numFmtId="2" fontId="7" fillId="0" borderId="3" xfId="0" applyNumberFormat="1" applyFont="1" applyFill="1" applyBorder="1">
      <alignment vertical="center"/>
    </xf>
    <xf numFmtId="2" fontId="15" fillId="0" borderId="3" xfId="0" applyNumberFormat="1" applyFont="1" applyFill="1" applyBorder="1">
      <alignment vertical="center"/>
    </xf>
    <xf numFmtId="41" fontId="15" fillId="0" borderId="3" xfId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/>
    </xf>
    <xf numFmtId="41" fontId="15" fillId="0" borderId="3" xfId="0" applyNumberFormat="1" applyFont="1" applyFill="1" applyBorder="1">
      <alignment vertical="center"/>
    </xf>
    <xf numFmtId="41" fontId="15" fillId="0" borderId="3" xfId="2" applyNumberFormat="1" applyFont="1" applyFill="1" applyBorder="1" applyAlignment="1">
      <alignment vertical="center"/>
    </xf>
    <xf numFmtId="0" fontId="15" fillId="0" borderId="3" xfId="0" applyNumberFormat="1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2" borderId="5" xfId="0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2" borderId="3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41" fontId="9" fillId="2" borderId="5" xfId="0" applyNumberFormat="1" applyFont="1" applyFill="1" applyBorder="1">
      <alignment vertical="center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1" fillId="2" borderId="4" xfId="0" applyFont="1" applyFill="1" applyBorder="1">
      <alignment vertical="center"/>
    </xf>
    <xf numFmtId="0" fontId="9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41" fontId="9" fillId="2" borderId="1" xfId="0" applyNumberFormat="1" applyFont="1" applyFill="1" applyBorder="1">
      <alignment vertical="center"/>
    </xf>
    <xf numFmtId="0" fontId="22" fillId="0" borderId="4" xfId="0" applyFont="1" applyBorder="1" applyAlignment="1">
      <alignment horizontal="left" vertical="center"/>
    </xf>
    <xf numFmtId="0" fontId="22" fillId="0" borderId="3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165" fontId="23" fillId="2" borderId="3" xfId="0" applyNumberFormat="1" applyFont="1" applyFill="1" applyBorder="1">
      <alignment vertical="center"/>
    </xf>
    <xf numFmtId="41" fontId="0" fillId="2" borderId="3" xfId="0" applyNumberForma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22" fillId="2" borderId="4" xfId="0" applyFont="1" applyFill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4">
    <cellStyle name="Comma" xfId="2" builtinId="3"/>
    <cellStyle name="Comma [0]" xfId="1" builtinId="6"/>
    <cellStyle name="Normal" xfId="0" builtinId="0"/>
    <cellStyle name="Normal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94</xdr:row>
      <xdr:rowOff>171450</xdr:rowOff>
    </xdr:from>
    <xdr:to>
      <xdr:col>24</xdr:col>
      <xdr:colOff>66674</xdr:colOff>
      <xdr:row>110</xdr:row>
      <xdr:rowOff>66675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943975"/>
          <a:ext cx="13258799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151" workbookViewId="0">
      <pane xSplit="2" topLeftCell="C1" activePane="topRight" state="frozen"/>
      <selection pane="topRight" activeCell="E9" sqref="E9"/>
    </sheetView>
  </sheetViews>
  <sheetFormatPr defaultColWidth="9.125" defaultRowHeight="15"/>
  <cols>
    <col min="1" max="1" width="3.875" customWidth="1"/>
    <col min="2" max="2" width="48.25" customWidth="1"/>
    <col min="3" max="3" width="23.25" customWidth="1"/>
    <col min="4" max="4" width="11.25" customWidth="1"/>
    <col min="5" max="5" width="9.875" customWidth="1"/>
    <col min="6" max="6" width="5" customWidth="1"/>
    <col min="7" max="7" width="9.375" customWidth="1"/>
    <col min="8" max="8" width="14.375" customWidth="1"/>
    <col min="9" max="9" width="15.875" customWidth="1"/>
  </cols>
  <sheetData>
    <row r="1" spans="1:9" ht="17.25">
      <c r="A1" s="217" t="s">
        <v>148</v>
      </c>
      <c r="B1" s="217"/>
    </row>
    <row r="2" spans="1:9" ht="17.25">
      <c r="A2" s="38" t="s">
        <v>36</v>
      </c>
      <c r="B2" s="38"/>
    </row>
    <row r="3" spans="1:9" ht="17.25">
      <c r="A3" s="38" t="s">
        <v>147</v>
      </c>
      <c r="B3" s="38"/>
    </row>
    <row r="4" spans="1:9">
      <c r="C4" s="67"/>
    </row>
    <row r="5" spans="1:9" ht="30" customHeight="1">
      <c r="A5" s="201" t="s">
        <v>9</v>
      </c>
      <c r="B5" s="202" t="s">
        <v>18</v>
      </c>
      <c r="C5" s="201" t="s">
        <v>2</v>
      </c>
      <c r="D5" s="201"/>
      <c r="E5" s="201" t="s">
        <v>34</v>
      </c>
      <c r="F5" s="201" t="s">
        <v>3</v>
      </c>
      <c r="G5" s="203" t="s">
        <v>145</v>
      </c>
      <c r="H5" s="204" t="s">
        <v>56</v>
      </c>
      <c r="I5" s="201" t="s">
        <v>77</v>
      </c>
    </row>
    <row r="6" spans="1:9" ht="30" customHeight="1">
      <c r="A6" s="200" t="s">
        <v>25</v>
      </c>
      <c r="B6" s="199" t="s">
        <v>140</v>
      </c>
      <c r="C6" s="3"/>
      <c r="D6" s="3"/>
      <c r="E6" s="3"/>
      <c r="F6" s="3"/>
      <c r="G6" s="27"/>
      <c r="H6" s="48"/>
      <c r="I6" s="47"/>
    </row>
    <row r="7" spans="1:9">
      <c r="A7" s="3" t="s">
        <v>7</v>
      </c>
      <c r="B7" s="2" t="s">
        <v>4</v>
      </c>
      <c r="C7" s="4"/>
      <c r="D7" s="4"/>
      <c r="E7" s="4"/>
      <c r="F7" s="4"/>
      <c r="G7" s="24"/>
      <c r="H7" s="4"/>
      <c r="I7" s="4"/>
    </row>
    <row r="8" spans="1:9">
      <c r="A8" s="110">
        <v>1</v>
      </c>
      <c r="B8" s="111" t="s">
        <v>10</v>
      </c>
      <c r="C8" s="112"/>
      <c r="D8" s="112"/>
      <c r="E8" s="134">
        <v>2829.6</v>
      </c>
      <c r="F8" s="113" t="s">
        <v>84</v>
      </c>
      <c r="G8" s="114"/>
      <c r="H8" s="115"/>
      <c r="I8" s="116">
        <f>E8*H8</f>
        <v>0</v>
      </c>
    </row>
    <row r="9" spans="1:9">
      <c r="A9" s="5">
        <v>2</v>
      </c>
      <c r="B9" s="44" t="s">
        <v>11</v>
      </c>
      <c r="C9" s="4"/>
      <c r="D9" s="4"/>
      <c r="E9" s="109">
        <f>E8*0.5</f>
        <v>1414.8</v>
      </c>
      <c r="F9" s="209" t="s">
        <v>83</v>
      </c>
      <c r="G9" s="24"/>
      <c r="H9" s="59"/>
      <c r="I9" s="156">
        <f t="shared" ref="I9:I12" si="0">E9*H9</f>
        <v>0</v>
      </c>
    </row>
    <row r="10" spans="1:9">
      <c r="A10" s="5">
        <v>3</v>
      </c>
      <c r="B10" s="91" t="s">
        <v>94</v>
      </c>
      <c r="C10" s="4"/>
      <c r="D10" s="4"/>
      <c r="E10" s="96">
        <v>2639</v>
      </c>
      <c r="F10" s="79" t="s">
        <v>84</v>
      </c>
      <c r="G10" s="24"/>
      <c r="H10" s="59"/>
      <c r="I10" s="156">
        <f t="shared" si="0"/>
        <v>0</v>
      </c>
    </row>
    <row r="11" spans="1:9">
      <c r="A11" s="5">
        <v>4</v>
      </c>
      <c r="B11" s="44" t="s">
        <v>12</v>
      </c>
      <c r="C11" s="4"/>
      <c r="D11" s="4"/>
      <c r="E11" s="6">
        <v>200</v>
      </c>
      <c r="F11" s="79" t="s">
        <v>85</v>
      </c>
      <c r="G11" s="28"/>
      <c r="H11" s="59"/>
      <c r="I11" s="156">
        <f t="shared" si="0"/>
        <v>0</v>
      </c>
    </row>
    <row r="12" spans="1:9">
      <c r="A12" s="5">
        <v>5</v>
      </c>
      <c r="B12" s="44" t="s">
        <v>13</v>
      </c>
      <c r="C12" s="4"/>
      <c r="D12" s="4"/>
      <c r="E12" s="6">
        <f>E21</f>
        <v>37</v>
      </c>
      <c r="F12" s="79" t="s">
        <v>86</v>
      </c>
      <c r="G12" s="28"/>
      <c r="H12" s="59"/>
      <c r="I12" s="156">
        <f t="shared" si="0"/>
        <v>0</v>
      </c>
    </row>
    <row r="13" spans="1:9" ht="15" customHeight="1">
      <c r="A13" s="16"/>
      <c r="B13" s="15" t="s">
        <v>14</v>
      </c>
      <c r="C13" s="45"/>
      <c r="D13" s="45"/>
      <c r="E13" s="36"/>
      <c r="F13" s="36"/>
      <c r="G13" s="15"/>
      <c r="H13" s="50"/>
      <c r="I13" s="88">
        <f>SUM(I8:I12)</f>
        <v>0</v>
      </c>
    </row>
    <row r="14" spans="1:9">
      <c r="A14" s="3" t="s">
        <v>5</v>
      </c>
      <c r="B14" s="8" t="s">
        <v>6</v>
      </c>
      <c r="C14" s="4"/>
      <c r="D14" s="4"/>
      <c r="E14" s="4"/>
      <c r="F14" s="4"/>
      <c r="G14" s="24"/>
      <c r="H14" s="4"/>
      <c r="I14" s="4"/>
    </row>
    <row r="15" spans="1:9">
      <c r="A15" s="20" t="s">
        <v>25</v>
      </c>
      <c r="B15" s="19" t="s">
        <v>26</v>
      </c>
      <c r="C15" s="4"/>
      <c r="D15" s="4"/>
      <c r="E15" s="4"/>
      <c r="F15" s="4"/>
      <c r="G15" s="24"/>
      <c r="H15" s="4"/>
      <c r="I15" s="4"/>
    </row>
    <row r="16" spans="1:9">
      <c r="A16" s="3" t="s">
        <v>0</v>
      </c>
      <c r="B16" s="3" t="s">
        <v>1</v>
      </c>
      <c r="C16" s="3" t="s">
        <v>2</v>
      </c>
      <c r="D16" s="3"/>
      <c r="E16" s="3" t="s">
        <v>34</v>
      </c>
      <c r="F16" s="3" t="s">
        <v>3</v>
      </c>
      <c r="G16" s="27" t="s">
        <v>33</v>
      </c>
      <c r="H16" s="48" t="s">
        <v>56</v>
      </c>
      <c r="I16" s="47" t="s">
        <v>77</v>
      </c>
    </row>
    <row r="17" spans="1:9">
      <c r="A17" s="110">
        <v>1</v>
      </c>
      <c r="B17" s="125" t="s">
        <v>55</v>
      </c>
      <c r="C17" s="118" t="s">
        <v>98</v>
      </c>
      <c r="D17" s="119"/>
      <c r="E17" s="120">
        <v>11</v>
      </c>
      <c r="F17" s="110" t="s">
        <v>35</v>
      </c>
      <c r="G17" s="121"/>
      <c r="H17" s="115"/>
      <c r="I17" s="116">
        <f>E17*H17</f>
        <v>0</v>
      </c>
    </row>
    <row r="18" spans="1:9" ht="15" customHeight="1">
      <c r="A18" s="5">
        <v>2</v>
      </c>
      <c r="B18" s="70" t="s">
        <v>112</v>
      </c>
      <c r="C18" s="73" t="s">
        <v>97</v>
      </c>
      <c r="D18" s="23"/>
      <c r="E18" s="40">
        <v>6</v>
      </c>
      <c r="F18" s="5" t="s">
        <v>35</v>
      </c>
      <c r="G18" s="30"/>
      <c r="H18" s="59"/>
      <c r="I18" s="49">
        <f>E18*H18</f>
        <v>0</v>
      </c>
    </row>
    <row r="19" spans="1:9" ht="15" customHeight="1">
      <c r="A19" s="5">
        <v>3</v>
      </c>
      <c r="B19" s="71" t="s">
        <v>114</v>
      </c>
      <c r="C19" s="99" t="s">
        <v>115</v>
      </c>
      <c r="D19" s="23"/>
      <c r="E19" s="40">
        <v>6</v>
      </c>
      <c r="F19" s="5" t="s">
        <v>35</v>
      </c>
      <c r="G19" s="30"/>
      <c r="H19" s="59"/>
      <c r="I19" s="49">
        <f>E19*H19</f>
        <v>0</v>
      </c>
    </row>
    <row r="20" spans="1:9">
      <c r="A20" s="5">
        <v>4</v>
      </c>
      <c r="B20" s="71" t="s">
        <v>57</v>
      </c>
      <c r="C20" s="73" t="s">
        <v>96</v>
      </c>
      <c r="D20" s="37"/>
      <c r="E20" s="39">
        <v>14</v>
      </c>
      <c r="F20" s="32" t="s">
        <v>35</v>
      </c>
      <c r="G20" s="29"/>
      <c r="H20" s="59"/>
      <c r="I20" s="49">
        <f>E20*H20</f>
        <v>0</v>
      </c>
    </row>
    <row r="21" spans="1:9" ht="15" customHeight="1">
      <c r="A21" s="16"/>
      <c r="B21" s="15" t="s">
        <v>30</v>
      </c>
      <c r="C21" s="17"/>
      <c r="D21" s="17"/>
      <c r="E21" s="46">
        <f>SUM(E17:E20)</f>
        <v>37</v>
      </c>
      <c r="F21" s="18"/>
      <c r="G21" s="17"/>
      <c r="H21" s="50"/>
      <c r="I21" s="88">
        <f>SUM(I17:I20)</f>
        <v>0</v>
      </c>
    </row>
    <row r="22" spans="1:9">
      <c r="A22" s="20" t="s">
        <v>29</v>
      </c>
      <c r="B22" s="19" t="s">
        <v>27</v>
      </c>
      <c r="C22" s="4"/>
      <c r="D22" s="4"/>
      <c r="E22" s="4"/>
      <c r="F22" s="4"/>
      <c r="G22" s="24"/>
      <c r="H22" s="49"/>
      <c r="I22" s="4"/>
    </row>
    <row r="23" spans="1:9" ht="30">
      <c r="A23" s="3" t="s">
        <v>0</v>
      </c>
      <c r="B23" s="3" t="s">
        <v>1</v>
      </c>
      <c r="C23" s="3" t="s">
        <v>2</v>
      </c>
      <c r="D23" s="34" t="s">
        <v>87</v>
      </c>
      <c r="E23" s="3" t="s">
        <v>34</v>
      </c>
      <c r="F23" s="3" t="s">
        <v>3</v>
      </c>
      <c r="G23" s="27" t="s">
        <v>33</v>
      </c>
      <c r="H23" s="48" t="s">
        <v>56</v>
      </c>
      <c r="I23" s="47" t="s">
        <v>77</v>
      </c>
    </row>
    <row r="24" spans="1:9" ht="17.25">
      <c r="A24" s="5">
        <v>1</v>
      </c>
      <c r="B24" s="4" t="s">
        <v>58</v>
      </c>
      <c r="C24" s="70" t="s">
        <v>125</v>
      </c>
      <c r="D24" s="107">
        <f xml:space="preserve"> 114.31823+220.86768</f>
        <v>335.18591000000004</v>
      </c>
      <c r="E24" s="52">
        <v>16</v>
      </c>
      <c r="F24" s="7" t="s">
        <v>15</v>
      </c>
      <c r="G24" s="67">
        <f>D24*E24</f>
        <v>5362.9745600000006</v>
      </c>
      <c r="H24" s="59"/>
      <c r="I24" s="49">
        <f>G24*H24</f>
        <v>0</v>
      </c>
    </row>
    <row r="25" spans="1:9" ht="15" customHeight="1">
      <c r="A25" s="5">
        <v>2</v>
      </c>
      <c r="B25" s="41" t="s">
        <v>41</v>
      </c>
      <c r="C25" s="184" t="s">
        <v>42</v>
      </c>
      <c r="D25" s="138">
        <f>76.85438+62.69121</f>
        <v>139.54559</v>
      </c>
      <c r="E25" s="52">
        <v>16</v>
      </c>
      <c r="F25" s="7" t="s">
        <v>15</v>
      </c>
      <c r="G25" s="49">
        <f t="shared" ref="G25:G32" si="1">D25*E25</f>
        <v>2232.7294400000001</v>
      </c>
      <c r="H25" s="59"/>
      <c r="I25" s="49">
        <f t="shared" ref="I25:I30" si="2">G25*H25</f>
        <v>0</v>
      </c>
    </row>
    <row r="26" spans="1:9" ht="17.25">
      <c r="A26" s="5">
        <v>3</v>
      </c>
      <c r="B26" s="23" t="s">
        <v>43</v>
      </c>
      <c r="C26" s="184" t="s">
        <v>72</v>
      </c>
      <c r="D26" s="138">
        <f>151.08229+88.66249</f>
        <v>239.74477999999999</v>
      </c>
      <c r="E26" s="42">
        <f>7133/285.32</f>
        <v>25</v>
      </c>
      <c r="F26" s="7" t="s">
        <v>15</v>
      </c>
      <c r="G26" s="49">
        <f t="shared" si="1"/>
        <v>5993.6194999999998</v>
      </c>
      <c r="H26" s="59"/>
      <c r="I26" s="49">
        <f t="shared" si="2"/>
        <v>0</v>
      </c>
    </row>
    <row r="27" spans="1:9" ht="17.25">
      <c r="A27" s="5">
        <v>4</v>
      </c>
      <c r="B27" s="41" t="s">
        <v>59</v>
      </c>
      <c r="C27" s="104" t="s">
        <v>42</v>
      </c>
      <c r="D27" s="143">
        <f xml:space="preserve"> 117.97697+63.928</f>
        <v>181.90496999999999</v>
      </c>
      <c r="E27" s="42">
        <f>4548/181.9</f>
        <v>25.002748763056623</v>
      </c>
      <c r="F27" s="7" t="s">
        <v>15</v>
      </c>
      <c r="G27" s="49">
        <f t="shared" si="1"/>
        <v>4548.1242636613515</v>
      </c>
      <c r="H27" s="155"/>
      <c r="I27" s="49">
        <f t="shared" si="2"/>
        <v>0</v>
      </c>
    </row>
    <row r="28" spans="1:9" ht="17.25">
      <c r="A28" s="5">
        <v>5</v>
      </c>
      <c r="B28" s="71" t="s">
        <v>126</v>
      </c>
      <c r="C28" s="99" t="s">
        <v>110</v>
      </c>
      <c r="D28" s="138">
        <f>54.09491+58.3189</f>
        <v>112.41381</v>
      </c>
      <c r="E28" s="42">
        <v>49</v>
      </c>
      <c r="F28" s="7" t="s">
        <v>15</v>
      </c>
      <c r="G28" s="49">
        <f t="shared" si="1"/>
        <v>5508.2766899999997</v>
      </c>
      <c r="H28" s="155"/>
      <c r="I28" s="49">
        <f t="shared" si="2"/>
        <v>0</v>
      </c>
    </row>
    <row r="29" spans="1:9" ht="17.25">
      <c r="A29" s="5">
        <v>6</v>
      </c>
      <c r="B29" s="144" t="s">
        <v>46</v>
      </c>
      <c r="C29" s="104" t="s">
        <v>127</v>
      </c>
      <c r="D29" s="148">
        <f xml:space="preserve">  120.36808+97.52414</f>
        <v>217.89222000000001</v>
      </c>
      <c r="E29" s="145">
        <v>36</v>
      </c>
      <c r="F29" s="40" t="s">
        <v>122</v>
      </c>
      <c r="G29" s="146">
        <f t="shared" si="1"/>
        <v>7844.1199200000001</v>
      </c>
      <c r="H29" s="59"/>
      <c r="I29" s="49">
        <f t="shared" si="2"/>
        <v>0</v>
      </c>
    </row>
    <row r="30" spans="1:9" ht="17.25">
      <c r="A30" s="5">
        <v>7</v>
      </c>
      <c r="B30" s="104" t="s">
        <v>60</v>
      </c>
      <c r="C30" s="70" t="s">
        <v>110</v>
      </c>
      <c r="D30" s="148">
        <f>178.61579+95.17577</f>
        <v>273.79156</v>
      </c>
      <c r="E30" s="145">
        <v>49</v>
      </c>
      <c r="F30" s="40" t="s">
        <v>122</v>
      </c>
      <c r="G30" s="146">
        <f t="shared" ref="G30" si="3">D30*E30</f>
        <v>13415.78644</v>
      </c>
      <c r="H30" s="59"/>
      <c r="I30" s="49">
        <f t="shared" si="2"/>
        <v>0</v>
      </c>
    </row>
    <row r="31" spans="1:9" ht="17.25">
      <c r="A31" s="5">
        <v>8</v>
      </c>
      <c r="B31" s="104" t="s">
        <v>102</v>
      </c>
      <c r="C31" s="104" t="s">
        <v>42</v>
      </c>
      <c r="D31" s="148">
        <v>73.48</v>
      </c>
      <c r="E31" s="145">
        <v>36</v>
      </c>
      <c r="F31" s="40" t="s">
        <v>122</v>
      </c>
      <c r="G31" s="146">
        <f t="shared" si="1"/>
        <v>2645.28</v>
      </c>
      <c r="H31" s="59"/>
      <c r="I31" s="49">
        <f>G31*H31</f>
        <v>0</v>
      </c>
    </row>
    <row r="32" spans="1:9" ht="17.25">
      <c r="A32" s="5">
        <v>9</v>
      </c>
      <c r="B32" s="23" t="s">
        <v>66</v>
      </c>
      <c r="C32" s="23"/>
      <c r="D32" s="138">
        <v>1255.6400000000001</v>
      </c>
      <c r="E32" s="42">
        <v>1</v>
      </c>
      <c r="F32" s="7" t="s">
        <v>15</v>
      </c>
      <c r="G32" s="67">
        <f t="shared" si="1"/>
        <v>1255.6400000000001</v>
      </c>
      <c r="H32" s="59"/>
      <c r="I32" s="49">
        <f>G32*H32</f>
        <v>0</v>
      </c>
    </row>
    <row r="33" spans="1:9" ht="15" customHeight="1">
      <c r="A33" s="16"/>
      <c r="B33" s="216" t="s">
        <v>28</v>
      </c>
      <c r="C33" s="216"/>
      <c r="D33" s="141">
        <f>SUM(D24:D32)</f>
        <v>2829.5988400000006</v>
      </c>
      <c r="E33" s="78"/>
      <c r="F33" s="46"/>
      <c r="G33" s="46"/>
      <c r="H33" s="50"/>
      <c r="I33" s="88">
        <f>SUM(I24:I32)</f>
        <v>0</v>
      </c>
    </row>
    <row r="34" spans="1:9" ht="15" customHeight="1">
      <c r="A34" s="16"/>
      <c r="B34" s="216" t="s">
        <v>17</v>
      </c>
      <c r="C34" s="216"/>
      <c r="D34" s="58"/>
      <c r="E34" s="46"/>
      <c r="F34" s="46"/>
      <c r="G34" s="46"/>
      <c r="H34" s="50"/>
      <c r="I34" s="88">
        <f>I21+I33</f>
        <v>0</v>
      </c>
    </row>
    <row r="35" spans="1:9">
      <c r="A35" s="3" t="s">
        <v>19</v>
      </c>
      <c r="B35" s="8" t="s">
        <v>20</v>
      </c>
      <c r="C35" s="4"/>
      <c r="D35" s="4"/>
      <c r="E35" s="4"/>
      <c r="F35" s="4"/>
      <c r="G35" s="24"/>
      <c r="H35" s="4"/>
      <c r="I35" s="4"/>
    </row>
    <row r="36" spans="1:9">
      <c r="A36" s="9"/>
      <c r="B36" s="11" t="s">
        <v>21</v>
      </c>
      <c r="C36" s="13"/>
      <c r="D36" s="13"/>
      <c r="E36" s="9"/>
      <c r="F36" s="9"/>
      <c r="G36" s="25"/>
      <c r="H36" s="9"/>
      <c r="I36" s="9"/>
    </row>
    <row r="37" spans="1:9">
      <c r="A37" s="10"/>
      <c r="B37" s="12" t="s">
        <v>32</v>
      </c>
      <c r="C37" s="14"/>
      <c r="D37" s="14"/>
      <c r="E37" s="10">
        <v>3</v>
      </c>
      <c r="F37" s="33" t="s">
        <v>24</v>
      </c>
      <c r="G37" s="26"/>
      <c r="H37" s="10"/>
      <c r="I37" s="101">
        <f>I34*10%</f>
        <v>0</v>
      </c>
    </row>
    <row r="38" spans="1:9" ht="15" customHeight="1">
      <c r="A38" s="16"/>
      <c r="B38" s="17" t="s">
        <v>22</v>
      </c>
      <c r="C38" s="46"/>
      <c r="D38" s="17"/>
      <c r="E38" s="46"/>
      <c r="F38" s="18"/>
      <c r="G38" s="17"/>
      <c r="H38" s="50"/>
      <c r="I38" s="89">
        <f>I37</f>
        <v>0</v>
      </c>
    </row>
    <row r="39" spans="1:9" ht="15" customHeight="1">
      <c r="A39" s="16"/>
      <c r="B39" s="17"/>
      <c r="C39" s="46"/>
      <c r="D39" s="17"/>
      <c r="E39" s="46"/>
      <c r="F39" s="18"/>
      <c r="G39" s="17"/>
      <c r="H39" s="50"/>
      <c r="I39" s="89"/>
    </row>
    <row r="40" spans="1:9" ht="15" customHeight="1">
      <c r="A40" s="200" t="s">
        <v>29</v>
      </c>
      <c r="B40" s="199" t="s">
        <v>144</v>
      </c>
      <c r="C40" s="46"/>
      <c r="D40" s="17"/>
      <c r="E40" s="46"/>
      <c r="F40" s="18"/>
      <c r="G40" s="17"/>
      <c r="H40" s="50"/>
      <c r="I40" s="89"/>
    </row>
    <row r="41" spans="1:9" ht="15" customHeight="1">
      <c r="A41" s="3" t="s">
        <v>7</v>
      </c>
      <c r="B41" s="2" t="s">
        <v>4</v>
      </c>
      <c r="C41" s="4"/>
      <c r="D41" s="4"/>
      <c r="E41" s="4"/>
      <c r="F41" s="4"/>
      <c r="G41" s="24"/>
      <c r="H41" s="4"/>
      <c r="I41" s="4"/>
    </row>
    <row r="42" spans="1:9" ht="15" customHeight="1">
      <c r="A42" s="110">
        <v>1</v>
      </c>
      <c r="B42" s="111" t="s">
        <v>10</v>
      </c>
      <c r="C42" s="112"/>
      <c r="D42" s="112"/>
      <c r="E42" s="132">
        <v>3155.2</v>
      </c>
      <c r="F42" s="113" t="s">
        <v>15</v>
      </c>
      <c r="G42" s="114"/>
      <c r="H42" s="131"/>
      <c r="I42" s="122">
        <f>E42*H42</f>
        <v>0</v>
      </c>
    </row>
    <row r="43" spans="1:9" ht="15" customHeight="1">
      <c r="A43" s="5">
        <v>2</v>
      </c>
      <c r="B43" s="44" t="s">
        <v>11</v>
      </c>
      <c r="C43" s="4"/>
      <c r="D43" s="4"/>
      <c r="E43" s="137">
        <f>E42*0.8</f>
        <v>2524.16</v>
      </c>
      <c r="F43" s="79" t="s">
        <v>83</v>
      </c>
      <c r="G43" s="24"/>
      <c r="H43" s="87"/>
      <c r="I43" s="94">
        <f>E43*H43</f>
        <v>0</v>
      </c>
    </row>
    <row r="44" spans="1:9" ht="15" customHeight="1">
      <c r="A44" s="5">
        <v>3</v>
      </c>
      <c r="B44" s="91" t="s">
        <v>95</v>
      </c>
      <c r="C44" s="4"/>
      <c r="D44" s="4"/>
      <c r="E44" s="83">
        <f>D57</f>
        <v>3155.2</v>
      </c>
      <c r="F44" s="79" t="s">
        <v>84</v>
      </c>
      <c r="G44" s="24"/>
      <c r="H44" s="87"/>
      <c r="I44" s="94">
        <f>E44*H44</f>
        <v>0</v>
      </c>
    </row>
    <row r="45" spans="1:9" ht="15" customHeight="1">
      <c r="A45" s="5">
        <v>4</v>
      </c>
      <c r="B45" s="44" t="s">
        <v>12</v>
      </c>
      <c r="C45" s="4"/>
      <c r="D45" s="4"/>
      <c r="E45" s="6">
        <f>222+39</f>
        <v>261</v>
      </c>
      <c r="F45" s="79" t="s">
        <v>85</v>
      </c>
      <c r="G45" s="28"/>
      <c r="H45" s="87"/>
      <c r="I45" s="94">
        <f>E45*H45</f>
        <v>0</v>
      </c>
    </row>
    <row r="46" spans="1:9" ht="15" customHeight="1">
      <c r="A46" s="5">
        <v>5</v>
      </c>
      <c r="B46" s="44" t="s">
        <v>13</v>
      </c>
      <c r="C46" s="4"/>
      <c r="D46" s="4"/>
      <c r="E46" s="6">
        <f>E54</f>
        <v>53</v>
      </c>
      <c r="F46" s="79" t="s">
        <v>86</v>
      </c>
      <c r="G46" s="28"/>
      <c r="H46" s="87"/>
      <c r="I46" s="94">
        <f t="shared" ref="I46" si="4">E46*H46</f>
        <v>0</v>
      </c>
    </row>
    <row r="47" spans="1:9" ht="15" customHeight="1">
      <c r="A47" s="16"/>
      <c r="B47" s="15" t="s">
        <v>14</v>
      </c>
      <c r="C47" s="45"/>
      <c r="D47" s="45"/>
      <c r="E47" s="36"/>
      <c r="F47" s="36"/>
      <c r="G47" s="15"/>
      <c r="H47" s="50"/>
      <c r="I47" s="89">
        <f>SUM(I42:I46)</f>
        <v>0</v>
      </c>
    </row>
    <row r="48" spans="1:9" ht="15" customHeight="1">
      <c r="A48" s="3" t="s">
        <v>5</v>
      </c>
      <c r="B48" s="8" t="s">
        <v>6</v>
      </c>
      <c r="C48" s="4"/>
      <c r="D48" s="4"/>
      <c r="E48" s="4"/>
      <c r="F48" s="4"/>
      <c r="G48" s="24"/>
      <c r="H48" s="4"/>
      <c r="I48" s="4"/>
    </row>
    <row r="49" spans="1:9" ht="15" customHeight="1">
      <c r="A49" s="20" t="s">
        <v>25</v>
      </c>
      <c r="B49" s="19" t="s">
        <v>26</v>
      </c>
      <c r="C49" s="4"/>
      <c r="D49" s="4"/>
      <c r="E49" s="4"/>
      <c r="F49" s="4"/>
      <c r="G49" s="97"/>
      <c r="H49" s="4"/>
      <c r="I49" s="4"/>
    </row>
    <row r="50" spans="1:9" ht="15" customHeight="1">
      <c r="A50" s="3" t="s">
        <v>0</v>
      </c>
      <c r="B50" s="3" t="s">
        <v>1</v>
      </c>
      <c r="C50" s="3" t="s">
        <v>2</v>
      </c>
      <c r="D50" s="3"/>
      <c r="E50" s="3" t="s">
        <v>34</v>
      </c>
      <c r="F50" s="3" t="s">
        <v>3</v>
      </c>
      <c r="G50" s="27" t="s">
        <v>33</v>
      </c>
      <c r="H50" s="48" t="s">
        <v>56</v>
      </c>
      <c r="I50" s="47" t="s">
        <v>77</v>
      </c>
    </row>
    <row r="51" spans="1:9" ht="15" customHeight="1">
      <c r="A51" s="110">
        <v>1</v>
      </c>
      <c r="B51" s="117" t="s">
        <v>62</v>
      </c>
      <c r="C51" s="118" t="s">
        <v>88</v>
      </c>
      <c r="D51" s="119"/>
      <c r="E51" s="133">
        <v>28</v>
      </c>
      <c r="F51" s="110" t="s">
        <v>35</v>
      </c>
      <c r="G51" s="121"/>
      <c r="H51" s="115"/>
      <c r="I51" s="116">
        <f>E51*H51</f>
        <v>0</v>
      </c>
    </row>
    <row r="52" spans="1:9" ht="15" customHeight="1">
      <c r="A52" s="5">
        <v>2</v>
      </c>
      <c r="B52" s="71" t="s">
        <v>61</v>
      </c>
      <c r="C52" s="73" t="s">
        <v>93</v>
      </c>
      <c r="D52" s="37"/>
      <c r="E52" s="54">
        <v>15</v>
      </c>
      <c r="F52" s="32" t="s">
        <v>35</v>
      </c>
      <c r="G52" s="29"/>
      <c r="H52" s="59"/>
      <c r="I52" s="49">
        <f>E52*H52</f>
        <v>0</v>
      </c>
    </row>
    <row r="53" spans="1:9" ht="15" customHeight="1">
      <c r="A53" s="5">
        <v>3</v>
      </c>
      <c r="B53" s="70" t="s">
        <v>128</v>
      </c>
      <c r="C53" s="99" t="s">
        <v>101</v>
      </c>
      <c r="D53" s="23"/>
      <c r="E53" s="103">
        <v>10</v>
      </c>
      <c r="F53" s="5" t="s">
        <v>35</v>
      </c>
      <c r="G53" s="30"/>
      <c r="H53" s="59"/>
      <c r="I53" s="49">
        <f>E53*H53</f>
        <v>0</v>
      </c>
    </row>
    <row r="54" spans="1:9" ht="15" customHeight="1">
      <c r="A54" s="16"/>
      <c r="B54" s="15" t="s">
        <v>30</v>
      </c>
      <c r="C54" s="17"/>
      <c r="D54" s="17"/>
      <c r="E54" s="86">
        <f>SUM(E51:E53)</f>
        <v>53</v>
      </c>
      <c r="F54" s="18"/>
      <c r="G54" s="17"/>
      <c r="H54" s="50"/>
      <c r="I54" s="88">
        <f>SUM(I51:I53)</f>
        <v>0</v>
      </c>
    </row>
    <row r="55" spans="1:9" ht="15" customHeight="1">
      <c r="A55" s="20" t="s">
        <v>29</v>
      </c>
      <c r="B55" s="19" t="s">
        <v>27</v>
      </c>
      <c r="C55" s="4"/>
      <c r="D55" s="4"/>
      <c r="E55" s="4"/>
      <c r="F55" s="4"/>
      <c r="G55" s="24"/>
      <c r="H55" s="49"/>
      <c r="I55" s="4"/>
    </row>
    <row r="56" spans="1:9" ht="15" customHeight="1">
      <c r="A56" s="3" t="s">
        <v>0</v>
      </c>
      <c r="B56" s="3" t="s">
        <v>1</v>
      </c>
      <c r="C56" s="3" t="s">
        <v>2</v>
      </c>
      <c r="D56" s="34" t="s">
        <v>87</v>
      </c>
      <c r="E56" s="3" t="s">
        <v>34</v>
      </c>
      <c r="F56" s="3" t="s">
        <v>3</v>
      </c>
      <c r="G56" s="27" t="s">
        <v>33</v>
      </c>
      <c r="H56" s="48" t="s">
        <v>56</v>
      </c>
      <c r="I56" s="47" t="s">
        <v>77</v>
      </c>
    </row>
    <row r="57" spans="1:9" ht="15" customHeight="1">
      <c r="A57" s="5">
        <v>1</v>
      </c>
      <c r="B57" s="41" t="s">
        <v>66</v>
      </c>
      <c r="C57" s="4"/>
      <c r="D57" s="55">
        <f>E42</f>
        <v>3155.2</v>
      </c>
      <c r="E57" s="56">
        <v>1</v>
      </c>
      <c r="F57" s="79" t="s">
        <v>15</v>
      </c>
      <c r="G57" s="93">
        <f>D57*E57</f>
        <v>3155.2</v>
      </c>
      <c r="H57" s="59"/>
      <c r="I57" s="49">
        <f>G57*H57</f>
        <v>0</v>
      </c>
    </row>
    <row r="58" spans="1:9" ht="15" customHeight="1">
      <c r="A58" s="16"/>
      <c r="B58" s="216" t="s">
        <v>28</v>
      </c>
      <c r="C58" s="216"/>
      <c r="D58" s="192"/>
      <c r="E58" s="46"/>
      <c r="F58" s="46"/>
      <c r="G58" s="46"/>
      <c r="H58" s="50"/>
      <c r="I58" s="88">
        <f>SUM(I57)</f>
        <v>0</v>
      </c>
    </row>
    <row r="59" spans="1:9" ht="15" customHeight="1">
      <c r="A59" s="16"/>
      <c r="B59" s="216" t="s">
        <v>17</v>
      </c>
      <c r="C59" s="216"/>
      <c r="D59" s="192"/>
      <c r="E59" s="46"/>
      <c r="F59" s="46"/>
      <c r="G59" s="46"/>
      <c r="H59" s="50"/>
      <c r="I59" s="88">
        <f>I54+I58</f>
        <v>0</v>
      </c>
    </row>
    <row r="60" spans="1:9" ht="15" customHeight="1">
      <c r="A60" s="3" t="s">
        <v>19</v>
      </c>
      <c r="B60" s="8" t="s">
        <v>20</v>
      </c>
      <c r="C60" s="4"/>
      <c r="D60" s="4"/>
      <c r="E60" s="4"/>
      <c r="F60" s="4"/>
      <c r="G60" s="24"/>
      <c r="H60" s="4"/>
      <c r="I60" s="4"/>
    </row>
    <row r="61" spans="1:9" ht="15" customHeight="1">
      <c r="A61" s="9"/>
      <c r="B61" s="11" t="s">
        <v>21</v>
      </c>
      <c r="C61" s="13"/>
      <c r="D61" s="13"/>
      <c r="E61" s="9"/>
      <c r="F61" s="9"/>
      <c r="G61" s="25"/>
      <c r="H61" s="9"/>
      <c r="I61" s="9"/>
    </row>
    <row r="62" spans="1:9" ht="15" customHeight="1">
      <c r="A62" s="10"/>
      <c r="B62" s="12" t="s">
        <v>32</v>
      </c>
      <c r="C62" s="14"/>
      <c r="D62" s="14"/>
      <c r="E62" s="10">
        <v>3</v>
      </c>
      <c r="F62" s="33" t="s">
        <v>24</v>
      </c>
      <c r="G62" s="26"/>
      <c r="H62" s="10"/>
      <c r="I62" s="102">
        <f>I59*10%</f>
        <v>0</v>
      </c>
    </row>
    <row r="63" spans="1:9" ht="15" customHeight="1">
      <c r="A63" s="16"/>
      <c r="B63" s="17" t="s">
        <v>22</v>
      </c>
      <c r="C63" s="46"/>
      <c r="D63" s="46"/>
      <c r="E63" s="17"/>
      <c r="F63" s="46"/>
      <c r="G63" s="17"/>
      <c r="H63" s="50"/>
      <c r="I63" s="88">
        <f>SUM(I62)</f>
        <v>0</v>
      </c>
    </row>
    <row r="64" spans="1:9" ht="15" customHeight="1">
      <c r="A64" s="16"/>
      <c r="B64" s="17"/>
      <c r="C64" s="46"/>
      <c r="D64" s="17"/>
      <c r="E64" s="46"/>
      <c r="F64" s="18"/>
      <c r="G64" s="17"/>
      <c r="H64" s="50"/>
      <c r="I64" s="89"/>
    </row>
    <row r="65" spans="1:9" ht="15" customHeight="1">
      <c r="A65" s="200" t="s">
        <v>142</v>
      </c>
      <c r="B65" s="199" t="s">
        <v>143</v>
      </c>
      <c r="C65" s="46"/>
      <c r="D65" s="17"/>
      <c r="E65" s="46"/>
      <c r="F65" s="18"/>
      <c r="G65" s="17"/>
      <c r="H65" s="50"/>
      <c r="I65" s="89"/>
    </row>
    <row r="66" spans="1:9" ht="15" customHeight="1">
      <c r="A66" s="3" t="s">
        <v>7</v>
      </c>
      <c r="B66" s="2" t="s">
        <v>4</v>
      </c>
      <c r="C66" s="4"/>
      <c r="D66" s="4"/>
      <c r="E66" s="4"/>
      <c r="F66" s="4"/>
      <c r="G66" s="24"/>
      <c r="H66" s="59"/>
      <c r="I66" s="75"/>
    </row>
    <row r="67" spans="1:9" ht="15" customHeight="1">
      <c r="A67" s="110">
        <v>1</v>
      </c>
      <c r="B67" s="111" t="s">
        <v>10</v>
      </c>
      <c r="C67" s="112"/>
      <c r="D67" s="112"/>
      <c r="E67" s="130">
        <f>936.4</f>
        <v>936.4</v>
      </c>
      <c r="F67" s="129" t="s">
        <v>15</v>
      </c>
      <c r="G67" s="114"/>
      <c r="H67" s="131"/>
      <c r="I67" s="115">
        <f>E67*H67</f>
        <v>0</v>
      </c>
    </row>
    <row r="68" spans="1:9" ht="15" customHeight="1">
      <c r="A68" s="5">
        <v>2</v>
      </c>
      <c r="B68" s="44" t="s">
        <v>11</v>
      </c>
      <c r="C68" s="4"/>
      <c r="D68" s="4"/>
      <c r="E68" s="6">
        <f>E67*0.5</f>
        <v>468.2</v>
      </c>
      <c r="F68" s="79" t="s">
        <v>83</v>
      </c>
      <c r="G68" s="24"/>
      <c r="H68" s="87"/>
      <c r="I68" s="59">
        <f>E68*H68</f>
        <v>0</v>
      </c>
    </row>
    <row r="69" spans="1:9" ht="15" customHeight="1">
      <c r="A69" s="5">
        <v>3</v>
      </c>
      <c r="B69" s="91" t="s">
        <v>95</v>
      </c>
      <c r="C69" s="4"/>
      <c r="D69" s="4"/>
      <c r="E69" s="6">
        <f>E67</f>
        <v>936.4</v>
      </c>
      <c r="F69" s="79" t="s">
        <v>84</v>
      </c>
      <c r="G69" s="24"/>
      <c r="H69" s="87"/>
      <c r="I69" s="59">
        <f t="shared" ref="I69:I71" si="5">E69*H69</f>
        <v>0</v>
      </c>
    </row>
    <row r="70" spans="1:9" ht="15" customHeight="1">
      <c r="A70" s="5">
        <v>4</v>
      </c>
      <c r="B70" s="44" t="s">
        <v>12</v>
      </c>
      <c r="C70" s="4"/>
      <c r="D70" s="4"/>
      <c r="E70" s="6">
        <v>82</v>
      </c>
      <c r="F70" s="79" t="s">
        <v>85</v>
      </c>
      <c r="G70" s="28"/>
      <c r="H70" s="87"/>
      <c r="I70" s="59">
        <f t="shared" si="5"/>
        <v>0</v>
      </c>
    </row>
    <row r="71" spans="1:9" ht="15" customHeight="1">
      <c r="A71" s="5">
        <v>5</v>
      </c>
      <c r="B71" s="44" t="s">
        <v>13</v>
      </c>
      <c r="C71" s="4"/>
      <c r="D71" s="4"/>
      <c r="E71" s="6">
        <f>E75</f>
        <v>8</v>
      </c>
      <c r="F71" s="79" t="s">
        <v>86</v>
      </c>
      <c r="G71" s="28"/>
      <c r="H71" s="59"/>
      <c r="I71" s="49">
        <f t="shared" si="5"/>
        <v>0</v>
      </c>
    </row>
    <row r="72" spans="1:9" ht="15" customHeight="1">
      <c r="A72" s="16"/>
      <c r="B72" s="15" t="s">
        <v>14</v>
      </c>
      <c r="C72" s="45"/>
      <c r="D72" s="45"/>
      <c r="E72" s="36"/>
      <c r="F72" s="36"/>
      <c r="G72" s="15"/>
      <c r="H72" s="50"/>
      <c r="I72" s="89">
        <f>SUM(I67:I71)</f>
        <v>0</v>
      </c>
    </row>
    <row r="73" spans="1:9" ht="15" customHeight="1">
      <c r="A73" s="3" t="s">
        <v>5</v>
      </c>
      <c r="B73" s="8" t="s">
        <v>6</v>
      </c>
      <c r="C73" s="4"/>
      <c r="D73" s="4"/>
      <c r="E73" s="4"/>
      <c r="F73" s="4"/>
      <c r="G73" s="24"/>
      <c r="H73" s="4"/>
      <c r="I73" s="4"/>
    </row>
    <row r="74" spans="1:9" ht="15" customHeight="1">
      <c r="A74" s="108" t="s">
        <v>25</v>
      </c>
      <c r="B74" s="8" t="s">
        <v>116</v>
      </c>
      <c r="C74" s="4"/>
      <c r="D74" s="4"/>
      <c r="E74" s="4"/>
      <c r="F74" s="4"/>
      <c r="G74" s="24"/>
      <c r="H74" s="4"/>
      <c r="I74" s="4"/>
    </row>
    <row r="75" spans="1:9" ht="15" customHeight="1">
      <c r="A75" s="5">
        <v>1</v>
      </c>
      <c r="B75" s="70" t="s">
        <v>129</v>
      </c>
      <c r="C75" s="73" t="s">
        <v>97</v>
      </c>
      <c r="D75" s="23"/>
      <c r="E75" s="40">
        <v>8</v>
      </c>
      <c r="F75" s="5" t="s">
        <v>35</v>
      </c>
      <c r="G75" s="30"/>
      <c r="H75" s="59"/>
      <c r="I75" s="49">
        <f>E75*H75</f>
        <v>0</v>
      </c>
    </row>
    <row r="76" spans="1:9" ht="15" customHeight="1">
      <c r="A76" s="16"/>
      <c r="B76" s="15" t="s">
        <v>30</v>
      </c>
      <c r="C76" s="17"/>
      <c r="D76" s="17"/>
      <c r="E76" s="46">
        <f>SUM(E75)</f>
        <v>8</v>
      </c>
      <c r="F76" s="18"/>
      <c r="G76" s="17"/>
      <c r="H76" s="50"/>
      <c r="I76" s="88">
        <f>SUM(I75)</f>
        <v>0</v>
      </c>
    </row>
    <row r="77" spans="1:9" ht="15" customHeight="1">
      <c r="A77" s="20" t="s">
        <v>25</v>
      </c>
      <c r="B77" s="19" t="s">
        <v>27</v>
      </c>
      <c r="C77" s="4"/>
      <c r="D77" s="4"/>
      <c r="E77" s="4"/>
      <c r="F77" s="4"/>
      <c r="G77" s="24"/>
      <c r="H77" s="4"/>
      <c r="I77" s="4"/>
    </row>
    <row r="78" spans="1:9" ht="15" customHeight="1">
      <c r="A78" s="3" t="s">
        <v>0</v>
      </c>
      <c r="B78" s="3" t="s">
        <v>1</v>
      </c>
      <c r="C78" s="3" t="s">
        <v>2</v>
      </c>
      <c r="D78" s="34" t="s">
        <v>87</v>
      </c>
      <c r="E78" s="3" t="s">
        <v>34</v>
      </c>
      <c r="F78" s="3" t="s">
        <v>3</v>
      </c>
      <c r="G78" s="27" t="s">
        <v>33</v>
      </c>
      <c r="H78" s="48" t="s">
        <v>56</v>
      </c>
      <c r="I78" s="47" t="s">
        <v>77</v>
      </c>
    </row>
    <row r="79" spans="1:9" ht="15" customHeight="1">
      <c r="A79" s="5">
        <v>1</v>
      </c>
      <c r="B79" s="23" t="s">
        <v>63</v>
      </c>
      <c r="C79" s="23" t="s">
        <v>64</v>
      </c>
      <c r="D79" s="66">
        <v>291.86</v>
      </c>
      <c r="E79" s="22">
        <f>29186/291.86</f>
        <v>100</v>
      </c>
      <c r="F79" s="7" t="s">
        <v>15</v>
      </c>
      <c r="G79" s="69">
        <f>D79*E79</f>
        <v>29186</v>
      </c>
      <c r="H79" s="87"/>
      <c r="I79" s="49">
        <f>G79*H79</f>
        <v>0</v>
      </c>
    </row>
    <row r="80" spans="1:9" ht="15" customHeight="1">
      <c r="A80" s="5">
        <v>2</v>
      </c>
      <c r="B80" s="162" t="s">
        <v>65</v>
      </c>
      <c r="C80" s="23" t="s">
        <v>54</v>
      </c>
      <c r="D80" s="37">
        <v>0</v>
      </c>
      <c r="E80" s="39">
        <v>120</v>
      </c>
      <c r="F80" s="7" t="s">
        <v>15</v>
      </c>
      <c r="G80" s="69">
        <f t="shared" ref="G80" si="6">D80*E80</f>
        <v>0</v>
      </c>
      <c r="H80" s="87"/>
      <c r="I80" s="49">
        <f t="shared" ref="I80:I81" si="7">G80*H80</f>
        <v>0</v>
      </c>
    </row>
    <row r="81" spans="1:9" ht="15" customHeight="1">
      <c r="A81" s="5">
        <v>3</v>
      </c>
      <c r="B81" s="41" t="s">
        <v>66</v>
      </c>
      <c r="C81" s="23"/>
      <c r="D81" s="68">
        <f>E67-D79</f>
        <v>644.54</v>
      </c>
      <c r="E81" s="39">
        <v>1</v>
      </c>
      <c r="F81" s="7" t="s">
        <v>15</v>
      </c>
      <c r="G81" s="69">
        <f>D81*E81</f>
        <v>644.54</v>
      </c>
      <c r="H81" s="87"/>
      <c r="I81" s="49">
        <f t="shared" si="7"/>
        <v>0</v>
      </c>
    </row>
    <row r="82" spans="1:9" ht="15" customHeight="1">
      <c r="A82" s="16"/>
      <c r="B82" s="15" t="s">
        <v>28</v>
      </c>
      <c r="C82" s="17"/>
      <c r="D82" s="86">
        <f>SUM(D79:D81)</f>
        <v>936.4</v>
      </c>
      <c r="E82" s="46"/>
      <c r="F82" s="18"/>
      <c r="G82" s="17"/>
      <c r="H82" s="50"/>
      <c r="I82" s="88">
        <f>SUM(I79:I81)</f>
        <v>0</v>
      </c>
    </row>
    <row r="83" spans="1:9" ht="15" customHeight="1">
      <c r="A83" s="16"/>
      <c r="B83" s="216" t="s">
        <v>17</v>
      </c>
      <c r="C83" s="216"/>
      <c r="D83" s="192"/>
      <c r="E83" s="46"/>
      <c r="F83" s="46"/>
      <c r="G83" s="46"/>
      <c r="H83" s="50"/>
      <c r="I83" s="88">
        <f>I82+I76</f>
        <v>0</v>
      </c>
    </row>
    <row r="84" spans="1:9" ht="15" customHeight="1">
      <c r="A84" s="3" t="s">
        <v>19</v>
      </c>
      <c r="B84" s="8" t="s">
        <v>20</v>
      </c>
      <c r="C84" s="4"/>
      <c r="D84" s="4"/>
      <c r="E84" s="4"/>
      <c r="F84" s="4"/>
      <c r="G84" s="24"/>
      <c r="H84" s="4"/>
      <c r="I84" s="4"/>
    </row>
    <row r="85" spans="1:9" ht="15" customHeight="1">
      <c r="A85" s="9"/>
      <c r="B85" s="11" t="s">
        <v>21</v>
      </c>
      <c r="C85" s="13"/>
      <c r="D85" s="13"/>
      <c r="E85" s="9"/>
      <c r="F85" s="9"/>
      <c r="G85" s="25"/>
      <c r="H85" s="9"/>
      <c r="I85" s="9"/>
    </row>
    <row r="86" spans="1:9" ht="15" customHeight="1">
      <c r="A86" s="10"/>
      <c r="B86" s="12" t="s">
        <v>32</v>
      </c>
      <c r="C86" s="14"/>
      <c r="D86" s="14"/>
      <c r="E86" s="10">
        <v>3</v>
      </c>
      <c r="F86" s="33" t="s">
        <v>24</v>
      </c>
      <c r="G86" s="26"/>
      <c r="H86" s="10"/>
      <c r="I86" s="85">
        <f>I83*10%</f>
        <v>0</v>
      </c>
    </row>
    <row r="87" spans="1:9" ht="15" customHeight="1">
      <c r="A87" s="16"/>
      <c r="B87" s="17" t="s">
        <v>22</v>
      </c>
      <c r="C87" s="189"/>
      <c r="D87" s="46"/>
      <c r="E87" s="46"/>
      <c r="F87" s="46"/>
      <c r="G87" s="46"/>
      <c r="H87" s="50"/>
      <c r="I87" s="190">
        <f>I86</f>
        <v>0</v>
      </c>
    </row>
    <row r="88" spans="1:9" ht="15" customHeight="1">
      <c r="A88" s="16"/>
      <c r="B88" s="17"/>
      <c r="C88" s="46"/>
      <c r="D88" s="17"/>
      <c r="E88" s="46"/>
      <c r="F88" s="18"/>
      <c r="G88" s="17"/>
      <c r="H88" s="50"/>
      <c r="I88" s="89"/>
    </row>
    <row r="89" spans="1:9" ht="15" customHeight="1">
      <c r="A89" s="200" t="s">
        <v>141</v>
      </c>
      <c r="B89" s="199" t="s">
        <v>146</v>
      </c>
      <c r="C89" s="46"/>
      <c r="D89" s="17"/>
      <c r="E89" s="46"/>
      <c r="F89" s="18"/>
      <c r="G89" s="17"/>
      <c r="H89" s="50"/>
      <c r="I89" s="89"/>
    </row>
    <row r="90" spans="1:9" ht="15" customHeight="1">
      <c r="A90" s="3" t="s">
        <v>7</v>
      </c>
      <c r="B90" s="2" t="s">
        <v>4</v>
      </c>
      <c r="C90" s="4"/>
      <c r="D90" s="4"/>
      <c r="E90" s="4"/>
      <c r="F90" s="4"/>
      <c r="G90" s="24"/>
      <c r="H90" s="4"/>
      <c r="I90" s="4"/>
    </row>
    <row r="91" spans="1:9" ht="15" customHeight="1">
      <c r="A91" s="110">
        <v>1</v>
      </c>
      <c r="B91" s="111" t="s">
        <v>10</v>
      </c>
      <c r="C91" s="112"/>
      <c r="D91" s="112"/>
      <c r="E91" s="135">
        <v>800.5</v>
      </c>
      <c r="F91" s="113" t="s">
        <v>84</v>
      </c>
      <c r="G91" s="114"/>
      <c r="H91" s="115"/>
      <c r="I91" s="122">
        <f>E91*H91</f>
        <v>0</v>
      </c>
    </row>
    <row r="92" spans="1:9" ht="15" customHeight="1">
      <c r="A92" s="5">
        <v>2</v>
      </c>
      <c r="B92" s="91" t="s">
        <v>11</v>
      </c>
      <c r="C92" s="4"/>
      <c r="D92" s="4"/>
      <c r="E92" s="92">
        <f>E91*0.3</f>
        <v>240.14999999999998</v>
      </c>
      <c r="F92" s="79" t="s">
        <v>83</v>
      </c>
      <c r="G92" s="24"/>
      <c r="H92" s="59"/>
      <c r="I92" s="94">
        <f>E92*H92</f>
        <v>0</v>
      </c>
    </row>
    <row r="93" spans="1:9" ht="15" customHeight="1">
      <c r="A93" s="5">
        <v>3</v>
      </c>
      <c r="B93" s="91" t="s">
        <v>94</v>
      </c>
      <c r="C93" s="4"/>
      <c r="D93" s="4"/>
      <c r="E93" s="136">
        <f>E91</f>
        <v>800.5</v>
      </c>
      <c r="F93" s="79" t="s">
        <v>84</v>
      </c>
      <c r="G93" s="24"/>
      <c r="H93" s="59"/>
      <c r="I93" s="94">
        <f>E93*H93</f>
        <v>0</v>
      </c>
    </row>
    <row r="94" spans="1:9" ht="15" customHeight="1">
      <c r="A94" s="5">
        <v>4</v>
      </c>
      <c r="B94" s="44" t="s">
        <v>12</v>
      </c>
      <c r="C94" s="4"/>
      <c r="D94" s="4"/>
      <c r="E94" s="6">
        <v>95</v>
      </c>
      <c r="F94" s="79" t="s">
        <v>85</v>
      </c>
      <c r="G94" s="28"/>
      <c r="H94" s="95"/>
      <c r="I94" s="94">
        <f t="shared" ref="I94:I95" si="8">E94*H94</f>
        <v>0</v>
      </c>
    </row>
    <row r="95" spans="1:9" ht="15" customHeight="1">
      <c r="A95" s="5">
        <v>5</v>
      </c>
      <c r="B95" s="44" t="s">
        <v>13</v>
      </c>
      <c r="C95" s="4"/>
      <c r="D95" s="4"/>
      <c r="E95" s="6">
        <f>E108</f>
        <v>41</v>
      </c>
      <c r="F95" s="79" t="s">
        <v>86</v>
      </c>
      <c r="G95" s="28"/>
      <c r="H95" s="95"/>
      <c r="I95" s="94">
        <f t="shared" si="8"/>
        <v>0</v>
      </c>
    </row>
    <row r="96" spans="1:9" ht="15" customHeight="1">
      <c r="A96" s="16"/>
      <c r="B96" s="15" t="s">
        <v>14</v>
      </c>
      <c r="C96" s="45"/>
      <c r="D96" s="45"/>
      <c r="E96" s="36"/>
      <c r="F96" s="36"/>
      <c r="G96" s="15"/>
      <c r="H96" s="36"/>
      <c r="I96" s="89">
        <f>SUM(I91:I95)</f>
        <v>0</v>
      </c>
    </row>
    <row r="97" spans="1:9" ht="15" customHeight="1">
      <c r="A97" s="3" t="s">
        <v>5</v>
      </c>
      <c r="B97" s="8" t="s">
        <v>6</v>
      </c>
      <c r="C97" s="4"/>
      <c r="D97" s="4"/>
      <c r="E97" s="4"/>
      <c r="F97" s="4"/>
      <c r="G97" s="24"/>
      <c r="H97" s="4"/>
      <c r="I97" s="4"/>
    </row>
    <row r="98" spans="1:9" ht="15" customHeight="1">
      <c r="A98" s="20" t="s">
        <v>25</v>
      </c>
      <c r="B98" s="19" t="s">
        <v>26</v>
      </c>
      <c r="C98" s="4"/>
      <c r="D98" s="4"/>
      <c r="E98" s="4"/>
      <c r="F98" s="4"/>
      <c r="G98" s="24"/>
      <c r="H98" s="4"/>
      <c r="I98" s="4"/>
    </row>
    <row r="99" spans="1:9" ht="15" customHeight="1">
      <c r="A99" s="3" t="s">
        <v>0</v>
      </c>
      <c r="B99" s="3" t="s">
        <v>1</v>
      </c>
      <c r="C99" s="3" t="s">
        <v>2</v>
      </c>
      <c r="D99" s="3"/>
      <c r="E99" s="3" t="s">
        <v>34</v>
      </c>
      <c r="F99" s="3" t="s">
        <v>3</v>
      </c>
      <c r="G99" s="27" t="s">
        <v>33</v>
      </c>
      <c r="H99" s="34" t="s">
        <v>56</v>
      </c>
      <c r="I99" s="47" t="s">
        <v>77</v>
      </c>
    </row>
    <row r="100" spans="1:9" ht="15" customHeight="1">
      <c r="A100" s="5">
        <v>1</v>
      </c>
      <c r="B100" s="1" t="s">
        <v>37</v>
      </c>
      <c r="C100" s="74" t="s">
        <v>79</v>
      </c>
      <c r="D100" s="10"/>
      <c r="E100" s="22">
        <v>4</v>
      </c>
      <c r="F100" s="5" t="s">
        <v>35</v>
      </c>
      <c r="G100" s="31"/>
      <c r="H100" s="90"/>
      <c r="I100" s="49">
        <f>E100*H100</f>
        <v>0</v>
      </c>
    </row>
    <row r="101" spans="1:9" ht="15" customHeight="1">
      <c r="A101" s="5">
        <v>2</v>
      </c>
      <c r="B101" s="35" t="s">
        <v>38</v>
      </c>
      <c r="C101" s="76" t="s">
        <v>80</v>
      </c>
      <c r="D101" s="37"/>
      <c r="E101" s="39">
        <v>3</v>
      </c>
      <c r="F101" s="32" t="s">
        <v>35</v>
      </c>
      <c r="G101" s="29"/>
      <c r="H101" s="90"/>
      <c r="I101" s="49">
        <f t="shared" ref="I101:I107" si="9">E101*H101</f>
        <v>0</v>
      </c>
    </row>
    <row r="102" spans="1:9" ht="15" customHeight="1">
      <c r="A102" s="5">
        <v>3</v>
      </c>
      <c r="B102" s="77" t="s">
        <v>82</v>
      </c>
      <c r="C102" s="73" t="s">
        <v>99</v>
      </c>
      <c r="D102" s="23"/>
      <c r="E102" s="40">
        <v>3</v>
      </c>
      <c r="F102" s="5" t="s">
        <v>35</v>
      </c>
      <c r="G102" s="30"/>
      <c r="H102" s="90"/>
      <c r="I102" s="49">
        <f t="shared" si="9"/>
        <v>0</v>
      </c>
    </row>
    <row r="103" spans="1:9" ht="15" customHeight="1">
      <c r="A103" s="21">
        <v>4</v>
      </c>
      <c r="B103" s="105" t="s">
        <v>104</v>
      </c>
      <c r="C103" s="99" t="s">
        <v>105</v>
      </c>
      <c r="D103" s="23"/>
      <c r="E103" s="40">
        <v>7</v>
      </c>
      <c r="F103" s="5" t="s">
        <v>35</v>
      </c>
      <c r="G103" s="30"/>
      <c r="H103" s="90"/>
      <c r="I103" s="49">
        <f t="shared" si="9"/>
        <v>0</v>
      </c>
    </row>
    <row r="104" spans="1:9" ht="15" customHeight="1">
      <c r="A104" s="123">
        <v>5</v>
      </c>
      <c r="B104" s="124" t="s">
        <v>39</v>
      </c>
      <c r="C104" s="125" t="s">
        <v>81</v>
      </c>
      <c r="D104" s="117"/>
      <c r="E104" s="126">
        <v>4</v>
      </c>
      <c r="F104" s="110" t="s">
        <v>35</v>
      </c>
      <c r="G104" s="127"/>
      <c r="H104" s="128"/>
      <c r="I104" s="116">
        <f t="shared" si="9"/>
        <v>0</v>
      </c>
    </row>
    <row r="105" spans="1:9" ht="15" customHeight="1">
      <c r="A105" s="21">
        <v>6</v>
      </c>
      <c r="B105" s="105" t="s">
        <v>103</v>
      </c>
      <c r="C105" s="73" t="s">
        <v>81</v>
      </c>
      <c r="D105" s="23"/>
      <c r="E105" s="40">
        <v>4</v>
      </c>
      <c r="F105" s="5" t="s">
        <v>35</v>
      </c>
      <c r="G105" s="30"/>
      <c r="H105" s="90"/>
      <c r="I105" s="49">
        <f t="shared" si="9"/>
        <v>0</v>
      </c>
    </row>
    <row r="106" spans="1:9" ht="15" customHeight="1">
      <c r="A106" s="21">
        <v>7</v>
      </c>
      <c r="B106" s="105" t="s">
        <v>113</v>
      </c>
      <c r="C106" s="99" t="s">
        <v>130</v>
      </c>
      <c r="D106" s="23"/>
      <c r="E106" s="40">
        <v>7</v>
      </c>
      <c r="F106" s="5" t="s">
        <v>35</v>
      </c>
      <c r="G106" s="30"/>
      <c r="H106" s="90"/>
      <c r="I106" s="49">
        <f t="shared" si="9"/>
        <v>0</v>
      </c>
    </row>
    <row r="107" spans="1:9" ht="15" customHeight="1">
      <c r="A107" s="21">
        <v>8</v>
      </c>
      <c r="B107" s="71" t="s">
        <v>68</v>
      </c>
      <c r="C107" s="99" t="s">
        <v>131</v>
      </c>
      <c r="D107" s="37"/>
      <c r="E107" s="39">
        <v>9</v>
      </c>
      <c r="F107" s="32" t="s">
        <v>35</v>
      </c>
      <c r="G107" s="29"/>
      <c r="H107" s="59"/>
      <c r="I107" s="49">
        <f t="shared" si="9"/>
        <v>0</v>
      </c>
    </row>
    <row r="108" spans="1:9" ht="15" customHeight="1">
      <c r="A108" s="16"/>
      <c r="B108" s="15" t="s">
        <v>30</v>
      </c>
      <c r="C108" s="17"/>
      <c r="D108" s="17"/>
      <c r="E108" s="46">
        <f>SUM(E100:E107)</f>
        <v>41</v>
      </c>
      <c r="F108" s="18"/>
      <c r="G108" s="17"/>
      <c r="H108" s="46"/>
      <c r="I108" s="88">
        <f>SUM(I100:I107)</f>
        <v>0</v>
      </c>
    </row>
    <row r="109" spans="1:9" ht="15" customHeight="1">
      <c r="A109" s="20" t="s">
        <v>29</v>
      </c>
      <c r="B109" s="19" t="s">
        <v>27</v>
      </c>
      <c r="C109" s="61"/>
      <c r="D109" s="61"/>
      <c r="E109" s="4"/>
      <c r="F109" s="4"/>
      <c r="G109" s="24"/>
      <c r="H109" s="4"/>
      <c r="I109" s="4"/>
    </row>
    <row r="110" spans="1:9" ht="15" customHeight="1">
      <c r="A110" s="3" t="s">
        <v>0</v>
      </c>
      <c r="B110" s="3" t="s">
        <v>1</v>
      </c>
      <c r="C110" s="62" t="s">
        <v>2</v>
      </c>
      <c r="D110" s="100" t="s">
        <v>87</v>
      </c>
      <c r="E110" s="3" t="s">
        <v>34</v>
      </c>
      <c r="F110" s="3" t="s">
        <v>3</v>
      </c>
      <c r="G110" s="27" t="s">
        <v>33</v>
      </c>
      <c r="H110" s="34" t="s">
        <v>56</v>
      </c>
      <c r="I110" s="47" t="s">
        <v>77</v>
      </c>
    </row>
    <row r="111" spans="1:9" ht="15" customHeight="1">
      <c r="A111" s="5">
        <v>1</v>
      </c>
      <c r="B111" s="4" t="s">
        <v>40</v>
      </c>
      <c r="C111" s="164" t="s">
        <v>125</v>
      </c>
      <c r="D111" s="60">
        <f>10.81248+  16.68026+9.46474</f>
        <v>36.957480000000004</v>
      </c>
      <c r="E111" s="42">
        <f>1014/63.36</f>
        <v>16.003787878787879</v>
      </c>
      <c r="F111" s="7" t="s">
        <v>15</v>
      </c>
      <c r="G111" s="65">
        <f>D111*E111</f>
        <v>591.45967045454552</v>
      </c>
      <c r="H111" s="57"/>
      <c r="I111" s="49">
        <f>G111*H111</f>
        <v>0</v>
      </c>
    </row>
    <row r="112" spans="1:9" ht="15" customHeight="1">
      <c r="A112" s="5">
        <v>2</v>
      </c>
      <c r="B112" s="41" t="s">
        <v>41</v>
      </c>
      <c r="C112" s="183" t="s">
        <v>42</v>
      </c>
      <c r="D112" s="60">
        <f xml:space="preserve">  17.74704+29.90354</f>
        <v>47.650579999999998</v>
      </c>
      <c r="E112" s="42">
        <f>1014/63.36</f>
        <v>16.003787878787879</v>
      </c>
      <c r="F112" s="7" t="s">
        <v>15</v>
      </c>
      <c r="G112" s="59">
        <f t="shared" ref="G112:G126" si="10">D112*E112</f>
        <v>762.58977462121209</v>
      </c>
      <c r="H112" s="57"/>
      <c r="I112" s="49">
        <f t="shared" ref="I112:I124" si="11">G112*H112</f>
        <v>0</v>
      </c>
    </row>
    <row r="113" spans="1:9" ht="15" customHeight="1">
      <c r="A113" s="5">
        <v>3</v>
      </c>
      <c r="B113" s="23" t="s">
        <v>43</v>
      </c>
      <c r="C113" s="167" t="s">
        <v>72</v>
      </c>
      <c r="D113" s="60">
        <f xml:space="preserve"> 26.52371+ 15.88151+18.86772+ 15.38488+ 17.73514</f>
        <v>94.392960000000002</v>
      </c>
      <c r="E113" s="42">
        <f>1942/77.7</f>
        <v>24.993564993564991</v>
      </c>
      <c r="F113" s="7" t="s">
        <v>15</v>
      </c>
      <c r="G113" s="59">
        <f>D113*E113</f>
        <v>2359.2165806949806</v>
      </c>
      <c r="H113" s="57"/>
      <c r="I113" s="49">
        <f t="shared" si="11"/>
        <v>0</v>
      </c>
    </row>
    <row r="114" spans="1:9" ht="15" customHeight="1">
      <c r="A114" s="150">
        <v>4</v>
      </c>
      <c r="B114" s="151" t="s">
        <v>123</v>
      </c>
      <c r="C114" s="173" t="s">
        <v>42</v>
      </c>
      <c r="D114" s="152">
        <v>29.9</v>
      </c>
      <c r="E114" s="153">
        <v>16</v>
      </c>
      <c r="F114" s="154" t="s">
        <v>15</v>
      </c>
      <c r="G114" s="155">
        <f t="shared" si="10"/>
        <v>478.4</v>
      </c>
      <c r="H114" s="166"/>
      <c r="I114" s="156">
        <f t="shared" si="11"/>
        <v>0</v>
      </c>
    </row>
    <row r="115" spans="1:9" ht="15" customHeight="1">
      <c r="A115" s="21">
        <v>5</v>
      </c>
      <c r="B115" s="70" t="s">
        <v>106</v>
      </c>
      <c r="C115" s="163" t="s">
        <v>117</v>
      </c>
      <c r="D115" s="60">
        <f>(54.5*2)*2/3</f>
        <v>72.666666666666671</v>
      </c>
      <c r="E115" s="42">
        <v>3</v>
      </c>
      <c r="F115" s="7" t="s">
        <v>15</v>
      </c>
      <c r="G115" s="59">
        <f t="shared" si="10"/>
        <v>218</v>
      </c>
      <c r="H115" s="57"/>
      <c r="I115" s="49">
        <f t="shared" si="11"/>
        <v>0</v>
      </c>
    </row>
    <row r="116" spans="1:9" ht="15" customHeight="1">
      <c r="A116" s="21">
        <v>6</v>
      </c>
      <c r="B116" s="106" t="s">
        <v>108</v>
      </c>
      <c r="C116" s="99" t="s">
        <v>109</v>
      </c>
      <c r="D116" s="60">
        <f>(54.5*2)*1/3</f>
        <v>36.333333333333336</v>
      </c>
      <c r="E116" s="42">
        <v>3</v>
      </c>
      <c r="F116" s="7" t="s">
        <v>15</v>
      </c>
      <c r="G116" s="59">
        <f t="shared" si="10"/>
        <v>109</v>
      </c>
      <c r="H116" s="57"/>
      <c r="I116" s="49">
        <f t="shared" si="11"/>
        <v>0</v>
      </c>
    </row>
    <row r="117" spans="1:9" ht="15" customHeight="1">
      <c r="A117" s="21">
        <v>7</v>
      </c>
      <c r="B117" s="71" t="s">
        <v>107</v>
      </c>
      <c r="C117" s="73" t="s">
        <v>78</v>
      </c>
      <c r="D117" s="60">
        <f xml:space="preserve"> 24.10446 +7.22946+16.42765+2.55767</f>
        <v>50.319240000000001</v>
      </c>
      <c r="E117" s="72">
        <v>25</v>
      </c>
      <c r="F117" s="7" t="s">
        <v>15</v>
      </c>
      <c r="G117" s="59">
        <f t="shared" si="10"/>
        <v>1257.981</v>
      </c>
      <c r="H117" s="57"/>
      <c r="I117" s="49">
        <f t="shared" si="11"/>
        <v>0</v>
      </c>
    </row>
    <row r="118" spans="1:9" ht="15" customHeight="1">
      <c r="A118" s="5">
        <v>8</v>
      </c>
      <c r="B118" s="23" t="s">
        <v>45</v>
      </c>
      <c r="C118" s="23" t="s">
        <v>42</v>
      </c>
      <c r="D118" s="60">
        <f>4.57</f>
        <v>4.57</v>
      </c>
      <c r="E118" s="42">
        <v>36</v>
      </c>
      <c r="F118" s="7" t="s">
        <v>15</v>
      </c>
      <c r="G118" s="59">
        <f t="shared" si="10"/>
        <v>164.52</v>
      </c>
      <c r="H118" s="57"/>
      <c r="I118" s="49">
        <f t="shared" si="11"/>
        <v>0</v>
      </c>
    </row>
    <row r="119" spans="1:9" ht="15" customHeight="1">
      <c r="A119" s="5">
        <v>9</v>
      </c>
      <c r="B119" s="23" t="s">
        <v>46</v>
      </c>
      <c r="C119" s="99" t="s">
        <v>110</v>
      </c>
      <c r="D119" s="149">
        <f xml:space="preserve">  7.39297+18.763955</f>
        <v>26.156925000000001</v>
      </c>
      <c r="E119" s="42">
        <v>36</v>
      </c>
      <c r="F119" s="7" t="s">
        <v>15</v>
      </c>
      <c r="G119" s="59">
        <f t="shared" si="10"/>
        <v>941.64930000000004</v>
      </c>
      <c r="H119" s="166"/>
      <c r="I119" s="49">
        <f t="shared" si="11"/>
        <v>0</v>
      </c>
    </row>
    <row r="120" spans="1:9" ht="15" customHeight="1">
      <c r="A120" s="5">
        <v>10</v>
      </c>
      <c r="B120" s="23" t="s">
        <v>47</v>
      </c>
      <c r="C120" s="23" t="s">
        <v>42</v>
      </c>
      <c r="D120" s="60">
        <f>(26.8+37.76272+ 11.81405)-16.42765-2.55767</f>
        <v>57.391449999999992</v>
      </c>
      <c r="E120" s="42">
        <f>965/26.8</f>
        <v>36.007462686567166</v>
      </c>
      <c r="F120" s="7" t="s">
        <v>15</v>
      </c>
      <c r="G120" s="59">
        <f t="shared" si="10"/>
        <v>2066.5204944029847</v>
      </c>
      <c r="H120" s="57"/>
      <c r="I120" s="49">
        <f t="shared" si="11"/>
        <v>0</v>
      </c>
    </row>
    <row r="121" spans="1:9" ht="15" customHeight="1">
      <c r="A121" s="5">
        <v>11</v>
      </c>
      <c r="B121" s="41" t="s">
        <v>48</v>
      </c>
      <c r="C121" s="23" t="s">
        <v>49</v>
      </c>
      <c r="D121" s="60">
        <v>29.99</v>
      </c>
      <c r="E121" s="42">
        <f>270/29.99</f>
        <v>9.0030010003334446</v>
      </c>
      <c r="F121" s="7" t="s">
        <v>15</v>
      </c>
      <c r="G121" s="59">
        <f t="shared" si="10"/>
        <v>270</v>
      </c>
      <c r="H121" s="168"/>
      <c r="I121" s="49">
        <f t="shared" si="11"/>
        <v>0</v>
      </c>
    </row>
    <row r="122" spans="1:9" ht="15" customHeight="1">
      <c r="A122" s="21">
        <v>12</v>
      </c>
      <c r="B122" s="70" t="s">
        <v>124</v>
      </c>
      <c r="C122" s="23" t="s">
        <v>50</v>
      </c>
      <c r="D122" s="60">
        <f>13.06592+7.65473+7.65477+5.97972+16.42765</f>
        <v>50.782789999999999</v>
      </c>
      <c r="E122" s="42">
        <v>49</v>
      </c>
      <c r="F122" s="7" t="s">
        <v>15</v>
      </c>
      <c r="G122" s="59">
        <f t="shared" si="10"/>
        <v>2488.35671</v>
      </c>
      <c r="H122" s="57"/>
      <c r="I122" s="49">
        <f t="shared" si="11"/>
        <v>0</v>
      </c>
    </row>
    <row r="123" spans="1:9" ht="15" customHeight="1">
      <c r="A123" s="21">
        <v>13</v>
      </c>
      <c r="B123" s="71" t="s">
        <v>119</v>
      </c>
      <c r="C123" s="99" t="s">
        <v>72</v>
      </c>
      <c r="D123" s="60">
        <f>16.53207+17.73514</f>
        <v>34.267210000000006</v>
      </c>
      <c r="E123" s="42">
        <v>25</v>
      </c>
      <c r="F123" s="7" t="s">
        <v>15</v>
      </c>
      <c r="G123" s="59">
        <f t="shared" si="10"/>
        <v>856.68025000000011</v>
      </c>
      <c r="H123" s="166"/>
      <c r="I123" s="49">
        <f>G123*H123</f>
        <v>0</v>
      </c>
    </row>
    <row r="124" spans="1:9" ht="15" customHeight="1">
      <c r="A124" s="5">
        <v>14</v>
      </c>
      <c r="B124" s="41" t="s">
        <v>52</v>
      </c>
      <c r="C124" s="23" t="s">
        <v>50</v>
      </c>
      <c r="D124" s="149">
        <f>5.74041+3.82339+5.28738+ 2.5888+6.65013+5.98361</f>
        <v>30.073719999999998</v>
      </c>
      <c r="E124" s="43">
        <v>49</v>
      </c>
      <c r="F124" s="7" t="s">
        <v>15</v>
      </c>
      <c r="G124" s="59">
        <f t="shared" si="10"/>
        <v>1473.6122799999998</v>
      </c>
      <c r="H124" s="57"/>
      <c r="I124" s="49">
        <f t="shared" si="11"/>
        <v>0</v>
      </c>
    </row>
    <row r="125" spans="1:9" ht="15" customHeight="1">
      <c r="A125" s="5">
        <v>15</v>
      </c>
      <c r="B125" s="23" t="s">
        <v>51</v>
      </c>
      <c r="C125" s="99" t="s">
        <v>111</v>
      </c>
      <c r="D125" s="63">
        <f xml:space="preserve"> 9.74478</f>
        <v>9.7447800000000004</v>
      </c>
      <c r="E125" s="42">
        <v>25</v>
      </c>
      <c r="F125" s="7" t="s">
        <v>15</v>
      </c>
      <c r="G125" s="49">
        <f t="shared" si="10"/>
        <v>243.61950000000002</v>
      </c>
      <c r="H125" s="87"/>
      <c r="I125" s="49">
        <f>G125*H125</f>
        <v>0</v>
      </c>
    </row>
    <row r="126" spans="1:9" ht="15" customHeight="1">
      <c r="A126" s="21">
        <v>16</v>
      </c>
      <c r="B126" s="70" t="s">
        <v>53</v>
      </c>
      <c r="C126" s="23" t="s">
        <v>54</v>
      </c>
      <c r="D126" s="64">
        <f>113.94+75.36</f>
        <v>189.3</v>
      </c>
      <c r="E126" s="43">
        <v>120</v>
      </c>
      <c r="F126" s="7" t="s">
        <v>15</v>
      </c>
      <c r="G126" s="59">
        <f t="shared" si="10"/>
        <v>22716</v>
      </c>
      <c r="H126" s="57"/>
      <c r="I126" s="49">
        <f>G126*H126</f>
        <v>0</v>
      </c>
    </row>
    <row r="127" spans="1:9" ht="15" customHeight="1">
      <c r="A127" s="16"/>
      <c r="B127" s="216" t="s">
        <v>28</v>
      </c>
      <c r="C127" s="216"/>
      <c r="D127" s="80">
        <f>SUM(D111:D126)</f>
        <v>800.49713499999984</v>
      </c>
      <c r="E127" s="78"/>
      <c r="F127" s="46"/>
      <c r="G127" s="46"/>
      <c r="H127" s="18"/>
      <c r="I127" s="88">
        <f>SUM(I111:I126)</f>
        <v>0</v>
      </c>
    </row>
    <row r="128" spans="1:9" ht="15" customHeight="1">
      <c r="A128" s="16"/>
      <c r="B128" s="216" t="s">
        <v>17</v>
      </c>
      <c r="C128" s="216"/>
      <c r="D128" s="192"/>
      <c r="E128" s="46"/>
      <c r="F128" s="46"/>
      <c r="G128" s="46"/>
      <c r="H128" s="18"/>
      <c r="I128" s="88">
        <f>I108+I127</f>
        <v>0</v>
      </c>
    </row>
    <row r="129" spans="1:9" ht="15" customHeight="1">
      <c r="A129" s="3" t="s">
        <v>19</v>
      </c>
      <c r="B129" s="8" t="s">
        <v>20</v>
      </c>
      <c r="C129" s="4"/>
      <c r="D129" s="4"/>
      <c r="E129" s="4"/>
      <c r="F129" s="4"/>
      <c r="G129" s="24"/>
      <c r="H129" s="4"/>
      <c r="I129" s="4"/>
    </row>
    <row r="130" spans="1:9" ht="15" customHeight="1">
      <c r="A130" s="9"/>
      <c r="B130" s="11" t="s">
        <v>21</v>
      </c>
      <c r="C130" s="13"/>
      <c r="D130" s="13"/>
      <c r="E130" s="9"/>
      <c r="F130" s="9"/>
      <c r="G130" s="25"/>
      <c r="H130" s="9"/>
      <c r="I130" s="9"/>
    </row>
    <row r="131" spans="1:9" ht="15" customHeight="1">
      <c r="A131" s="10"/>
      <c r="B131" s="12" t="s">
        <v>32</v>
      </c>
      <c r="C131" s="14"/>
      <c r="D131" s="14"/>
      <c r="E131" s="10">
        <v>3</v>
      </c>
      <c r="F131" s="33" t="s">
        <v>24</v>
      </c>
      <c r="G131" s="26"/>
      <c r="H131" s="10"/>
      <c r="I131" s="84">
        <f>I128*10%</f>
        <v>0</v>
      </c>
    </row>
    <row r="132" spans="1:9" ht="15" customHeight="1">
      <c r="A132" s="16"/>
      <c r="B132" s="17" t="s">
        <v>22</v>
      </c>
      <c r="C132" s="189"/>
      <c r="D132" s="46"/>
      <c r="E132" s="46"/>
      <c r="F132" s="46"/>
      <c r="G132" s="46"/>
      <c r="H132" s="46"/>
      <c r="I132" s="190">
        <f>I131</f>
        <v>0</v>
      </c>
    </row>
    <row r="133" spans="1:9" ht="15" customHeight="1">
      <c r="A133" s="16"/>
      <c r="B133" s="17"/>
      <c r="C133" s="46"/>
      <c r="D133" s="17"/>
      <c r="E133" s="46"/>
      <c r="F133" s="18"/>
      <c r="G133" s="17"/>
      <c r="H133" s="50"/>
      <c r="I133" s="89"/>
    </row>
    <row r="134" spans="1:9" ht="15" customHeight="1">
      <c r="A134" s="16"/>
      <c r="B134" s="17"/>
      <c r="C134" s="46"/>
      <c r="D134" s="17"/>
      <c r="E134" s="46"/>
      <c r="F134" s="18"/>
      <c r="G134" s="17"/>
      <c r="H134" s="50"/>
      <c r="I134" s="89"/>
    </row>
    <row r="135" spans="1:9" ht="15" customHeight="1">
      <c r="A135" s="194"/>
      <c r="B135" s="206" t="s">
        <v>137</v>
      </c>
      <c r="C135" s="46"/>
      <c r="D135" s="17"/>
      <c r="E135" s="46"/>
      <c r="F135" s="18"/>
      <c r="G135" s="17"/>
      <c r="H135" s="50"/>
      <c r="I135" s="89"/>
    </row>
    <row r="136" spans="1:9" ht="15" customHeight="1">
      <c r="A136" s="194" t="s">
        <v>138</v>
      </c>
      <c r="B136" s="193" t="str">
        <f>B6</f>
        <v xml:space="preserve">MAIN ENTRANCE </v>
      </c>
      <c r="C136" s="46"/>
      <c r="D136" s="17"/>
      <c r="E136" s="46"/>
      <c r="F136" s="18"/>
      <c r="G136" s="17"/>
      <c r="H136" s="207">
        <f>I137+I139+I140+I141</f>
        <v>0</v>
      </c>
      <c r="I136" s="89"/>
    </row>
    <row r="137" spans="1:9" ht="15" customHeight="1">
      <c r="A137" s="194" t="s">
        <v>7</v>
      </c>
      <c r="B137" s="15" t="str">
        <f>B7</f>
        <v>PEKERJAAN PERSIAPAN</v>
      </c>
      <c r="C137" s="46"/>
      <c r="D137" s="17"/>
      <c r="E137" s="46"/>
      <c r="F137" s="18"/>
      <c r="G137" s="17"/>
      <c r="H137" s="50"/>
      <c r="I137" s="89">
        <f>I13</f>
        <v>0</v>
      </c>
    </row>
    <row r="138" spans="1:9" ht="15" customHeight="1">
      <c r="A138" s="194" t="s">
        <v>5</v>
      </c>
      <c r="B138" s="15" t="str">
        <f>B14</f>
        <v>PEKERJAAN PENANAMAN</v>
      </c>
      <c r="C138" s="46"/>
      <c r="D138" s="17"/>
      <c r="E138" s="46"/>
      <c r="F138" s="18"/>
      <c r="G138" s="17"/>
      <c r="H138" s="50"/>
      <c r="I138" s="89"/>
    </row>
    <row r="139" spans="1:9" ht="15" customHeight="1">
      <c r="A139" s="16"/>
      <c r="B139" s="15" t="str">
        <f>B15</f>
        <v>TREES</v>
      </c>
      <c r="C139" s="46"/>
      <c r="D139" s="17"/>
      <c r="E139" s="46"/>
      <c r="F139" s="18"/>
      <c r="G139" s="17"/>
      <c r="H139" s="50"/>
      <c r="I139" s="89">
        <f>I21</f>
        <v>0</v>
      </c>
    </row>
    <row r="140" spans="1:9" ht="15" customHeight="1">
      <c r="A140" s="16"/>
      <c r="B140" s="15" t="str">
        <f>B22</f>
        <v>SHRUBS</v>
      </c>
      <c r="C140" s="46"/>
      <c r="D140" s="17"/>
      <c r="E140" s="46"/>
      <c r="F140" s="18"/>
      <c r="G140" s="17"/>
      <c r="H140" s="50"/>
      <c r="I140" s="89">
        <f>I33</f>
        <v>0</v>
      </c>
    </row>
    <row r="141" spans="1:9" ht="15" customHeight="1">
      <c r="A141" s="194" t="s">
        <v>19</v>
      </c>
      <c r="B141" s="15" t="str">
        <f>B35</f>
        <v>PERAWATAN</v>
      </c>
      <c r="C141" s="46"/>
      <c r="D141" s="17"/>
      <c r="E141" s="46"/>
      <c r="F141" s="18"/>
      <c r="G141" s="17"/>
      <c r="H141" s="50"/>
      <c r="I141" s="89">
        <f>I38</f>
        <v>0</v>
      </c>
    </row>
    <row r="142" spans="1:9" ht="15" customHeight="1">
      <c r="A142" s="194" t="s">
        <v>139</v>
      </c>
      <c r="B142" s="193" t="str">
        <f>B40</f>
        <v>BERM DAN MEDIAN</v>
      </c>
      <c r="C142" s="46"/>
      <c r="D142" s="17"/>
      <c r="E142" s="46"/>
      <c r="F142" s="18"/>
      <c r="G142" s="17"/>
      <c r="H142" s="207">
        <f>I143+I145+I146+I147</f>
        <v>0</v>
      </c>
      <c r="I142" s="89"/>
    </row>
    <row r="143" spans="1:9" ht="15" customHeight="1">
      <c r="A143" s="194" t="s">
        <v>7</v>
      </c>
      <c r="B143" s="15" t="s">
        <v>4</v>
      </c>
      <c r="C143" s="46"/>
      <c r="D143" s="17"/>
      <c r="E143" s="46"/>
      <c r="F143" s="18"/>
      <c r="G143" s="17"/>
      <c r="H143" s="50"/>
      <c r="I143" s="89">
        <f>I47</f>
        <v>0</v>
      </c>
    </row>
    <row r="144" spans="1:9" ht="15" customHeight="1">
      <c r="A144" s="194" t="s">
        <v>5</v>
      </c>
      <c r="B144" s="15" t="s">
        <v>6</v>
      </c>
      <c r="C144" s="46"/>
      <c r="D144" s="17"/>
      <c r="E144" s="46"/>
      <c r="F144" s="18"/>
      <c r="G144" s="17"/>
      <c r="H144" s="50"/>
      <c r="I144" s="89"/>
    </row>
    <row r="145" spans="1:9" ht="15" customHeight="1">
      <c r="A145" s="16"/>
      <c r="B145" s="15" t="s">
        <v>26</v>
      </c>
      <c r="C145" s="46"/>
      <c r="D145" s="17"/>
      <c r="E145" s="46"/>
      <c r="F145" s="18"/>
      <c r="G145" s="17"/>
      <c r="H145" s="50"/>
      <c r="I145" s="89">
        <f>I54</f>
        <v>0</v>
      </c>
    </row>
    <row r="146" spans="1:9" ht="15" customHeight="1">
      <c r="A146" s="16"/>
      <c r="B146" s="15" t="s">
        <v>27</v>
      </c>
      <c r="C146" s="46"/>
      <c r="D146" s="17"/>
      <c r="E146" s="46"/>
      <c r="F146" s="18"/>
      <c r="G146" s="17"/>
      <c r="H146" s="50"/>
      <c r="I146" s="89">
        <f>I58</f>
        <v>0</v>
      </c>
    </row>
    <row r="147" spans="1:9" ht="15" customHeight="1">
      <c r="A147" s="194" t="s">
        <v>19</v>
      </c>
      <c r="B147" s="15" t="s">
        <v>20</v>
      </c>
      <c r="C147" s="46"/>
      <c r="D147" s="17"/>
      <c r="E147" s="46"/>
      <c r="F147" s="18"/>
      <c r="G147" s="17"/>
      <c r="H147" s="50"/>
      <c r="I147" s="89">
        <f>I63</f>
        <v>0</v>
      </c>
    </row>
    <row r="148" spans="1:9" ht="15" customHeight="1">
      <c r="A148" s="194" t="s">
        <v>142</v>
      </c>
      <c r="B148" s="193" t="str">
        <f>B65</f>
        <v>SCULPTURE AREA</v>
      </c>
      <c r="C148" s="46"/>
      <c r="D148" s="17"/>
      <c r="E148" s="46"/>
      <c r="F148" s="18"/>
      <c r="G148" s="17"/>
      <c r="H148" s="207">
        <f>I149+I151+I152+I153</f>
        <v>0</v>
      </c>
      <c r="I148" s="89"/>
    </row>
    <row r="149" spans="1:9" ht="15" customHeight="1">
      <c r="A149" s="194" t="s">
        <v>7</v>
      </c>
      <c r="B149" s="15" t="s">
        <v>4</v>
      </c>
      <c r="C149" s="46"/>
      <c r="D149" s="17"/>
      <c r="E149" s="46"/>
      <c r="F149" s="18"/>
      <c r="G149" s="17"/>
      <c r="H149" s="50"/>
      <c r="I149" s="89">
        <f>I72</f>
        <v>0</v>
      </c>
    </row>
    <row r="150" spans="1:9" ht="15" customHeight="1">
      <c r="A150" s="194" t="s">
        <v>5</v>
      </c>
      <c r="B150" s="15" t="s">
        <v>6</v>
      </c>
      <c r="C150" s="46"/>
      <c r="D150" s="17"/>
      <c r="E150" s="46"/>
      <c r="F150" s="18"/>
      <c r="G150" s="17"/>
      <c r="H150" s="50"/>
      <c r="I150" s="89"/>
    </row>
    <row r="151" spans="1:9" ht="15" customHeight="1">
      <c r="A151" s="16"/>
      <c r="B151" s="15" t="s">
        <v>26</v>
      </c>
      <c r="C151" s="46"/>
      <c r="D151" s="17"/>
      <c r="E151" s="46"/>
      <c r="F151" s="18"/>
      <c r="G151" s="17"/>
      <c r="H151" s="50"/>
      <c r="I151" s="89">
        <f>I72</f>
        <v>0</v>
      </c>
    </row>
    <row r="152" spans="1:9" ht="15" customHeight="1">
      <c r="A152" s="16"/>
      <c r="B152" s="15" t="s">
        <v>27</v>
      </c>
      <c r="C152" s="46"/>
      <c r="D152" s="17"/>
      <c r="E152" s="46"/>
      <c r="F152" s="18"/>
      <c r="G152" s="17"/>
      <c r="H152" s="50"/>
      <c r="I152" s="89">
        <f>I76</f>
        <v>0</v>
      </c>
    </row>
    <row r="153" spans="1:9" ht="15" customHeight="1">
      <c r="A153" s="194" t="s">
        <v>19</v>
      </c>
      <c r="B153" s="15" t="s">
        <v>20</v>
      </c>
      <c r="C153" s="46"/>
      <c r="D153" s="17"/>
      <c r="E153" s="46"/>
      <c r="F153" s="18"/>
      <c r="G153" s="17"/>
      <c r="H153" s="50"/>
      <c r="I153" s="89">
        <f>I82</f>
        <v>0</v>
      </c>
    </row>
    <row r="154" spans="1:9" ht="15" customHeight="1">
      <c r="A154" s="194" t="s">
        <v>141</v>
      </c>
      <c r="B154" s="193" t="str">
        <f>B89</f>
        <v xml:space="preserve">MARKETING OFFICE </v>
      </c>
      <c r="C154" s="46"/>
      <c r="D154" s="17"/>
      <c r="E154" s="46"/>
      <c r="F154" s="18"/>
      <c r="G154" s="17"/>
      <c r="H154" s="207">
        <f>I155+I157+I158+I159</f>
        <v>0</v>
      </c>
      <c r="I154" s="89"/>
    </row>
    <row r="155" spans="1:9" ht="15" customHeight="1">
      <c r="A155" s="194" t="s">
        <v>7</v>
      </c>
      <c r="B155" s="15" t="s">
        <v>4</v>
      </c>
      <c r="C155" s="46"/>
      <c r="D155" s="17"/>
      <c r="E155" s="46"/>
      <c r="F155" s="18"/>
      <c r="G155" s="17"/>
      <c r="H155" s="50"/>
      <c r="I155" s="89">
        <f>I96</f>
        <v>0</v>
      </c>
    </row>
    <row r="156" spans="1:9" ht="15" customHeight="1">
      <c r="A156" s="194" t="s">
        <v>5</v>
      </c>
      <c r="B156" s="15" t="s">
        <v>6</v>
      </c>
      <c r="C156" s="46"/>
      <c r="D156" s="17"/>
      <c r="E156" s="46"/>
      <c r="F156" s="18"/>
      <c r="G156" s="17"/>
      <c r="H156" s="50"/>
      <c r="I156" s="89"/>
    </row>
    <row r="157" spans="1:9" ht="15" customHeight="1">
      <c r="A157" s="16"/>
      <c r="B157" s="15" t="s">
        <v>26</v>
      </c>
      <c r="C157" s="46"/>
      <c r="D157" s="17"/>
      <c r="E157" s="46"/>
      <c r="F157" s="18"/>
      <c r="G157" s="17"/>
      <c r="H157" s="50"/>
      <c r="I157" s="89">
        <f>I108</f>
        <v>0</v>
      </c>
    </row>
    <row r="158" spans="1:9" ht="15" customHeight="1">
      <c r="A158" s="16"/>
      <c r="B158" s="15" t="s">
        <v>27</v>
      </c>
      <c r="C158" s="46"/>
      <c r="D158" s="17"/>
      <c r="E158" s="46"/>
      <c r="F158" s="18"/>
      <c r="G158" s="17"/>
      <c r="H158" s="50"/>
      <c r="I158" s="89">
        <f>I127</f>
        <v>0</v>
      </c>
    </row>
    <row r="159" spans="1:9" ht="15" customHeight="1">
      <c r="A159" s="194" t="s">
        <v>19</v>
      </c>
      <c r="B159" s="15" t="s">
        <v>20</v>
      </c>
      <c r="C159" s="46"/>
      <c r="D159" s="17"/>
      <c r="E159" s="46"/>
      <c r="F159" s="18"/>
      <c r="G159" s="17"/>
      <c r="H159" s="50"/>
      <c r="I159" s="89">
        <f>I132</f>
        <v>0</v>
      </c>
    </row>
    <row r="160" spans="1:9" ht="15" customHeight="1">
      <c r="A160" s="16"/>
      <c r="B160" s="15"/>
      <c r="C160" s="46"/>
      <c r="D160" s="17"/>
      <c r="E160" s="46"/>
      <c r="F160" s="18"/>
      <c r="G160" s="17"/>
      <c r="H160" s="50"/>
      <c r="I160" s="89"/>
    </row>
    <row r="161" spans="1:9" ht="15" customHeight="1">
      <c r="A161" s="16"/>
      <c r="B161" s="15" t="s">
        <v>23</v>
      </c>
      <c r="C161" s="46"/>
      <c r="D161" s="17"/>
      <c r="E161" s="46"/>
      <c r="F161" s="18"/>
      <c r="G161" s="17"/>
      <c r="H161" s="88">
        <f>SUM(H136:H160)</f>
        <v>0</v>
      </c>
      <c r="I161" s="88">
        <f>SUM(I136:I160)</f>
        <v>0</v>
      </c>
    </row>
    <row r="162" spans="1:9" ht="15" customHeight="1">
      <c r="A162" s="16"/>
      <c r="B162" s="15" t="s">
        <v>31</v>
      </c>
      <c r="C162" s="46"/>
      <c r="D162" s="17"/>
      <c r="E162" s="46"/>
      <c r="F162" s="18"/>
      <c r="G162" s="17"/>
      <c r="H162" s="50"/>
      <c r="I162" s="89">
        <f>I161*10%</f>
        <v>0</v>
      </c>
    </row>
    <row r="163" spans="1:9" ht="15" customHeight="1">
      <c r="A163" s="16"/>
      <c r="B163" s="15" t="s">
        <v>133</v>
      </c>
      <c r="C163" s="46"/>
      <c r="D163" s="17"/>
      <c r="E163" s="46"/>
      <c r="F163" s="18"/>
      <c r="G163" s="17"/>
      <c r="H163" s="50"/>
      <c r="I163" s="89">
        <f>I161+I162</f>
        <v>0</v>
      </c>
    </row>
    <row r="164" spans="1:9">
      <c r="A164" s="16"/>
      <c r="B164" s="195" t="s">
        <v>151</v>
      </c>
      <c r="C164" s="50"/>
      <c r="D164" s="16"/>
      <c r="E164" s="50"/>
      <c r="F164" s="185"/>
      <c r="G164" s="50"/>
      <c r="H164" s="50"/>
      <c r="I164" s="89">
        <f>I163</f>
        <v>0</v>
      </c>
    </row>
    <row r="165" spans="1:9">
      <c r="I165" s="93"/>
    </row>
  </sheetData>
  <mergeCells count="8">
    <mergeCell ref="B83:C83"/>
    <mergeCell ref="B127:C127"/>
    <mergeCell ref="B128:C128"/>
    <mergeCell ref="A1:B1"/>
    <mergeCell ref="B33:C33"/>
    <mergeCell ref="B34:C34"/>
    <mergeCell ref="B58:C58"/>
    <mergeCell ref="B59:C59"/>
  </mergeCells>
  <printOptions horizontalCentered="1"/>
  <pageMargins left="0.19685039370078741" right="0.27559055118110237" top="0.27559055118110237" bottom="0.78740157480314965" header="0.19685039370078741" footer="0.23622047244094491"/>
  <pageSetup paperSize="9" scale="95" orientation="landscape" horizontalDpi="4294967293" verticalDpi="4294967293" r:id="rId1"/>
  <rowBreaks count="1" manualBreakCount="1">
    <brk id="13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pane xSplit="2" topLeftCell="C1" activePane="topRight" state="frozen"/>
      <selection pane="topRight" activeCell="D11" sqref="D11"/>
    </sheetView>
  </sheetViews>
  <sheetFormatPr defaultColWidth="9.125" defaultRowHeight="15"/>
  <cols>
    <col min="1" max="1" width="3.875" style="215" customWidth="1"/>
    <col min="2" max="2" width="52" customWidth="1"/>
    <col min="3" max="3" width="21.875" customWidth="1"/>
    <col min="4" max="4" width="11.25" customWidth="1"/>
    <col min="5" max="5" width="9.75" customWidth="1"/>
    <col min="6" max="6" width="5" customWidth="1"/>
    <col min="7" max="7" width="7.875" customWidth="1"/>
    <col min="8" max="8" width="13.375" customWidth="1"/>
    <col min="9" max="9" width="16" customWidth="1"/>
  </cols>
  <sheetData>
    <row r="1" spans="1:9" ht="17.25">
      <c r="A1" s="217" t="s">
        <v>8</v>
      </c>
      <c r="B1" s="217"/>
    </row>
    <row r="2" spans="1:9" ht="17.25">
      <c r="A2" s="191" t="s">
        <v>149</v>
      </c>
      <c r="B2" s="51"/>
    </row>
    <row r="3" spans="1:9" ht="17.25">
      <c r="A3" s="191" t="s">
        <v>150</v>
      </c>
      <c r="B3" s="51"/>
    </row>
    <row r="5" spans="1:9" ht="30" customHeight="1">
      <c r="A5" s="3" t="s">
        <v>9</v>
      </c>
      <c r="B5" s="20" t="s">
        <v>18</v>
      </c>
      <c r="C5" s="3" t="s">
        <v>2</v>
      </c>
      <c r="D5" s="3"/>
      <c r="E5" s="3" t="s">
        <v>34</v>
      </c>
      <c r="F5" s="3" t="s">
        <v>3</v>
      </c>
      <c r="G5" s="27" t="s">
        <v>16</v>
      </c>
      <c r="H5" s="48" t="s">
        <v>56</v>
      </c>
      <c r="I5" s="47" t="s">
        <v>77</v>
      </c>
    </row>
    <row r="6" spans="1:9" ht="30" customHeight="1">
      <c r="A6" s="210" t="s">
        <v>29</v>
      </c>
      <c r="B6" s="193" t="s">
        <v>136</v>
      </c>
      <c r="C6" s="46"/>
      <c r="D6" s="3"/>
      <c r="E6" s="3"/>
      <c r="F6" s="3"/>
      <c r="G6" s="27"/>
      <c r="H6" s="48"/>
      <c r="I6" s="47"/>
    </row>
    <row r="7" spans="1:9">
      <c r="A7" s="3" t="s">
        <v>7</v>
      </c>
      <c r="B7" s="2" t="s">
        <v>4</v>
      </c>
      <c r="C7" s="4"/>
      <c r="D7" s="4"/>
      <c r="E7" s="4"/>
      <c r="F7" s="4"/>
      <c r="G7" s="24"/>
      <c r="H7" s="4"/>
      <c r="I7" s="4"/>
    </row>
    <row r="8" spans="1:9">
      <c r="A8" s="3">
        <v>1</v>
      </c>
      <c r="B8" s="44" t="s">
        <v>10</v>
      </c>
      <c r="C8" s="4"/>
      <c r="D8" s="4"/>
      <c r="E8" s="6">
        <v>81</v>
      </c>
      <c r="F8" s="79" t="s">
        <v>84</v>
      </c>
      <c r="G8" s="24"/>
      <c r="H8" s="59"/>
      <c r="I8" s="49">
        <f>E8*H8</f>
        <v>0</v>
      </c>
    </row>
    <row r="9" spans="1:9">
      <c r="A9" s="3">
        <v>2</v>
      </c>
      <c r="B9" s="44" t="s">
        <v>11</v>
      </c>
      <c r="C9" s="4"/>
      <c r="D9" s="4"/>
      <c r="E9" s="6">
        <f>E8*0.4</f>
        <v>32.4</v>
      </c>
      <c r="F9" s="79" t="s">
        <v>83</v>
      </c>
      <c r="G9" s="24"/>
      <c r="H9" s="59"/>
      <c r="I9" s="49">
        <f t="shared" ref="I9:I12" si="0">E9*H9</f>
        <v>0</v>
      </c>
    </row>
    <row r="10" spans="1:9">
      <c r="A10" s="3">
        <v>3</v>
      </c>
      <c r="B10" s="91" t="s">
        <v>94</v>
      </c>
      <c r="C10" s="4"/>
      <c r="D10" s="4"/>
      <c r="E10" s="6">
        <v>55</v>
      </c>
      <c r="F10" s="79" t="s">
        <v>84</v>
      </c>
      <c r="G10" s="24"/>
      <c r="H10" s="59"/>
      <c r="I10" s="49">
        <f t="shared" si="0"/>
        <v>0</v>
      </c>
    </row>
    <row r="11" spans="1:9">
      <c r="A11" s="3">
        <v>4</v>
      </c>
      <c r="B11" s="44" t="s">
        <v>12</v>
      </c>
      <c r="C11" s="4"/>
      <c r="D11" s="4"/>
      <c r="E11" s="6">
        <v>11</v>
      </c>
      <c r="F11" s="79" t="s">
        <v>85</v>
      </c>
      <c r="G11" s="28"/>
      <c r="H11" s="59"/>
      <c r="I11" s="49">
        <f t="shared" si="0"/>
        <v>0</v>
      </c>
    </row>
    <row r="12" spans="1:9">
      <c r="A12" s="3">
        <v>5</v>
      </c>
      <c r="B12" s="44" t="s">
        <v>13</v>
      </c>
      <c r="C12" s="4"/>
      <c r="D12" s="4"/>
      <c r="E12" s="6">
        <f>E20</f>
        <v>10</v>
      </c>
      <c r="F12" s="79" t="s">
        <v>86</v>
      </c>
      <c r="G12" s="28"/>
      <c r="H12" s="59"/>
      <c r="I12" s="49">
        <f t="shared" si="0"/>
        <v>0</v>
      </c>
    </row>
    <row r="13" spans="1:9" ht="15" customHeight="1">
      <c r="A13" s="186"/>
      <c r="B13" s="15" t="s">
        <v>14</v>
      </c>
      <c r="C13" s="45"/>
      <c r="D13" s="81"/>
      <c r="E13" s="36"/>
      <c r="F13" s="36"/>
      <c r="G13" s="15"/>
      <c r="H13" s="50"/>
      <c r="I13" s="88">
        <f>SUM(I8:I12)</f>
        <v>0</v>
      </c>
    </row>
    <row r="14" spans="1:9">
      <c r="A14" s="3" t="s">
        <v>5</v>
      </c>
      <c r="B14" s="8" t="s">
        <v>6</v>
      </c>
      <c r="C14" s="4"/>
      <c r="D14" s="4"/>
      <c r="E14" s="4"/>
      <c r="F14" s="4"/>
      <c r="G14" s="24"/>
      <c r="H14" s="4"/>
      <c r="I14" s="4"/>
    </row>
    <row r="15" spans="1:9">
      <c r="A15" s="20" t="s">
        <v>25</v>
      </c>
      <c r="B15" s="19" t="s">
        <v>26</v>
      </c>
      <c r="C15" s="4"/>
      <c r="D15" s="4"/>
      <c r="E15" s="4"/>
      <c r="F15" s="4"/>
      <c r="G15" s="24"/>
      <c r="H15" s="4"/>
      <c r="I15" s="4"/>
    </row>
    <row r="16" spans="1:9">
      <c r="A16" s="3" t="s">
        <v>0</v>
      </c>
      <c r="B16" s="3" t="s">
        <v>1</v>
      </c>
      <c r="C16" s="3" t="s">
        <v>2</v>
      </c>
      <c r="D16" s="3"/>
      <c r="E16" s="3" t="s">
        <v>34</v>
      </c>
      <c r="F16" s="3" t="s">
        <v>3</v>
      </c>
      <c r="G16" s="27" t="s">
        <v>33</v>
      </c>
      <c r="H16" s="48"/>
      <c r="I16" s="47" t="s">
        <v>77</v>
      </c>
    </row>
    <row r="17" spans="1:9">
      <c r="A17" s="3">
        <v>1</v>
      </c>
      <c r="B17" s="23" t="s">
        <v>67</v>
      </c>
      <c r="C17" s="99" t="s">
        <v>90</v>
      </c>
      <c r="D17" s="66"/>
      <c r="E17" s="53">
        <v>2</v>
      </c>
      <c r="F17" s="5" t="s">
        <v>35</v>
      </c>
      <c r="G17" s="31"/>
      <c r="H17" s="59"/>
      <c r="I17" s="49">
        <f>E17*H17</f>
        <v>0</v>
      </c>
    </row>
    <row r="18" spans="1:9" s="157" customFormat="1">
      <c r="A18" s="47">
        <v>2</v>
      </c>
      <c r="B18" s="151" t="s">
        <v>120</v>
      </c>
      <c r="C18" s="158" t="s">
        <v>100</v>
      </c>
      <c r="D18" s="159"/>
      <c r="E18" s="160">
        <v>5</v>
      </c>
      <c r="F18" s="150" t="s">
        <v>35</v>
      </c>
      <c r="G18" s="161"/>
      <c r="H18" s="155"/>
      <c r="I18" s="156">
        <f t="shared" ref="I18:I19" si="1">E18*H18</f>
        <v>0</v>
      </c>
    </row>
    <row r="19" spans="1:9">
      <c r="A19" s="211">
        <v>3</v>
      </c>
      <c r="B19" s="71" t="s">
        <v>68</v>
      </c>
      <c r="C19" s="99" t="s">
        <v>131</v>
      </c>
      <c r="D19" s="37"/>
      <c r="E19" s="54">
        <v>3</v>
      </c>
      <c r="F19" s="32" t="s">
        <v>35</v>
      </c>
      <c r="G19" s="29"/>
      <c r="H19" s="59"/>
      <c r="I19" s="49">
        <f t="shared" si="1"/>
        <v>0</v>
      </c>
    </row>
    <row r="20" spans="1:9" ht="15" customHeight="1">
      <c r="A20" s="186"/>
      <c r="B20" s="15" t="s">
        <v>30</v>
      </c>
      <c r="C20" s="17"/>
      <c r="D20" s="17"/>
      <c r="E20" s="86">
        <f>SUM(E17:E19)</f>
        <v>10</v>
      </c>
      <c r="F20" s="18"/>
      <c r="G20" s="17"/>
      <c r="H20" s="50"/>
      <c r="I20" s="88">
        <f>SUM(I17:I19)</f>
        <v>0</v>
      </c>
    </row>
    <row r="21" spans="1:9">
      <c r="A21" s="20" t="s">
        <v>29</v>
      </c>
      <c r="B21" s="19" t="s">
        <v>27</v>
      </c>
      <c r="C21" s="4"/>
      <c r="D21" s="4"/>
      <c r="E21" s="4"/>
      <c r="F21" s="4"/>
      <c r="G21" s="24"/>
      <c r="H21" s="49"/>
      <c r="I21" s="4"/>
    </row>
    <row r="22" spans="1:9" ht="30">
      <c r="A22" s="3" t="s">
        <v>0</v>
      </c>
      <c r="B22" s="3" t="s">
        <v>1</v>
      </c>
      <c r="C22" s="3" t="s">
        <v>2</v>
      </c>
      <c r="D22" s="48" t="s">
        <v>87</v>
      </c>
      <c r="E22" s="47" t="s">
        <v>34</v>
      </c>
      <c r="F22" s="47" t="s">
        <v>3</v>
      </c>
      <c r="G22" s="174" t="s">
        <v>33</v>
      </c>
      <c r="H22" s="48" t="s">
        <v>56</v>
      </c>
      <c r="I22" s="47" t="s">
        <v>77</v>
      </c>
    </row>
    <row r="23" spans="1:9" ht="17.25">
      <c r="A23" s="3">
        <v>1</v>
      </c>
      <c r="B23" s="4" t="s">
        <v>69</v>
      </c>
      <c r="C23" s="4" t="s">
        <v>49</v>
      </c>
      <c r="D23" s="175">
        <f xml:space="preserve">    0.6558+1.289</f>
        <v>1.9447999999999999</v>
      </c>
      <c r="E23" s="176">
        <f>18/2.05</f>
        <v>8.7804878048780495</v>
      </c>
      <c r="F23" s="154" t="s">
        <v>15</v>
      </c>
      <c r="G23" s="156">
        <f>D23*E23</f>
        <v>17.07629268292683</v>
      </c>
      <c r="H23" s="169"/>
      <c r="I23" s="49">
        <f>G23*H23</f>
        <v>0</v>
      </c>
    </row>
    <row r="24" spans="1:9" ht="15" customHeight="1">
      <c r="A24" s="3">
        <v>2</v>
      </c>
      <c r="B24" s="98" t="s">
        <v>132</v>
      </c>
      <c r="C24" s="104" t="s">
        <v>42</v>
      </c>
      <c r="D24" s="177">
        <f xml:space="preserve"> 2.2369+ 0.9401</f>
        <v>3.177</v>
      </c>
      <c r="E24" s="176">
        <f>37/2.3</f>
        <v>16.086956521739133</v>
      </c>
      <c r="F24" s="154" t="s">
        <v>15</v>
      </c>
      <c r="G24" s="156">
        <f>D24*E24</f>
        <v>51.108260869565228</v>
      </c>
      <c r="H24" s="169"/>
      <c r="I24" s="49">
        <f>G24*H24</f>
        <v>0</v>
      </c>
    </row>
    <row r="25" spans="1:9" ht="15" customHeight="1">
      <c r="A25" s="3">
        <v>3</v>
      </c>
      <c r="B25" s="23" t="s">
        <v>52</v>
      </c>
      <c r="C25" s="23" t="s">
        <v>50</v>
      </c>
      <c r="D25" s="177">
        <f xml:space="preserve"> 0.9401+  1.1979</f>
        <v>2.1379999999999999</v>
      </c>
      <c r="E25" s="153">
        <v>49</v>
      </c>
      <c r="F25" s="154" t="s">
        <v>15</v>
      </c>
      <c r="G25" s="156">
        <f t="shared" ref="G25:G31" si="2">D25*E25</f>
        <v>104.762</v>
      </c>
      <c r="H25" s="169"/>
      <c r="I25" s="49">
        <f t="shared" ref="I25:I29" si="3">G25*H25</f>
        <v>0</v>
      </c>
    </row>
    <row r="26" spans="1:9" ht="17.25">
      <c r="A26" s="3">
        <v>4</v>
      </c>
      <c r="B26" s="41" t="s">
        <v>43</v>
      </c>
      <c r="C26" s="4" t="s">
        <v>72</v>
      </c>
      <c r="D26" s="175">
        <v>0.79159999999999997</v>
      </c>
      <c r="E26" s="153">
        <f>45/1.8</f>
        <v>25</v>
      </c>
      <c r="F26" s="154" t="s">
        <v>15</v>
      </c>
      <c r="G26" s="156">
        <f t="shared" si="2"/>
        <v>19.79</v>
      </c>
      <c r="H26" s="169"/>
      <c r="I26" s="49">
        <f t="shared" si="3"/>
        <v>0</v>
      </c>
    </row>
    <row r="27" spans="1:9" s="147" customFormat="1" ht="15" customHeight="1">
      <c r="A27" s="211">
        <v>5</v>
      </c>
      <c r="B27" s="71" t="s">
        <v>121</v>
      </c>
      <c r="C27" s="104" t="s">
        <v>44</v>
      </c>
      <c r="D27" s="178">
        <f>0.8816+0.8816+ 1.3004</f>
        <v>3.0636000000000001</v>
      </c>
      <c r="E27" s="179">
        <v>75</v>
      </c>
      <c r="F27" s="180" t="s">
        <v>122</v>
      </c>
      <c r="G27" s="181">
        <f t="shared" si="2"/>
        <v>229.77</v>
      </c>
      <c r="H27" s="182"/>
      <c r="I27" s="146">
        <f t="shared" si="3"/>
        <v>0</v>
      </c>
    </row>
    <row r="28" spans="1:9" ht="17.25">
      <c r="A28" s="3">
        <v>6</v>
      </c>
      <c r="B28" s="41" t="s">
        <v>51</v>
      </c>
      <c r="C28" s="23" t="s">
        <v>50</v>
      </c>
      <c r="D28" s="138">
        <f xml:space="preserve"> 1.0684+ 0.4716</f>
        <v>1.54</v>
      </c>
      <c r="E28" s="42">
        <v>36</v>
      </c>
      <c r="F28" s="7" t="s">
        <v>15</v>
      </c>
      <c r="G28" s="49">
        <f t="shared" si="2"/>
        <v>55.44</v>
      </c>
      <c r="H28" s="87"/>
      <c r="I28" s="49">
        <f t="shared" si="3"/>
        <v>0</v>
      </c>
    </row>
    <row r="29" spans="1:9" ht="15" customHeight="1">
      <c r="A29" s="212">
        <v>7</v>
      </c>
      <c r="B29" s="23" t="s">
        <v>70</v>
      </c>
      <c r="C29" s="99" t="s">
        <v>118</v>
      </c>
      <c r="D29" s="138">
        <f xml:space="preserve">  1.3872+ 0.9699</f>
        <v>2.3571</v>
      </c>
      <c r="E29" s="42">
        <v>25</v>
      </c>
      <c r="F29" s="7" t="s">
        <v>15</v>
      </c>
      <c r="G29" s="49">
        <f t="shared" si="2"/>
        <v>58.927500000000002</v>
      </c>
      <c r="H29" s="87"/>
      <c r="I29" s="49">
        <f t="shared" si="3"/>
        <v>0</v>
      </c>
    </row>
    <row r="30" spans="1:9" ht="15" customHeight="1">
      <c r="A30" s="3">
        <v>8</v>
      </c>
      <c r="B30" s="41" t="s">
        <v>71</v>
      </c>
      <c r="C30" s="23" t="s">
        <v>72</v>
      </c>
      <c r="D30" s="138">
        <f xml:space="preserve"> 1.2158+0.8582</f>
        <v>2.0739999999999998</v>
      </c>
      <c r="E30" s="42">
        <f>36/1</f>
        <v>36</v>
      </c>
      <c r="F30" s="7" t="s">
        <v>15</v>
      </c>
      <c r="G30" s="49">
        <f t="shared" si="2"/>
        <v>74.663999999999987</v>
      </c>
      <c r="H30" s="87"/>
      <c r="I30" s="49">
        <f>G30*H30</f>
        <v>0</v>
      </c>
    </row>
    <row r="31" spans="1:9" ht="15" customHeight="1">
      <c r="A31" s="212">
        <v>9</v>
      </c>
      <c r="B31" s="41" t="s">
        <v>66</v>
      </c>
      <c r="C31" s="4"/>
      <c r="D31" s="49">
        <f>E8</f>
        <v>81</v>
      </c>
      <c r="E31" s="56">
        <v>1</v>
      </c>
      <c r="F31" s="7" t="s">
        <v>15</v>
      </c>
      <c r="G31" s="49">
        <f t="shared" si="2"/>
        <v>81</v>
      </c>
      <c r="H31" s="87"/>
      <c r="I31" s="49">
        <f>G31*H31</f>
        <v>0</v>
      </c>
    </row>
    <row r="32" spans="1:9" ht="15" customHeight="1">
      <c r="A32" s="186"/>
      <c r="B32" s="216" t="s">
        <v>28</v>
      </c>
      <c r="C32" s="216"/>
      <c r="D32" s="82">
        <f>SUM(D23:D31)</f>
        <v>98.086100000000002</v>
      </c>
      <c r="E32" s="46"/>
      <c r="F32" s="46"/>
      <c r="G32" s="46"/>
      <c r="H32" s="50"/>
      <c r="I32" s="88">
        <f>SUM(I23:I31)</f>
        <v>0</v>
      </c>
    </row>
    <row r="33" spans="1:9">
      <c r="A33" s="186"/>
      <c r="B33" s="216" t="s">
        <v>17</v>
      </c>
      <c r="C33" s="216"/>
      <c r="D33" s="58"/>
      <c r="E33" s="46"/>
      <c r="F33" s="46"/>
      <c r="G33" s="46"/>
      <c r="H33" s="50"/>
      <c r="I33" s="88">
        <f>I20+I32</f>
        <v>0</v>
      </c>
    </row>
    <row r="34" spans="1:9">
      <c r="A34" s="3" t="s">
        <v>19</v>
      </c>
      <c r="B34" s="8" t="s">
        <v>20</v>
      </c>
      <c r="C34" s="4"/>
      <c r="D34" s="4"/>
      <c r="E34" s="4"/>
      <c r="F34" s="4"/>
      <c r="G34" s="24"/>
      <c r="H34" s="4"/>
      <c r="I34" s="4"/>
    </row>
    <row r="35" spans="1:9">
      <c r="A35" s="213"/>
      <c r="B35" s="11" t="s">
        <v>21</v>
      </c>
      <c r="C35" s="13"/>
      <c r="D35" s="13"/>
      <c r="E35" s="9"/>
      <c r="F35" s="9"/>
      <c r="G35" s="25"/>
      <c r="H35" s="9"/>
      <c r="I35" s="9"/>
    </row>
    <row r="36" spans="1:9">
      <c r="A36" s="214"/>
      <c r="B36" s="12" t="s">
        <v>32</v>
      </c>
      <c r="C36" s="14"/>
      <c r="D36" s="14"/>
      <c r="E36" s="10">
        <v>3</v>
      </c>
      <c r="F36" s="33" t="s">
        <v>24</v>
      </c>
      <c r="G36" s="26"/>
      <c r="H36" s="10"/>
      <c r="I36" s="85">
        <f>I33*10%</f>
        <v>0</v>
      </c>
    </row>
    <row r="37" spans="1:9">
      <c r="A37" s="186"/>
      <c r="B37" s="17" t="s">
        <v>22</v>
      </c>
      <c r="C37" s="46"/>
      <c r="D37" s="46"/>
      <c r="E37" s="46"/>
      <c r="F37" s="46"/>
      <c r="G37" s="17"/>
      <c r="H37" s="50"/>
      <c r="I37" s="88">
        <f>I36</f>
        <v>0</v>
      </c>
    </row>
    <row r="38" spans="1:9">
      <c r="A38" s="186"/>
      <c r="B38" s="17"/>
      <c r="C38" s="46"/>
      <c r="D38" s="46"/>
      <c r="E38" s="46"/>
      <c r="F38" s="46"/>
      <c r="G38" s="17"/>
      <c r="H38" s="50"/>
      <c r="I38" s="88"/>
    </row>
    <row r="39" spans="1:9" ht="18.75">
      <c r="A39" s="210" t="s">
        <v>29</v>
      </c>
      <c r="B39" s="193" t="s">
        <v>135</v>
      </c>
      <c r="C39" s="46"/>
      <c r="D39" s="46"/>
      <c r="E39" s="46"/>
      <c r="F39" s="46"/>
      <c r="G39" s="17"/>
      <c r="H39" s="50"/>
      <c r="I39" s="88"/>
    </row>
    <row r="40" spans="1:9">
      <c r="A40" s="3" t="s">
        <v>7</v>
      </c>
      <c r="B40" s="2" t="s">
        <v>4</v>
      </c>
      <c r="C40" s="4"/>
      <c r="D40" s="4"/>
      <c r="E40" s="4"/>
      <c r="F40" s="4"/>
      <c r="G40" s="24"/>
      <c r="H40" s="4"/>
      <c r="I40" s="4"/>
    </row>
    <row r="41" spans="1:9">
      <c r="A41" s="3">
        <v>1</v>
      </c>
      <c r="B41" s="44" t="s">
        <v>10</v>
      </c>
      <c r="C41" s="4"/>
      <c r="D41" s="4"/>
      <c r="E41" s="6">
        <v>105</v>
      </c>
      <c r="F41" s="79" t="s">
        <v>84</v>
      </c>
      <c r="G41" s="24"/>
      <c r="H41" s="49"/>
      <c r="I41" s="49">
        <f>E41*H41</f>
        <v>0</v>
      </c>
    </row>
    <row r="42" spans="1:9">
      <c r="A42" s="3">
        <v>2</v>
      </c>
      <c r="B42" s="44" t="s">
        <v>11</v>
      </c>
      <c r="C42" s="4"/>
      <c r="D42" s="4"/>
      <c r="E42" s="6">
        <f>E41*0.4</f>
        <v>42</v>
      </c>
      <c r="F42" s="79" t="s">
        <v>83</v>
      </c>
      <c r="G42" s="24"/>
      <c r="H42" s="49"/>
      <c r="I42" s="49">
        <f>E42*H42</f>
        <v>0</v>
      </c>
    </row>
    <row r="43" spans="1:9">
      <c r="A43" s="3">
        <v>3</v>
      </c>
      <c r="B43" s="91" t="s">
        <v>95</v>
      </c>
      <c r="C43" s="4"/>
      <c r="D43" s="4"/>
      <c r="E43" s="6">
        <v>105</v>
      </c>
      <c r="F43" s="79" t="s">
        <v>84</v>
      </c>
      <c r="G43" s="24"/>
      <c r="H43" s="49"/>
      <c r="I43" s="49">
        <f>E43*H43</f>
        <v>0</v>
      </c>
    </row>
    <row r="44" spans="1:9">
      <c r="A44" s="3">
        <v>4</v>
      </c>
      <c r="B44" s="44" t="s">
        <v>12</v>
      </c>
      <c r="C44" s="4"/>
      <c r="D44" s="4"/>
      <c r="E44" s="6">
        <f>10+4</f>
        <v>14</v>
      </c>
      <c r="F44" s="79" t="s">
        <v>85</v>
      </c>
      <c r="G44" s="28"/>
      <c r="H44" s="49"/>
      <c r="I44" s="49">
        <f t="shared" ref="I44:I45" si="4">E44*H44</f>
        <v>0</v>
      </c>
    </row>
    <row r="45" spans="1:9">
      <c r="A45" s="3">
        <v>5</v>
      </c>
      <c r="B45" s="44" t="s">
        <v>13</v>
      </c>
      <c r="C45" s="4"/>
      <c r="D45" s="4"/>
      <c r="E45" s="6">
        <f>E55</f>
        <v>16</v>
      </c>
      <c r="F45" s="79" t="s">
        <v>86</v>
      </c>
      <c r="G45" s="28"/>
      <c r="H45" s="49"/>
      <c r="I45" s="49">
        <f t="shared" si="4"/>
        <v>0</v>
      </c>
    </row>
    <row r="46" spans="1:9">
      <c r="A46" s="186"/>
      <c r="B46" s="15" t="s">
        <v>14</v>
      </c>
      <c r="C46" s="45"/>
      <c r="D46" s="45"/>
      <c r="E46" s="36"/>
      <c r="F46" s="36"/>
      <c r="G46" s="15"/>
      <c r="H46" s="50"/>
      <c r="I46" s="88">
        <f>SUM(I41:I45)</f>
        <v>0</v>
      </c>
    </row>
    <row r="47" spans="1:9">
      <c r="A47" s="3" t="s">
        <v>5</v>
      </c>
      <c r="B47" s="8" t="s">
        <v>6</v>
      </c>
      <c r="C47" s="4"/>
      <c r="D47" s="4"/>
      <c r="E47" s="4"/>
      <c r="F47" s="4"/>
      <c r="G47" s="24"/>
      <c r="H47" s="4"/>
      <c r="I47" s="4"/>
    </row>
    <row r="48" spans="1:9">
      <c r="A48" s="20" t="s">
        <v>25</v>
      </c>
      <c r="B48" s="19" t="s">
        <v>26</v>
      </c>
      <c r="C48" s="4"/>
      <c r="D48" s="4"/>
      <c r="E48" s="4"/>
      <c r="F48" s="4"/>
      <c r="G48" s="24"/>
      <c r="H48" s="4"/>
      <c r="I48" s="4"/>
    </row>
    <row r="49" spans="1:9" ht="30">
      <c r="A49" s="3" t="s">
        <v>0</v>
      </c>
      <c r="B49" s="3" t="s">
        <v>1</v>
      </c>
      <c r="C49" s="3" t="s">
        <v>2</v>
      </c>
      <c r="D49" s="3"/>
      <c r="E49" s="3" t="s">
        <v>34</v>
      </c>
      <c r="F49" s="3" t="s">
        <v>3</v>
      </c>
      <c r="G49" s="27" t="s">
        <v>33</v>
      </c>
      <c r="H49" s="48" t="s">
        <v>56</v>
      </c>
      <c r="I49" s="47" t="s">
        <v>77</v>
      </c>
    </row>
    <row r="50" spans="1:9">
      <c r="A50" s="3">
        <v>1</v>
      </c>
      <c r="B50" s="23" t="s">
        <v>73</v>
      </c>
      <c r="C50" s="73" t="s">
        <v>89</v>
      </c>
      <c r="D50" s="66"/>
      <c r="E50" s="53">
        <v>1</v>
      </c>
      <c r="F50" s="5" t="s">
        <v>35</v>
      </c>
      <c r="G50" s="31"/>
      <c r="H50" s="49"/>
      <c r="I50" s="49">
        <f>E50*H50</f>
        <v>0</v>
      </c>
    </row>
    <row r="51" spans="1:9">
      <c r="A51" s="3">
        <v>2</v>
      </c>
      <c r="B51" s="41" t="s">
        <v>38</v>
      </c>
      <c r="C51" s="73" t="s">
        <v>90</v>
      </c>
      <c r="D51" s="37"/>
      <c r="E51" s="54">
        <v>2</v>
      </c>
      <c r="F51" s="5" t="s">
        <v>35</v>
      </c>
      <c r="G51" s="29"/>
      <c r="H51" s="49"/>
      <c r="I51" s="49">
        <f t="shared" ref="I51:I54" si="5">E51*H51</f>
        <v>0</v>
      </c>
    </row>
    <row r="52" spans="1:9">
      <c r="A52" s="3">
        <v>3</v>
      </c>
      <c r="B52" s="41" t="s">
        <v>74</v>
      </c>
      <c r="C52" s="73" t="s">
        <v>92</v>
      </c>
      <c r="D52" s="37"/>
      <c r="E52" s="54">
        <v>3</v>
      </c>
      <c r="F52" s="32" t="s">
        <v>35</v>
      </c>
      <c r="G52" s="29"/>
      <c r="H52" s="49"/>
      <c r="I52" s="49">
        <f>E52*H52</f>
        <v>0</v>
      </c>
    </row>
    <row r="53" spans="1:9">
      <c r="A53" s="3">
        <v>4</v>
      </c>
      <c r="B53" s="41" t="s">
        <v>68</v>
      </c>
      <c r="C53" s="73" t="s">
        <v>91</v>
      </c>
      <c r="D53" s="37"/>
      <c r="E53" s="54">
        <v>5</v>
      </c>
      <c r="F53" s="5" t="s">
        <v>35</v>
      </c>
      <c r="G53" s="29"/>
      <c r="H53" s="49"/>
      <c r="I53" s="49">
        <f t="shared" si="5"/>
        <v>0</v>
      </c>
    </row>
    <row r="54" spans="1:9">
      <c r="A54" s="211">
        <v>5</v>
      </c>
      <c r="B54" s="165" t="s">
        <v>120</v>
      </c>
      <c r="C54" s="158" t="s">
        <v>100</v>
      </c>
      <c r="D54" s="159"/>
      <c r="E54" s="160">
        <v>5</v>
      </c>
      <c r="F54" s="150" t="s">
        <v>35</v>
      </c>
      <c r="G54" s="161"/>
      <c r="H54" s="155"/>
      <c r="I54" s="156">
        <f t="shared" si="5"/>
        <v>0</v>
      </c>
    </row>
    <row r="55" spans="1:9">
      <c r="A55" s="186"/>
      <c r="B55" s="15" t="s">
        <v>30</v>
      </c>
      <c r="C55" s="17"/>
      <c r="D55" s="17"/>
      <c r="E55" s="86">
        <f>SUM(E50:E54)</f>
        <v>16</v>
      </c>
      <c r="F55" s="18"/>
      <c r="G55" s="17"/>
      <c r="H55" s="50"/>
      <c r="I55" s="88">
        <f>SUM(I50:I54)</f>
        <v>0</v>
      </c>
    </row>
    <row r="56" spans="1:9">
      <c r="A56" s="20" t="s">
        <v>29</v>
      </c>
      <c r="B56" s="19" t="s">
        <v>27</v>
      </c>
      <c r="C56" s="4"/>
      <c r="D56" s="4"/>
      <c r="E56" s="4"/>
      <c r="F56" s="4"/>
      <c r="G56" s="24"/>
      <c r="H56" s="49"/>
      <c r="I56" s="4"/>
    </row>
    <row r="57" spans="1:9" ht="30">
      <c r="A57" s="3" t="s">
        <v>0</v>
      </c>
      <c r="B57" s="3" t="s">
        <v>1</v>
      </c>
      <c r="C57" s="3" t="s">
        <v>2</v>
      </c>
      <c r="D57" s="34" t="s">
        <v>87</v>
      </c>
      <c r="E57" s="3" t="s">
        <v>34</v>
      </c>
      <c r="F57" s="3" t="s">
        <v>3</v>
      </c>
      <c r="G57" s="27" t="s">
        <v>33</v>
      </c>
      <c r="H57" s="48" t="s">
        <v>56</v>
      </c>
      <c r="I57" s="47" t="s">
        <v>77</v>
      </c>
    </row>
    <row r="58" spans="1:9" ht="17.25">
      <c r="A58" s="3">
        <v>1</v>
      </c>
      <c r="B58" s="4" t="s">
        <v>69</v>
      </c>
      <c r="C58" s="4" t="s">
        <v>49</v>
      </c>
      <c r="D58" s="140">
        <f xml:space="preserve"> 1.4513+0.9782</f>
        <v>2.4295</v>
      </c>
      <c r="E58" s="52">
        <f>26/2.92</f>
        <v>8.9041095890410968</v>
      </c>
      <c r="F58" s="7" t="s">
        <v>15</v>
      </c>
      <c r="G58" s="49">
        <f>D58*E58</f>
        <v>21.632534246575343</v>
      </c>
      <c r="H58" s="170"/>
      <c r="I58" s="49">
        <f>G58*H58</f>
        <v>0</v>
      </c>
    </row>
    <row r="59" spans="1:9" ht="17.25">
      <c r="A59" s="3">
        <v>2</v>
      </c>
      <c r="B59" s="23" t="s">
        <v>70</v>
      </c>
      <c r="C59" s="99" t="s">
        <v>118</v>
      </c>
      <c r="D59" s="138">
        <f>2.3334+0.7006</f>
        <v>3.0340000000000003</v>
      </c>
      <c r="E59" s="52">
        <f>68/2.7</f>
        <v>25.185185185185183</v>
      </c>
      <c r="F59" s="7" t="s">
        <v>15</v>
      </c>
      <c r="G59" s="49">
        <f t="shared" ref="G59:G69" si="6">D59*E59</f>
        <v>76.41185185185185</v>
      </c>
      <c r="H59" s="49"/>
      <c r="I59" s="49">
        <f t="shared" ref="I59:I69" si="7">G59*H59</f>
        <v>0</v>
      </c>
    </row>
    <row r="60" spans="1:9" ht="17.25">
      <c r="A60" s="3">
        <v>3</v>
      </c>
      <c r="B60" s="23" t="s">
        <v>75</v>
      </c>
      <c r="C60" s="99" t="s">
        <v>118</v>
      </c>
      <c r="D60" s="139">
        <v>1.8067</v>
      </c>
      <c r="E60" s="42">
        <f>112/3.1</f>
        <v>36.129032258064512</v>
      </c>
      <c r="F60" s="7" t="s">
        <v>15</v>
      </c>
      <c r="G60" s="49">
        <f t="shared" si="6"/>
        <v>65.274322580645148</v>
      </c>
      <c r="H60" s="49"/>
      <c r="I60" s="49">
        <f t="shared" si="7"/>
        <v>0</v>
      </c>
    </row>
    <row r="61" spans="1:9" ht="17.25">
      <c r="A61" s="3">
        <v>4</v>
      </c>
      <c r="B61" s="41" t="s">
        <v>76</v>
      </c>
      <c r="C61" s="23" t="s">
        <v>42</v>
      </c>
      <c r="D61" s="138">
        <f>1.9747+ 0.9114</f>
        <v>2.8860999999999999</v>
      </c>
      <c r="E61" s="42">
        <f>53/3.3</f>
        <v>16.060606060606062</v>
      </c>
      <c r="F61" s="7" t="s">
        <v>15</v>
      </c>
      <c r="G61" s="49">
        <f t="shared" si="6"/>
        <v>46.352515151515156</v>
      </c>
      <c r="H61" s="49"/>
      <c r="I61" s="49">
        <f t="shared" si="7"/>
        <v>0</v>
      </c>
    </row>
    <row r="62" spans="1:9" ht="17.25">
      <c r="A62" s="3">
        <v>5</v>
      </c>
      <c r="B62" s="41" t="s">
        <v>52</v>
      </c>
      <c r="C62" s="23" t="s">
        <v>50</v>
      </c>
      <c r="D62" s="138">
        <f>2.437+ 5.4003</f>
        <v>7.837299999999999</v>
      </c>
      <c r="E62" s="42">
        <v>49</v>
      </c>
      <c r="F62" s="7" t="s">
        <v>15</v>
      </c>
      <c r="G62" s="49">
        <f>D62*E62</f>
        <v>384.02769999999998</v>
      </c>
      <c r="H62" s="49"/>
      <c r="I62" s="49">
        <f t="shared" si="7"/>
        <v>0</v>
      </c>
    </row>
    <row r="63" spans="1:9" ht="17.25">
      <c r="A63" s="3">
        <v>6</v>
      </c>
      <c r="B63" s="41" t="s">
        <v>40</v>
      </c>
      <c r="C63" s="184" t="s">
        <v>125</v>
      </c>
      <c r="D63" s="139">
        <v>2.3925000000000001</v>
      </c>
      <c r="E63" s="42">
        <f>58/3.6</f>
        <v>16.111111111111111</v>
      </c>
      <c r="F63" s="7" t="s">
        <v>15</v>
      </c>
      <c r="G63" s="49">
        <f t="shared" si="6"/>
        <v>38.545833333333334</v>
      </c>
      <c r="H63" s="49"/>
      <c r="I63" s="49">
        <f t="shared" si="7"/>
        <v>0</v>
      </c>
    </row>
    <row r="64" spans="1:9" ht="17.25">
      <c r="A64" s="3">
        <v>7</v>
      </c>
      <c r="B64" s="23" t="s">
        <v>43</v>
      </c>
      <c r="C64" s="171" t="s">
        <v>72</v>
      </c>
      <c r="D64" s="138">
        <f xml:space="preserve">  0.6422+ 1.5646</f>
        <v>2.2067999999999999</v>
      </c>
      <c r="E64" s="42">
        <v>36</v>
      </c>
      <c r="F64" s="7" t="s">
        <v>15</v>
      </c>
      <c r="G64" s="49">
        <f t="shared" si="6"/>
        <v>79.444800000000001</v>
      </c>
      <c r="H64" s="156"/>
      <c r="I64" s="49">
        <f t="shared" si="7"/>
        <v>0</v>
      </c>
    </row>
    <row r="65" spans="1:9" ht="17.25">
      <c r="A65" s="3">
        <v>8</v>
      </c>
      <c r="B65" s="98" t="s">
        <v>119</v>
      </c>
      <c r="C65" s="99" t="s">
        <v>72</v>
      </c>
      <c r="D65" s="139">
        <f>0.7486+3.7883</f>
        <v>4.5369000000000002</v>
      </c>
      <c r="E65" s="42">
        <v>25</v>
      </c>
      <c r="F65" s="7" t="s">
        <v>15</v>
      </c>
      <c r="G65" s="49">
        <f t="shared" si="6"/>
        <v>113.4225</v>
      </c>
      <c r="H65" s="156"/>
      <c r="I65" s="49">
        <f t="shared" si="7"/>
        <v>0</v>
      </c>
    </row>
    <row r="66" spans="1:9" ht="17.25">
      <c r="A66" s="3">
        <v>9</v>
      </c>
      <c r="B66" s="41" t="s">
        <v>51</v>
      </c>
      <c r="C66" s="23" t="s">
        <v>72</v>
      </c>
      <c r="D66" s="138">
        <f>1.0685+ 2.437+0.7198</f>
        <v>4.2252999999999998</v>
      </c>
      <c r="E66" s="42">
        <v>36</v>
      </c>
      <c r="F66" s="7" t="s">
        <v>15</v>
      </c>
      <c r="G66" s="49">
        <f t="shared" si="6"/>
        <v>152.11079999999998</v>
      </c>
      <c r="H66" s="49"/>
      <c r="I66" s="49">
        <f t="shared" si="7"/>
        <v>0</v>
      </c>
    </row>
    <row r="67" spans="1:9" ht="17.25">
      <c r="A67" s="3">
        <v>10</v>
      </c>
      <c r="B67" s="41" t="s">
        <v>71</v>
      </c>
      <c r="C67" s="23" t="s">
        <v>72</v>
      </c>
      <c r="D67" s="139">
        <v>1.1224000000000001</v>
      </c>
      <c r="E67" s="42">
        <v>36</v>
      </c>
      <c r="F67" s="7" t="s">
        <v>15</v>
      </c>
      <c r="G67" s="49">
        <f t="shared" si="6"/>
        <v>40.406400000000005</v>
      </c>
      <c r="H67" s="49"/>
      <c r="I67" s="49">
        <f t="shared" si="7"/>
        <v>0</v>
      </c>
    </row>
    <row r="68" spans="1:9" ht="17.25">
      <c r="A68" s="3">
        <v>11</v>
      </c>
      <c r="B68" s="172" t="s">
        <v>134</v>
      </c>
      <c r="C68" s="99" t="s">
        <v>44</v>
      </c>
      <c r="D68" s="138">
        <v>1</v>
      </c>
      <c r="E68" s="42">
        <v>75</v>
      </c>
      <c r="F68" s="7" t="s">
        <v>15</v>
      </c>
      <c r="G68" s="49">
        <f t="shared" si="6"/>
        <v>75</v>
      </c>
      <c r="H68" s="156"/>
      <c r="I68" s="49">
        <f t="shared" si="7"/>
        <v>0</v>
      </c>
    </row>
    <row r="69" spans="1:9" ht="17.25">
      <c r="A69" s="3">
        <v>12</v>
      </c>
      <c r="B69" s="41" t="s">
        <v>66</v>
      </c>
      <c r="C69" s="4"/>
      <c r="D69" s="136">
        <v>71.53</v>
      </c>
      <c r="E69" s="56">
        <v>1</v>
      </c>
      <c r="F69" s="7" t="s">
        <v>15</v>
      </c>
      <c r="G69" s="49">
        <f t="shared" si="6"/>
        <v>71.53</v>
      </c>
      <c r="H69" s="49"/>
      <c r="I69" s="49">
        <f t="shared" si="7"/>
        <v>0</v>
      </c>
    </row>
    <row r="70" spans="1:9">
      <c r="A70" s="186"/>
      <c r="B70" s="216" t="s">
        <v>28</v>
      </c>
      <c r="C70" s="216"/>
      <c r="D70" s="142">
        <f>SUM(D58:D69)</f>
        <v>105.00749999999999</v>
      </c>
      <c r="E70" s="46"/>
      <c r="F70" s="46"/>
      <c r="G70" s="46"/>
      <c r="H70" s="50"/>
      <c r="I70" s="88">
        <f>SUM(I58:I69)</f>
        <v>0</v>
      </c>
    </row>
    <row r="71" spans="1:9">
      <c r="A71" s="186"/>
      <c r="B71" s="216" t="s">
        <v>17</v>
      </c>
      <c r="C71" s="216"/>
      <c r="D71" s="192"/>
      <c r="E71" s="46"/>
      <c r="F71" s="46"/>
      <c r="G71" s="46"/>
      <c r="H71" s="50"/>
      <c r="I71" s="88">
        <f>I55+I70</f>
        <v>0</v>
      </c>
    </row>
    <row r="72" spans="1:9">
      <c r="A72" s="3" t="s">
        <v>19</v>
      </c>
      <c r="B72" s="8" t="s">
        <v>20</v>
      </c>
      <c r="C72" s="4"/>
      <c r="D72" s="4"/>
      <c r="E72" s="4"/>
      <c r="F72" s="4"/>
      <c r="G72" s="24"/>
      <c r="H72" s="4"/>
      <c r="I72" s="4"/>
    </row>
    <row r="73" spans="1:9">
      <c r="A73" s="213"/>
      <c r="B73" s="11" t="s">
        <v>21</v>
      </c>
      <c r="C73" s="13"/>
      <c r="D73" s="13"/>
      <c r="E73" s="9"/>
      <c r="F73" s="9"/>
      <c r="G73" s="25"/>
      <c r="H73" s="9"/>
      <c r="I73" s="9"/>
    </row>
    <row r="74" spans="1:9">
      <c r="A74" s="214"/>
      <c r="B74" s="12" t="s">
        <v>32</v>
      </c>
      <c r="C74" s="14"/>
      <c r="D74" s="14"/>
      <c r="E74" s="10">
        <v>3</v>
      </c>
      <c r="F74" s="33" t="s">
        <v>24</v>
      </c>
      <c r="G74" s="26"/>
      <c r="H74" s="10"/>
      <c r="I74" s="85">
        <f>I71*10%</f>
        <v>0</v>
      </c>
    </row>
    <row r="75" spans="1:9">
      <c r="A75" s="186"/>
      <c r="B75" s="17" t="s">
        <v>22</v>
      </c>
      <c r="C75" s="189"/>
      <c r="D75" s="46"/>
      <c r="E75" s="46"/>
      <c r="F75" s="46"/>
      <c r="G75" s="46"/>
      <c r="H75" s="50"/>
      <c r="I75" s="190">
        <f>I74</f>
        <v>0</v>
      </c>
    </row>
    <row r="76" spans="1:9">
      <c r="A76" s="187"/>
      <c r="B76" s="17"/>
      <c r="C76" s="17"/>
      <c r="D76" s="17"/>
      <c r="E76" s="17"/>
      <c r="F76" s="17"/>
      <c r="G76" s="17"/>
      <c r="H76" s="197"/>
      <c r="I76" s="198"/>
    </row>
    <row r="77" spans="1:9" ht="18.75">
      <c r="A77" s="210"/>
      <c r="B77" s="193" t="s">
        <v>137</v>
      </c>
      <c r="C77" s="46"/>
      <c r="D77" s="46"/>
      <c r="E77" s="46"/>
      <c r="F77" s="46"/>
      <c r="G77" s="17"/>
      <c r="H77" s="50"/>
      <c r="I77" s="88"/>
    </row>
    <row r="78" spans="1:9" ht="15.75">
      <c r="A78" s="186" t="s">
        <v>138</v>
      </c>
      <c r="B78" s="205" t="str">
        <f>B6</f>
        <v>RUMAH CONTOH LEBAR 8 M 1 LANTAI</v>
      </c>
      <c r="C78" s="46"/>
      <c r="D78" s="46"/>
      <c r="E78" s="46"/>
      <c r="F78" s="46"/>
      <c r="G78" s="17"/>
      <c r="H78" s="208">
        <f>I79+I81+I82+I83</f>
        <v>0</v>
      </c>
      <c r="I78" s="88"/>
    </row>
    <row r="79" spans="1:9">
      <c r="A79" s="186" t="s">
        <v>7</v>
      </c>
      <c r="B79" s="15" t="str">
        <f>B7</f>
        <v>PEKERJAAN PERSIAPAN</v>
      </c>
      <c r="C79" s="46"/>
      <c r="D79" s="46"/>
      <c r="E79" s="46"/>
      <c r="F79" s="46"/>
      <c r="G79" s="17"/>
      <c r="H79" s="50"/>
      <c r="I79" s="88">
        <f>I13</f>
        <v>0</v>
      </c>
    </row>
    <row r="80" spans="1:9">
      <c r="A80" s="186" t="s">
        <v>5</v>
      </c>
      <c r="B80" s="15" t="str">
        <f>B14</f>
        <v>PEKERJAAN PENANAMAN</v>
      </c>
      <c r="C80" s="46"/>
      <c r="D80" s="46"/>
      <c r="E80" s="46"/>
      <c r="F80" s="46"/>
      <c r="G80" s="17"/>
      <c r="H80" s="50"/>
      <c r="I80" s="88"/>
    </row>
    <row r="81" spans="1:9">
      <c r="A81" s="186"/>
      <c r="B81" s="15" t="str">
        <f>B15</f>
        <v>TREES</v>
      </c>
      <c r="C81" s="46"/>
      <c r="D81" s="46"/>
      <c r="E81" s="46"/>
      <c r="F81" s="46"/>
      <c r="G81" s="17"/>
      <c r="H81" s="50"/>
      <c r="I81" s="88">
        <f>I20</f>
        <v>0</v>
      </c>
    </row>
    <row r="82" spans="1:9">
      <c r="A82" s="186"/>
      <c r="B82" s="15" t="str">
        <f>B21</f>
        <v>SHRUBS</v>
      </c>
      <c r="C82" s="46"/>
      <c r="D82" s="46"/>
      <c r="E82" s="46"/>
      <c r="F82" s="46"/>
      <c r="G82" s="17"/>
      <c r="H82" s="50"/>
      <c r="I82" s="88">
        <f>I32</f>
        <v>0</v>
      </c>
    </row>
    <row r="83" spans="1:9">
      <c r="A83" s="186" t="s">
        <v>19</v>
      </c>
      <c r="B83" s="15" t="str">
        <f>B72</f>
        <v>PERAWATAN</v>
      </c>
      <c r="C83" s="46"/>
      <c r="D83" s="46"/>
      <c r="E83" s="46"/>
      <c r="F83" s="46"/>
      <c r="G83" s="17"/>
      <c r="H83" s="50"/>
      <c r="I83" s="88">
        <f>I75</f>
        <v>0</v>
      </c>
    </row>
    <row r="84" spans="1:9">
      <c r="A84" s="186"/>
      <c r="B84" s="15"/>
      <c r="C84" s="46"/>
      <c r="D84" s="46"/>
      <c r="E84" s="46"/>
      <c r="F84" s="46"/>
      <c r="G84" s="17"/>
      <c r="H84" s="50"/>
      <c r="I84" s="88"/>
    </row>
    <row r="85" spans="1:9" ht="15.75">
      <c r="A85" s="186" t="s">
        <v>139</v>
      </c>
      <c r="B85" s="205" t="str">
        <f>B39</f>
        <v>RUMAH CONTOH LEBAR 10 MM 2 LANTAI</v>
      </c>
      <c r="C85" s="46"/>
      <c r="D85" s="46"/>
      <c r="E85" s="46"/>
      <c r="F85" s="46"/>
      <c r="G85" s="17"/>
      <c r="H85" s="208">
        <f>I86+I88+I89+I90</f>
        <v>0</v>
      </c>
      <c r="I85" s="88"/>
    </row>
    <row r="86" spans="1:9">
      <c r="A86" s="186" t="s">
        <v>7</v>
      </c>
      <c r="B86" s="15" t="str">
        <f>B40</f>
        <v>PEKERJAAN PERSIAPAN</v>
      </c>
      <c r="C86" s="46"/>
      <c r="D86" s="46"/>
      <c r="E86" s="46"/>
      <c r="F86" s="46"/>
      <c r="G86" s="17"/>
      <c r="H86" s="50"/>
      <c r="I86" s="88">
        <f>I46</f>
        <v>0</v>
      </c>
    </row>
    <row r="87" spans="1:9">
      <c r="A87" s="186" t="s">
        <v>5</v>
      </c>
      <c r="B87" s="15" t="str">
        <f>B47</f>
        <v>PEKERJAAN PENANAMAN</v>
      </c>
      <c r="C87" s="46"/>
      <c r="D87" s="46"/>
      <c r="E87" s="46"/>
      <c r="F87" s="46"/>
      <c r="G87" s="17"/>
      <c r="H87" s="50"/>
      <c r="I87" s="88"/>
    </row>
    <row r="88" spans="1:9">
      <c r="A88" s="186"/>
      <c r="B88" s="15" t="str">
        <f>B48</f>
        <v>TREES</v>
      </c>
      <c r="C88" s="46"/>
      <c r="D88" s="46"/>
      <c r="E88" s="46"/>
      <c r="F88" s="46"/>
      <c r="G88" s="17"/>
      <c r="H88" s="50"/>
      <c r="I88" s="88">
        <f>I55</f>
        <v>0</v>
      </c>
    </row>
    <row r="89" spans="1:9">
      <c r="A89" s="186"/>
      <c r="B89" s="15" t="str">
        <f>B56</f>
        <v>SHRUBS</v>
      </c>
      <c r="C89" s="46"/>
      <c r="D89" s="46"/>
      <c r="E89" s="46"/>
      <c r="F89" s="46"/>
      <c r="G89" s="17"/>
      <c r="H89" s="50"/>
      <c r="I89" s="88">
        <f>I70</f>
        <v>0</v>
      </c>
    </row>
    <row r="90" spans="1:9">
      <c r="A90" s="186" t="s">
        <v>19</v>
      </c>
      <c r="B90" s="15" t="str">
        <f>B72</f>
        <v>PERAWATAN</v>
      </c>
      <c r="C90" s="46"/>
      <c r="D90" s="46"/>
      <c r="E90" s="46"/>
      <c r="F90" s="46"/>
      <c r="G90" s="17"/>
      <c r="H90" s="50"/>
      <c r="I90" s="88">
        <f>I75</f>
        <v>0</v>
      </c>
    </row>
    <row r="91" spans="1:9">
      <c r="A91" s="186"/>
      <c r="B91" s="15"/>
      <c r="C91" s="46"/>
      <c r="D91" s="46"/>
      <c r="E91" s="46"/>
      <c r="F91" s="46"/>
      <c r="G91" s="17"/>
      <c r="H91" s="50"/>
      <c r="I91" s="88"/>
    </row>
    <row r="92" spans="1:9">
      <c r="A92" s="186"/>
      <c r="B92" s="15" t="s">
        <v>23</v>
      </c>
      <c r="C92" s="46"/>
      <c r="D92" s="46"/>
      <c r="E92" s="46"/>
      <c r="F92" s="46"/>
      <c r="G92" s="17"/>
      <c r="H92" s="88">
        <f>SUM(H78:H90)</f>
        <v>0</v>
      </c>
      <c r="I92" s="88">
        <f>SUM(I78:I90)</f>
        <v>0</v>
      </c>
    </row>
    <row r="93" spans="1:9">
      <c r="A93" s="186"/>
      <c r="B93" s="15" t="s">
        <v>31</v>
      </c>
      <c r="C93" s="46"/>
      <c r="D93" s="46"/>
      <c r="E93" s="46"/>
      <c r="F93" s="46"/>
      <c r="G93" s="17"/>
      <c r="H93" s="50"/>
      <c r="I93" s="88">
        <f>I92*10%</f>
        <v>0</v>
      </c>
    </row>
    <row r="94" spans="1:9">
      <c r="A94" s="186"/>
      <c r="B94" s="15" t="s">
        <v>133</v>
      </c>
      <c r="C94" s="46"/>
      <c r="D94" s="46"/>
      <c r="E94" s="46"/>
      <c r="F94" s="46"/>
      <c r="G94" s="17"/>
      <c r="H94" s="50"/>
      <c r="I94" s="88">
        <f>I92+I93</f>
        <v>0</v>
      </c>
    </row>
    <row r="95" spans="1:9">
      <c r="A95" s="186"/>
      <c r="B95" s="195" t="s">
        <v>151</v>
      </c>
      <c r="C95" s="188"/>
      <c r="D95" s="188"/>
      <c r="E95" s="188"/>
      <c r="F95" s="188"/>
      <c r="G95" s="188"/>
      <c r="H95" s="188"/>
      <c r="I95" s="88">
        <f>I94</f>
        <v>0</v>
      </c>
    </row>
    <row r="96" spans="1:9">
      <c r="B96" s="196"/>
    </row>
    <row r="97" spans="2:2">
      <c r="B97" s="196"/>
    </row>
    <row r="98" spans="2:2">
      <c r="B98" s="196"/>
    </row>
    <row r="99" spans="2:2">
      <c r="B99" s="196"/>
    </row>
    <row r="100" spans="2:2">
      <c r="B100" s="196"/>
    </row>
    <row r="101" spans="2:2">
      <c r="B101" s="196"/>
    </row>
    <row r="102" spans="2:2">
      <c r="B102" s="196"/>
    </row>
    <row r="103" spans="2:2">
      <c r="B103" s="196"/>
    </row>
    <row r="104" spans="2:2">
      <c r="B104" s="196"/>
    </row>
  </sheetData>
  <mergeCells count="5">
    <mergeCell ref="A1:B1"/>
    <mergeCell ref="B32:C32"/>
    <mergeCell ref="B33:C33"/>
    <mergeCell ref="B70:C70"/>
    <mergeCell ref="B71:C71"/>
  </mergeCells>
  <printOptions horizontalCentered="1"/>
  <pageMargins left="0.35433070866141736" right="0.27559055118110237" top="0.31496062992125984" bottom="0.82677165354330717" header="0.27559055118110237" footer="0.23622047244094491"/>
  <pageSetup paperSize="9" scale="95" orientation="landscape" horizontalDpi="4294967293" verticalDpi="4294967293" r:id="rId1"/>
  <rowBreaks count="1" manualBreakCount="1">
    <brk id="7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BQ Depan</vt:lpstr>
      <vt:lpstr>R. Conth</vt:lpstr>
      <vt:lpstr>'BQ Depan'!Print_Area</vt:lpstr>
      <vt:lpstr>'R. Conth'!Print_Area</vt:lpstr>
      <vt:lpstr>'BQ Depan'!Print_Titles</vt:lpstr>
      <vt:lpstr>'R. Conth'!Print_Titles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Supramono</cp:lastModifiedBy>
  <cp:lastPrinted>2016-10-13T07:43:09Z</cp:lastPrinted>
  <dcterms:created xsi:type="dcterms:W3CDTF">2016-07-20T02:08:28Z</dcterms:created>
  <dcterms:modified xsi:type="dcterms:W3CDTF">2016-10-14T06:54:57Z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