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Jaringan Air Bersih\Blok E\"/>
    </mc:Choice>
  </mc:AlternateContent>
  <bookViews>
    <workbookView xWindow="0" yWindow="0" windowWidth="20490" windowHeight="7770"/>
  </bookViews>
  <sheets>
    <sheet name="Sheet2" sheetId="2" r:id="rId1"/>
  </sheets>
  <definedNames>
    <definedName name="_xlnm.Print_Area" localSheetId="0">Sheet2!$A$1:$H$94</definedName>
    <definedName name="_xlnm.Print_Titles" localSheetId="0">Sheet2!$1:$8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G35" i="2"/>
  <c r="H57" i="2"/>
  <c r="H110" i="2" l="1"/>
  <c r="H109" i="2"/>
  <c r="H108" i="2"/>
  <c r="H107" i="2"/>
  <c r="H106" i="2"/>
  <c r="H105" i="2"/>
  <c r="H104" i="2"/>
  <c r="H103" i="2"/>
  <c r="H102" i="2"/>
  <c r="H101" i="2"/>
  <c r="L101" i="2" s="1"/>
  <c r="D44" i="2" s="1"/>
  <c r="K100" i="2"/>
  <c r="J100" i="2"/>
  <c r="I100" i="2"/>
  <c r="H100" i="2"/>
  <c r="L100" i="2" s="1"/>
  <c r="D43" i="2" s="1"/>
  <c r="H99" i="2"/>
  <c r="L99" i="2" s="1"/>
  <c r="D42" i="2" s="1"/>
  <c r="G81" i="2"/>
  <c r="B81" i="2"/>
  <c r="B80" i="2"/>
  <c r="B79" i="2"/>
  <c r="B78" i="2"/>
  <c r="B77" i="2"/>
  <c r="B76" i="2"/>
  <c r="B75" i="2"/>
  <c r="B74" i="2"/>
  <c r="B73" i="2"/>
  <c r="B72" i="2"/>
  <c r="B71" i="2"/>
  <c r="H67" i="2"/>
  <c r="G67" i="2"/>
  <c r="H66" i="2"/>
  <c r="G66" i="2"/>
  <c r="H65" i="2"/>
  <c r="G65" i="2"/>
  <c r="H64" i="2"/>
  <c r="G64" i="2"/>
  <c r="G82" i="2" s="1"/>
  <c r="H61" i="2"/>
  <c r="H81" i="2" s="1"/>
  <c r="G61" i="2"/>
  <c r="H59" i="2"/>
  <c r="H80" i="2" s="1"/>
  <c r="G80" i="2"/>
  <c r="H79" i="2"/>
  <c r="G79" i="2"/>
  <c r="H53" i="2"/>
  <c r="G53" i="2"/>
  <c r="D52" i="2"/>
  <c r="H52" i="2" s="1"/>
  <c r="H51" i="2"/>
  <c r="G51" i="2"/>
  <c r="H50" i="2"/>
  <c r="G50" i="2"/>
  <c r="H47" i="2"/>
  <c r="H77" i="2" s="1"/>
  <c r="G47" i="2"/>
  <c r="G77" i="2" s="1"/>
  <c r="H41" i="2"/>
  <c r="G41" i="2"/>
  <c r="H38" i="2"/>
  <c r="H75" i="2" s="1"/>
  <c r="G38" i="2"/>
  <c r="G75" i="2" s="1"/>
  <c r="D38" i="2"/>
  <c r="H34" i="2"/>
  <c r="G34" i="2"/>
  <c r="H33" i="2"/>
  <c r="D33" i="2"/>
  <c r="G33" i="2" s="1"/>
  <c r="H32" i="2"/>
  <c r="G32" i="2"/>
  <c r="D32" i="2"/>
  <c r="H31" i="2"/>
  <c r="G31" i="2"/>
  <c r="H30" i="2"/>
  <c r="G30" i="2"/>
  <c r="H29" i="2"/>
  <c r="G29" i="2"/>
  <c r="H28" i="2"/>
  <c r="G28" i="2"/>
  <c r="H21" i="2"/>
  <c r="G21" i="2"/>
  <c r="H15" i="2"/>
  <c r="G15" i="2"/>
  <c r="H11" i="2"/>
  <c r="H71" i="2" s="1"/>
  <c r="G11" i="2"/>
  <c r="G74" i="2" l="1"/>
  <c r="H78" i="2"/>
  <c r="H82" i="2"/>
  <c r="H74" i="2"/>
  <c r="D22" i="2"/>
  <c r="G42" i="2"/>
  <c r="D16" i="2"/>
  <c r="H42" i="2"/>
  <c r="D17" i="2"/>
  <c r="G43" i="2"/>
  <c r="H43" i="2"/>
  <c r="D23" i="2"/>
  <c r="H44" i="2"/>
  <c r="G44" i="2"/>
  <c r="D18" i="2"/>
  <c r="D24" i="2"/>
  <c r="G52" i="2"/>
  <c r="G78" i="2" s="1"/>
  <c r="G71" i="2"/>
  <c r="H76" i="2" l="1"/>
  <c r="H22" i="2"/>
  <c r="G22" i="2"/>
  <c r="H24" i="2"/>
  <c r="G24" i="2"/>
  <c r="H17" i="2"/>
  <c r="G17" i="2"/>
  <c r="G18" i="2"/>
  <c r="H18" i="2"/>
  <c r="G23" i="2"/>
  <c r="H23" i="2"/>
  <c r="G16" i="2"/>
  <c r="H16" i="2"/>
  <c r="D25" i="2"/>
  <c r="G76" i="2"/>
  <c r="G72" i="2" l="1"/>
  <c r="H25" i="2"/>
  <c r="H73" i="2" s="1"/>
  <c r="G25" i="2"/>
  <c r="G73" i="2" s="1"/>
  <c r="H72" i="2"/>
  <c r="H84" i="2" l="1"/>
  <c r="G84" i="2"/>
  <c r="H85" i="2" l="1"/>
  <c r="H86" i="2" s="1"/>
  <c r="H87" i="2" s="1"/>
  <c r="H88" i="2" s="1"/>
  <c r="H89" i="2" l="1"/>
</calcChain>
</file>

<file path=xl/sharedStrings.xml><?xml version="1.0" encoding="utf-8"?>
<sst xmlns="http://schemas.openxmlformats.org/spreadsheetml/2006/main" count="143" uniqueCount="91">
  <si>
    <t>RENCANA ANGGARAN BIAYA</t>
  </si>
  <si>
    <t>PROJECT CITRAGRAND CIBUBUR CBD</t>
  </si>
  <si>
    <t xml:space="preserve">HARGA SATUAN    </t>
  </si>
  <si>
    <t>TOTAL HARGA</t>
  </si>
  <si>
    <t>NO</t>
  </si>
  <si>
    <t>URAIAN</t>
  </si>
  <si>
    <t>VOLUME</t>
  </si>
  <si>
    <t>MATERIAL</t>
  </si>
  <si>
    <t>UPAH</t>
  </si>
  <si>
    <t>(Rp)</t>
  </si>
  <si>
    <t>SAT</t>
  </si>
  <si>
    <t>VOL</t>
  </si>
  <si>
    <t xml:space="preserve"> </t>
  </si>
  <si>
    <t>i</t>
  </si>
  <si>
    <t>Pekerjaan Persiapan</t>
  </si>
  <si>
    <t>Direction Keet</t>
  </si>
  <si>
    <t>LS</t>
  </si>
  <si>
    <t>Survey dan Pengukuran</t>
  </si>
  <si>
    <t>II</t>
  </si>
  <si>
    <t>Pekerjaan Tanah</t>
  </si>
  <si>
    <t>m3</t>
  </si>
  <si>
    <t>III</t>
  </si>
  <si>
    <t>Pasir Urug Selimut Pipa</t>
  </si>
  <si>
    <t>Pasir Urug Selimut Pipa 8"</t>
  </si>
  <si>
    <t>Pasir Urug Selimut Pipa 6"</t>
  </si>
  <si>
    <t>Pasir Urug Selimut Pipa 4"</t>
  </si>
  <si>
    <t>Buang tanah sisa galian ke luar lokasi</t>
  </si>
  <si>
    <t>IV</t>
  </si>
  <si>
    <t>Aksesoris Distribusi , Valve , Tee all flange , Flange adaptor , Baut mur , Karet seal , Flange soket , Gibol Joint</t>
  </si>
  <si>
    <t>bh</t>
  </si>
  <si>
    <t>Valve dia 4"</t>
  </si>
  <si>
    <t>Flange HDPE 4"</t>
  </si>
  <si>
    <t>V</t>
  </si>
  <si>
    <t>Aksesoris Wash Out , Valve , Tee soket flange , baut mur , karet seal , tras blok , pipa koker</t>
  </si>
  <si>
    <t>VI.</t>
  </si>
  <si>
    <t>Pipa HDPE Jaringan Distribusi</t>
  </si>
  <si>
    <t>m</t>
  </si>
  <si>
    <t>8"</t>
  </si>
  <si>
    <t>6"</t>
  </si>
  <si>
    <t>4"</t>
  </si>
  <si>
    <t>VII.</t>
  </si>
  <si>
    <t>Unit</t>
  </si>
  <si>
    <t>VIII.</t>
  </si>
  <si>
    <t>IX.</t>
  </si>
  <si>
    <t xml:space="preserve">Test Tekan </t>
  </si>
  <si>
    <t>Pekerjaan Test Tekan Pipa</t>
  </si>
  <si>
    <t>X</t>
  </si>
  <si>
    <t>As Build Drawing CD + H Kalkir A3</t>
  </si>
  <si>
    <t>XI</t>
  </si>
  <si>
    <t>Pekerjaan Pembersihan</t>
  </si>
  <si>
    <t>XII</t>
  </si>
  <si>
    <t>Lain-Lain</t>
  </si>
  <si>
    <t>Boring Pipa 3"</t>
  </si>
  <si>
    <t>Boring Pipa 4"</t>
  </si>
  <si>
    <t>Boring pipa 6"</t>
  </si>
  <si>
    <t>Boring pipa 8"</t>
  </si>
  <si>
    <t>REKAPITULASI</t>
  </si>
  <si>
    <t>I</t>
  </si>
  <si>
    <t>VI</t>
  </si>
  <si>
    <t>VII</t>
  </si>
  <si>
    <t>VIII</t>
  </si>
  <si>
    <t>IX</t>
  </si>
  <si>
    <t>TOTAL (Rp)</t>
  </si>
  <si>
    <t>MATERIAL + UPAH</t>
  </si>
  <si>
    <t>PEMBULATAN</t>
  </si>
  <si>
    <t>PPN 10%</t>
  </si>
  <si>
    <t>ALL TOTAL</t>
  </si>
  <si>
    <t>PEKERJAAN JARINGAN AIR BERSIH CLUSTER LAGOON RESIDENCES</t>
  </si>
  <si>
    <t>2"</t>
  </si>
  <si>
    <t>Valve dia 2"</t>
  </si>
  <si>
    <t>Flange HDPE 2"</t>
  </si>
  <si>
    <t>Pasir Urug Selimut Pipa 2"</t>
  </si>
  <si>
    <t>Valve 6"</t>
  </si>
  <si>
    <t>Pipa HDPE dia 8" PN 10</t>
  </si>
  <si>
    <t>Pipa HDPE dia 6" PN 10</t>
  </si>
  <si>
    <t>Pipa HDPE dia 4" PN 10</t>
  </si>
  <si>
    <t>Pipa HDPE dia 2" PN 10</t>
  </si>
  <si>
    <t>Pipa Koker</t>
  </si>
  <si>
    <t>Pipa Koker Valve 6"</t>
  </si>
  <si>
    <t>Pipa Koker Valve 2"</t>
  </si>
  <si>
    <t>Pipa Koker Beton Cor untuk Wash out</t>
  </si>
  <si>
    <t>Gali Urug Pipa 6"</t>
  </si>
  <si>
    <t>Gali Urug Pipa 4"</t>
  </si>
  <si>
    <t>Gali Urug Pipa 2"</t>
  </si>
  <si>
    <t>Gali Urug Pipa 8"</t>
  </si>
  <si>
    <t>Pipa Koker Valve 8"</t>
  </si>
  <si>
    <t>Flange Adaptor CI 6"</t>
  </si>
  <si>
    <t>Gibol Joint 12" ke 6"</t>
  </si>
  <si>
    <t xml:space="preserve">Airvent unit </t>
  </si>
  <si>
    <t>Pekerjaan Air Ventilator , dop pipa, gate valve 1/2"</t>
  </si>
  <si>
    <t>Hydrant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</si>
</sst>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-* #,##0_-;\-* #,##0_-;_-* &quot;-&quot;??_-;_-@_-"/>
    <numFmt numFmtId="166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6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41" fontId="3" fillId="0" borderId="9" xfId="2" applyFont="1" applyBorder="1" applyAlignment="1">
      <alignment vertical="center"/>
    </xf>
    <xf numFmtId="41" fontId="3" fillId="0" borderId="21" xfId="2" applyFont="1" applyBorder="1" applyAlignment="1">
      <alignment vertical="center"/>
    </xf>
    <xf numFmtId="41" fontId="5" fillId="0" borderId="9" xfId="2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5" fillId="0" borderId="22" xfId="0" applyFont="1" applyBorder="1" applyAlignment="1">
      <alignment horizontal="center" vertical="center"/>
    </xf>
    <xf numFmtId="41" fontId="3" fillId="0" borderId="23" xfId="2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164" fontId="5" fillId="0" borderId="23" xfId="0" applyNumberFormat="1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24" xfId="0" applyFont="1" applyBorder="1" applyAlignment="1">
      <alignment vertical="center" wrapText="1"/>
    </xf>
    <xf numFmtId="41" fontId="0" fillId="0" borderId="0" xfId="2" applyFont="1" applyAlignment="1">
      <alignment vertical="center"/>
    </xf>
    <xf numFmtId="41" fontId="3" fillId="0" borderId="0" xfId="2" applyFont="1" applyBorder="1" applyAlignment="1">
      <alignment vertical="center"/>
    </xf>
    <xf numFmtId="164" fontId="0" fillId="0" borderId="0" xfId="0" applyNumberFormat="1" applyAlignment="1">
      <alignment vertical="center"/>
    </xf>
    <xf numFmtId="43" fontId="3" fillId="0" borderId="0" xfId="2" applyNumberFormat="1" applyFont="1" applyBorder="1" applyAlignment="1">
      <alignment vertical="center"/>
    </xf>
    <xf numFmtId="43" fontId="0" fillId="0" borderId="0" xfId="0" applyNumberFormat="1" applyAlignment="1">
      <alignment vertical="center"/>
    </xf>
    <xf numFmtId="166" fontId="0" fillId="0" borderId="0" xfId="1" applyNumberFormat="1" applyFont="1" applyAlignment="1">
      <alignment vertical="center"/>
    </xf>
    <xf numFmtId="43" fontId="3" fillId="0" borderId="0" xfId="1" applyFont="1" applyBorder="1" applyAlignment="1">
      <alignment vertical="center"/>
    </xf>
    <xf numFmtId="41" fontId="5" fillId="0" borderId="23" xfId="2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41" fontId="5" fillId="0" borderId="12" xfId="2" applyFont="1" applyBorder="1" applyAlignment="1">
      <alignment vertical="center"/>
    </xf>
    <xf numFmtId="164" fontId="5" fillId="0" borderId="26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41" fontId="5" fillId="0" borderId="24" xfId="2" applyFont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vertical="center" wrapText="1"/>
    </xf>
    <xf numFmtId="0" fontId="3" fillId="0" borderId="30" xfId="0" applyFont="1" applyBorder="1" applyAlignment="1">
      <alignment horizontal="left" vertical="center"/>
    </xf>
    <xf numFmtId="164" fontId="5" fillId="0" borderId="30" xfId="0" applyNumberFormat="1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vertical="center" wrapText="1"/>
    </xf>
    <xf numFmtId="0" fontId="3" fillId="0" borderId="33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164" fontId="3" fillId="0" borderId="34" xfId="0" applyNumberFormat="1" applyFont="1" applyBorder="1" applyAlignment="1">
      <alignment horizontal="left" vertical="center"/>
    </xf>
    <xf numFmtId="164" fontId="5" fillId="0" borderId="35" xfId="0" applyNumberFormat="1" applyFont="1" applyBorder="1" applyAlignment="1">
      <alignment vertical="center"/>
    </xf>
    <xf numFmtId="0" fontId="5" fillId="0" borderId="34" xfId="0" applyFont="1" applyBorder="1" applyAlignment="1">
      <alignment horizontal="left" vertical="center"/>
    </xf>
    <xf numFmtId="165" fontId="0" fillId="0" borderId="0" xfId="0" applyNumberFormat="1" applyAlignment="1">
      <alignment vertical="center"/>
    </xf>
    <xf numFmtId="0" fontId="3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164" fontId="5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3" fontId="3" fillId="0" borderId="0" xfId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165" fontId="3" fillId="0" borderId="13" xfId="1" applyNumberFormat="1" applyFont="1" applyBorder="1" applyAlignment="1">
      <alignment horizontal="center" vertical="center"/>
    </xf>
    <xf numFmtId="165" fontId="3" fillId="0" borderId="18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3" fillId="0" borderId="30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43" fontId="3" fillId="0" borderId="0" xfId="1" applyNumberFormat="1" applyFont="1" applyBorder="1" applyAlignment="1">
      <alignment horizontal="center" vertical="center"/>
    </xf>
    <xf numFmtId="43" fontId="3" fillId="0" borderId="0" xfId="0" applyNumberFormat="1" applyFont="1" applyAlignment="1">
      <alignment vertical="center"/>
    </xf>
    <xf numFmtId="43" fontId="3" fillId="0" borderId="0" xfId="1" applyFont="1" applyAlignment="1">
      <alignment vertical="center"/>
    </xf>
    <xf numFmtId="165" fontId="3" fillId="0" borderId="9" xfId="1" applyNumberFormat="1" applyFont="1" applyBorder="1" applyAlignment="1">
      <alignment vertical="center"/>
    </xf>
    <xf numFmtId="164" fontId="5" fillId="0" borderId="31" xfId="0" applyNumberFormat="1" applyFont="1" applyBorder="1" applyAlignment="1">
      <alignment horizontal="left" vertical="center"/>
    </xf>
    <xf numFmtId="165" fontId="5" fillId="0" borderId="26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6" fontId="0" fillId="0" borderId="0" xfId="0" applyNumberFormat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9" xfId="1" applyNumberFormat="1" applyFont="1" applyFill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abSelected="1" view="pageBreakPreview" topLeftCell="A22" zoomScaleNormal="100" zoomScaleSheetLayoutView="100" workbookViewId="0">
      <selection activeCell="D36" sqref="D36"/>
    </sheetView>
  </sheetViews>
  <sheetFormatPr defaultColWidth="8.85546875" defaultRowHeight="15" x14ac:dyDescent="0.25"/>
  <cols>
    <col min="1" max="1" width="7.7109375" style="78" customWidth="1"/>
    <col min="2" max="2" width="50.7109375" style="79" customWidth="1"/>
    <col min="3" max="3" width="7.5703125" style="78" customWidth="1"/>
    <col min="4" max="4" width="11.5703125" style="88" bestFit="1" customWidth="1"/>
    <col min="5" max="7" width="18.85546875" style="1" customWidth="1"/>
    <col min="8" max="8" width="20" style="1" customWidth="1"/>
    <col min="9" max="10" width="8.85546875" style="1"/>
    <col min="11" max="11" width="17.42578125" style="1" customWidth="1"/>
    <col min="12" max="12" width="14" style="1" customWidth="1"/>
    <col min="13" max="13" width="11.28515625" style="1" customWidth="1"/>
    <col min="14" max="14" width="10" style="1" bestFit="1" customWidth="1"/>
    <col min="15" max="15" width="10.5703125" style="1" bestFit="1" customWidth="1"/>
    <col min="16" max="17" width="9.5703125" style="1" bestFit="1" customWidth="1"/>
    <col min="18" max="16384" width="8.85546875" style="1"/>
  </cols>
  <sheetData>
    <row r="1" spans="1:15" ht="20.25" x14ac:dyDescent="0.25">
      <c r="A1" s="105" t="s">
        <v>0</v>
      </c>
      <c r="B1" s="105"/>
      <c r="C1" s="105"/>
      <c r="D1" s="105"/>
      <c r="E1" s="105"/>
      <c r="F1" s="105"/>
      <c r="G1" s="105"/>
      <c r="H1" s="105"/>
    </row>
    <row r="2" spans="1:15" ht="20.25" x14ac:dyDescent="0.25">
      <c r="A2" s="105" t="s">
        <v>67</v>
      </c>
      <c r="B2" s="105"/>
      <c r="C2" s="105"/>
      <c r="D2" s="105"/>
      <c r="E2" s="105"/>
      <c r="F2" s="105"/>
      <c r="G2" s="105"/>
      <c r="H2" s="105"/>
    </row>
    <row r="3" spans="1:15" ht="20.25" x14ac:dyDescent="0.25">
      <c r="A3" s="105" t="s">
        <v>1</v>
      </c>
      <c r="B3" s="105"/>
      <c r="C3" s="105"/>
      <c r="D3" s="105"/>
      <c r="E3" s="105"/>
      <c r="F3" s="105"/>
      <c r="G3" s="105"/>
      <c r="H3" s="105"/>
    </row>
    <row r="4" spans="1:15" ht="17.100000000000001" customHeight="1" thickBot="1" x14ac:dyDescent="0.3">
      <c r="A4" s="2"/>
      <c r="B4" s="3"/>
      <c r="C4" s="2"/>
      <c r="D4" s="81"/>
      <c r="E4" s="2"/>
      <c r="F4" s="2"/>
      <c r="G4" s="2"/>
      <c r="H4" s="4"/>
    </row>
    <row r="5" spans="1:15" ht="17.100000000000001" customHeight="1" x14ac:dyDescent="0.25">
      <c r="A5" s="5"/>
      <c r="B5" s="6"/>
      <c r="C5" s="7"/>
      <c r="D5" s="82"/>
      <c r="E5" s="106" t="s">
        <v>2</v>
      </c>
      <c r="F5" s="107"/>
      <c r="G5" s="108" t="s">
        <v>3</v>
      </c>
      <c r="H5" s="109"/>
    </row>
    <row r="6" spans="1:15" ht="17.100000000000001" customHeight="1" x14ac:dyDescent="0.25">
      <c r="A6" s="8" t="s">
        <v>4</v>
      </c>
      <c r="B6" s="9" t="s">
        <v>5</v>
      </c>
      <c r="C6" s="110" t="s">
        <v>6</v>
      </c>
      <c r="D6" s="110"/>
      <c r="E6" s="10" t="s">
        <v>7</v>
      </c>
      <c r="F6" s="10" t="s">
        <v>8</v>
      </c>
      <c r="G6" s="10" t="s">
        <v>7</v>
      </c>
      <c r="H6" s="11" t="s">
        <v>8</v>
      </c>
    </row>
    <row r="7" spans="1:15" ht="17.100000000000001" customHeight="1" thickBot="1" x14ac:dyDescent="0.3">
      <c r="A7" s="12"/>
      <c r="B7" s="13"/>
      <c r="C7" s="14"/>
      <c r="D7" s="83"/>
      <c r="E7" s="15" t="s">
        <v>9</v>
      </c>
      <c r="F7" s="15" t="s">
        <v>9</v>
      </c>
      <c r="G7" s="15" t="s">
        <v>9</v>
      </c>
      <c r="H7" s="16" t="s">
        <v>9</v>
      </c>
    </row>
    <row r="8" spans="1:15" ht="18.95" customHeight="1" thickBot="1" x14ac:dyDescent="0.3">
      <c r="A8" s="17"/>
      <c r="B8" s="18"/>
      <c r="C8" s="97" t="s">
        <v>10</v>
      </c>
      <c r="D8" s="84" t="s">
        <v>11</v>
      </c>
      <c r="E8" s="101"/>
      <c r="F8" s="102"/>
      <c r="G8" s="103"/>
      <c r="H8" s="104"/>
      <c r="I8" s="19"/>
      <c r="J8" s="19"/>
      <c r="O8" s="20" t="s">
        <v>12</v>
      </c>
    </row>
    <row r="9" spans="1:15" ht="18.95" customHeight="1" thickTop="1" x14ac:dyDescent="0.25">
      <c r="A9" s="21" t="s">
        <v>12</v>
      </c>
      <c r="B9" s="22" t="s">
        <v>12</v>
      </c>
      <c r="C9" s="98"/>
      <c r="D9" s="85"/>
      <c r="E9" s="23"/>
      <c r="F9" s="23"/>
      <c r="G9" s="23"/>
      <c r="H9" s="24" t="s">
        <v>12</v>
      </c>
      <c r="I9" s="19"/>
      <c r="J9" s="19"/>
      <c r="O9" s="20"/>
    </row>
    <row r="10" spans="1:15" ht="18.95" customHeight="1" x14ac:dyDescent="0.25">
      <c r="A10" s="21" t="s">
        <v>13</v>
      </c>
      <c r="B10" s="25" t="s">
        <v>14</v>
      </c>
      <c r="C10" s="98"/>
      <c r="D10" s="85"/>
      <c r="E10" s="26"/>
      <c r="F10" s="26"/>
      <c r="G10" s="26"/>
      <c r="H10" s="27"/>
      <c r="I10" s="19"/>
      <c r="J10" s="19"/>
    </row>
    <row r="11" spans="1:15" ht="18.95" customHeight="1" x14ac:dyDescent="0.25">
      <c r="A11" s="8">
        <v>1.1000000000000001</v>
      </c>
      <c r="B11" s="28" t="s">
        <v>15</v>
      </c>
      <c r="C11" s="98" t="s">
        <v>16</v>
      </c>
      <c r="D11" s="85">
        <v>1</v>
      </c>
      <c r="E11" s="29"/>
      <c r="F11" s="29"/>
      <c r="G11" s="29">
        <f>D11*E11</f>
        <v>0</v>
      </c>
      <c r="H11" s="30">
        <f>D11*F11</f>
        <v>0</v>
      </c>
      <c r="I11" s="19"/>
      <c r="J11" s="19"/>
    </row>
    <row r="12" spans="1:15" ht="18.95" customHeight="1" x14ac:dyDescent="0.25">
      <c r="A12" s="8">
        <v>1.2</v>
      </c>
      <c r="B12" s="28" t="s">
        <v>17</v>
      </c>
      <c r="C12" s="98" t="s">
        <v>16</v>
      </c>
      <c r="D12" s="85">
        <v>1</v>
      </c>
      <c r="E12" s="29"/>
      <c r="F12" s="29"/>
      <c r="G12" s="31"/>
      <c r="H12" s="30">
        <v>0</v>
      </c>
      <c r="I12" s="19"/>
      <c r="J12" s="19"/>
    </row>
    <row r="13" spans="1:15" ht="18.95" customHeight="1" x14ac:dyDescent="0.25">
      <c r="A13" s="8"/>
      <c r="B13" s="32"/>
      <c r="C13" s="98"/>
      <c r="D13" s="85"/>
      <c r="E13" s="26"/>
      <c r="F13" s="26"/>
      <c r="G13" s="26"/>
      <c r="H13" s="27"/>
      <c r="I13" s="19" t="s">
        <v>12</v>
      </c>
      <c r="J13" s="19"/>
    </row>
    <row r="14" spans="1:15" ht="18.95" customHeight="1" x14ac:dyDescent="0.25">
      <c r="A14" s="33" t="s">
        <v>18</v>
      </c>
      <c r="B14" s="25" t="s">
        <v>19</v>
      </c>
      <c r="C14" s="98"/>
      <c r="D14" s="85"/>
      <c r="E14" s="29"/>
      <c r="F14" s="29"/>
      <c r="G14" s="29"/>
      <c r="H14" s="34"/>
      <c r="I14" s="19"/>
      <c r="J14" s="19"/>
    </row>
    <row r="15" spans="1:15" ht="18.95" customHeight="1" x14ac:dyDescent="0.25">
      <c r="A15" s="8">
        <v>2.1</v>
      </c>
      <c r="B15" s="28" t="s">
        <v>84</v>
      </c>
      <c r="C15" s="98" t="s">
        <v>20</v>
      </c>
      <c r="D15" s="85">
        <v>0</v>
      </c>
      <c r="E15" s="92"/>
      <c r="F15" s="92"/>
      <c r="G15" s="29">
        <f>D15*E15</f>
        <v>0</v>
      </c>
      <c r="H15" s="30">
        <f>D15*F15</f>
        <v>0</v>
      </c>
      <c r="I15" s="19"/>
      <c r="J15" s="19"/>
    </row>
    <row r="16" spans="1:15" ht="18.95" customHeight="1" x14ac:dyDescent="0.25">
      <c r="A16" s="8">
        <v>2.2000000000000002</v>
      </c>
      <c r="B16" s="28" t="s">
        <v>81</v>
      </c>
      <c r="C16" s="98" t="s">
        <v>20</v>
      </c>
      <c r="D16" s="85">
        <f>0.4*0.8*D42</f>
        <v>15.114496576000004</v>
      </c>
      <c r="E16" s="92"/>
      <c r="F16" s="92"/>
      <c r="G16" s="29">
        <f>D16*E16</f>
        <v>0</v>
      </c>
      <c r="H16" s="30">
        <f>D16*F16</f>
        <v>0</v>
      </c>
      <c r="I16" s="19"/>
      <c r="J16" s="19"/>
    </row>
    <row r="17" spans="1:15" ht="18.95" customHeight="1" x14ac:dyDescent="0.25">
      <c r="A17" s="35">
        <v>2.2999999999999998</v>
      </c>
      <c r="B17" s="28" t="s">
        <v>82</v>
      </c>
      <c r="C17" s="98" t="s">
        <v>20</v>
      </c>
      <c r="D17" s="85">
        <f>0.4*0.8*D43</f>
        <v>21.361158336000003</v>
      </c>
      <c r="E17" s="92"/>
      <c r="F17" s="92"/>
      <c r="G17" s="29">
        <f>D17*E17</f>
        <v>0</v>
      </c>
      <c r="H17" s="30">
        <f>D17*F17</f>
        <v>0</v>
      </c>
      <c r="I17" s="19"/>
      <c r="J17" s="19"/>
    </row>
    <row r="18" spans="1:15" ht="18.95" customHeight="1" x14ac:dyDescent="0.25">
      <c r="A18" s="8">
        <v>2.4</v>
      </c>
      <c r="B18" s="28" t="s">
        <v>83</v>
      </c>
      <c r="C18" s="98" t="s">
        <v>20</v>
      </c>
      <c r="D18" s="85">
        <f>0.4*0.6*D44</f>
        <v>267.24826185599994</v>
      </c>
      <c r="E18" s="92"/>
      <c r="F18" s="92"/>
      <c r="G18" s="29">
        <f>D18*E18</f>
        <v>0</v>
      </c>
      <c r="H18" s="30">
        <f>D18*F18</f>
        <v>0</v>
      </c>
      <c r="I18" s="19"/>
      <c r="J18" s="19"/>
    </row>
    <row r="19" spans="1:15" ht="15.75" customHeight="1" x14ac:dyDescent="0.25">
      <c r="A19" s="8"/>
      <c r="B19" s="38"/>
      <c r="C19" s="98"/>
      <c r="D19" s="85"/>
      <c r="E19" s="92"/>
      <c r="F19" s="92"/>
      <c r="G19" s="29"/>
      <c r="H19" s="34"/>
      <c r="I19" s="39" t="s">
        <v>12</v>
      </c>
      <c r="J19" s="39"/>
    </row>
    <row r="20" spans="1:15" ht="15.75" customHeight="1" x14ac:dyDescent="0.25">
      <c r="A20" s="21" t="s">
        <v>21</v>
      </c>
      <c r="B20" s="40" t="s">
        <v>22</v>
      </c>
      <c r="C20" s="98"/>
      <c r="D20" s="85"/>
      <c r="E20" s="92"/>
      <c r="F20" s="92"/>
      <c r="G20" s="29"/>
      <c r="H20" s="34"/>
      <c r="I20" s="19" t="s">
        <v>12</v>
      </c>
      <c r="J20" s="19"/>
    </row>
    <row r="21" spans="1:15" ht="15.75" customHeight="1" x14ac:dyDescent="0.25">
      <c r="A21" s="8">
        <v>3.1</v>
      </c>
      <c r="B21" s="38" t="s">
        <v>23</v>
      </c>
      <c r="C21" s="98" t="s">
        <v>20</v>
      </c>
      <c r="D21" s="80">
        <v>0</v>
      </c>
      <c r="E21" s="92"/>
      <c r="F21" s="92"/>
      <c r="G21" s="29">
        <f>D21*E21</f>
        <v>0</v>
      </c>
      <c r="H21" s="30">
        <f>D21*F21</f>
        <v>0</v>
      </c>
      <c r="I21" s="19"/>
      <c r="J21" s="19"/>
      <c r="O21" s="20"/>
    </row>
    <row r="22" spans="1:15" ht="15.75" customHeight="1" x14ac:dyDescent="0.25">
      <c r="A22" s="8">
        <v>3.2</v>
      </c>
      <c r="B22" s="38" t="s">
        <v>24</v>
      </c>
      <c r="C22" s="98" t="s">
        <v>20</v>
      </c>
      <c r="D22" s="80">
        <f>((0.4*0.26)-(PI()*0.25*(6*(25.4/1000)^2)))*D42</f>
        <v>4.7686121036152622</v>
      </c>
      <c r="E22" s="92"/>
      <c r="F22" s="92"/>
      <c r="G22" s="29">
        <f>D22*E22</f>
        <v>0</v>
      </c>
      <c r="H22" s="30">
        <f>D22*F22</f>
        <v>0</v>
      </c>
      <c r="I22" s="19"/>
      <c r="J22" s="19"/>
    </row>
    <row r="23" spans="1:15" ht="15.75" customHeight="1" x14ac:dyDescent="0.25">
      <c r="A23" s="8">
        <v>3.3</v>
      </c>
      <c r="B23" s="38" t="s">
        <v>25</v>
      </c>
      <c r="C23" s="98" t="s">
        <v>20</v>
      </c>
      <c r="D23" s="80">
        <f>((0.4*0.2)-(PI()*0.25*(4*(25.4/1000)^2)))*D43</f>
        <v>5.2049913503620377</v>
      </c>
      <c r="E23" s="92"/>
      <c r="F23" s="92"/>
      <c r="G23" s="29">
        <f>D23*E23</f>
        <v>0</v>
      </c>
      <c r="H23" s="30">
        <f>D23*F23</f>
        <v>0</v>
      </c>
      <c r="I23" s="19"/>
      <c r="J23" s="19"/>
    </row>
    <row r="24" spans="1:15" ht="15.75" customHeight="1" x14ac:dyDescent="0.25">
      <c r="A24" s="8">
        <v>3.4</v>
      </c>
      <c r="B24" s="38" t="s">
        <v>71</v>
      </c>
      <c r="C24" s="98" t="s">
        <v>20</v>
      </c>
      <c r="D24" s="80">
        <f>((0.4*0.15)-(PI()*0.25*(2*(25.4/1000)^2)))*D44</f>
        <v>65.683593021847969</v>
      </c>
      <c r="E24" s="92"/>
      <c r="F24" s="92"/>
      <c r="G24" s="29">
        <f>D24*E24</f>
        <v>0</v>
      </c>
      <c r="H24" s="30">
        <f>D24*F24</f>
        <v>0</v>
      </c>
      <c r="I24" s="19"/>
      <c r="J24" s="19"/>
      <c r="K24" s="41"/>
      <c r="L24" s="42"/>
      <c r="M24" s="43"/>
    </row>
    <row r="25" spans="1:15" ht="15.75" customHeight="1" x14ac:dyDescent="0.25">
      <c r="A25" s="8">
        <v>3.5</v>
      </c>
      <c r="B25" s="38" t="s">
        <v>26</v>
      </c>
      <c r="C25" s="98" t="s">
        <v>20</v>
      </c>
      <c r="D25" s="85">
        <f>SUM(D15:D18)-SUM(D21:D24)-SUM(I41:I44)</f>
        <v>228.06672029217469</v>
      </c>
      <c r="E25" s="92"/>
      <c r="F25" s="92"/>
      <c r="G25" s="29">
        <f>D25*E25</f>
        <v>0</v>
      </c>
      <c r="H25" s="30">
        <f>D25*F25</f>
        <v>0</v>
      </c>
      <c r="I25" s="19"/>
      <c r="J25" s="19"/>
      <c r="K25" s="41"/>
      <c r="L25" s="42"/>
      <c r="M25" s="43"/>
    </row>
    <row r="26" spans="1:15" ht="15.75" customHeight="1" x14ac:dyDescent="0.25">
      <c r="A26" s="8"/>
      <c r="B26" s="38"/>
      <c r="C26" s="98"/>
      <c r="D26" s="85"/>
      <c r="E26" s="92"/>
      <c r="F26" s="92"/>
      <c r="G26" s="29"/>
      <c r="H26" s="34"/>
      <c r="I26" s="19"/>
      <c r="J26" s="19"/>
      <c r="K26" s="41"/>
      <c r="L26" s="42"/>
      <c r="M26" s="43"/>
    </row>
    <row r="27" spans="1:15" ht="47.25" x14ac:dyDescent="0.25">
      <c r="A27" s="21" t="s">
        <v>27</v>
      </c>
      <c r="B27" s="40" t="s">
        <v>28</v>
      </c>
      <c r="C27" s="98"/>
      <c r="D27" s="85"/>
      <c r="E27" s="92"/>
      <c r="F27" s="92"/>
      <c r="G27" s="29"/>
      <c r="H27" s="34"/>
      <c r="I27" s="19"/>
      <c r="J27" s="19"/>
      <c r="K27" s="41"/>
      <c r="L27" s="42"/>
      <c r="M27" s="43"/>
    </row>
    <row r="28" spans="1:15" ht="15.75" customHeight="1" x14ac:dyDescent="0.25">
      <c r="A28" s="8">
        <v>4.0999999999999996</v>
      </c>
      <c r="B28" s="38" t="s">
        <v>72</v>
      </c>
      <c r="C28" s="98" t="s">
        <v>29</v>
      </c>
      <c r="D28" s="85">
        <v>0</v>
      </c>
      <c r="E28" s="92"/>
      <c r="F28" s="92"/>
      <c r="G28" s="29">
        <f>D28*E28</f>
        <v>0</v>
      </c>
      <c r="H28" s="30">
        <f>D28*F28</f>
        <v>0</v>
      </c>
      <c r="I28" s="19"/>
      <c r="J28" s="19"/>
      <c r="K28" s="41"/>
      <c r="L28" s="42"/>
      <c r="M28" s="43"/>
    </row>
    <row r="29" spans="1:15" ht="15.75" customHeight="1" x14ac:dyDescent="0.25">
      <c r="A29" s="8">
        <v>4.2</v>
      </c>
      <c r="B29" s="38" t="s">
        <v>30</v>
      </c>
      <c r="C29" s="98" t="s">
        <v>29</v>
      </c>
      <c r="D29" s="85">
        <v>3</v>
      </c>
      <c r="E29" s="92"/>
      <c r="F29" s="92"/>
      <c r="G29" s="29">
        <f t="shared" ref="G29:G34" si="0">D29*E29</f>
        <v>0</v>
      </c>
      <c r="H29" s="30">
        <f t="shared" ref="H29:H34" si="1">D29*F29</f>
        <v>0</v>
      </c>
      <c r="I29" s="19"/>
      <c r="J29" s="19"/>
      <c r="K29" s="41"/>
      <c r="M29" s="43"/>
    </row>
    <row r="30" spans="1:15" ht="15.75" customHeight="1" x14ac:dyDescent="0.25">
      <c r="A30" s="8">
        <v>4.3</v>
      </c>
      <c r="B30" s="38" t="s">
        <v>69</v>
      </c>
      <c r="C30" s="98" t="s">
        <v>29</v>
      </c>
      <c r="D30" s="85">
        <v>8</v>
      </c>
      <c r="E30" s="92"/>
      <c r="F30" s="92"/>
      <c r="G30" s="29">
        <f t="shared" si="0"/>
        <v>0</v>
      </c>
      <c r="H30" s="30">
        <f t="shared" si="1"/>
        <v>0</v>
      </c>
      <c r="I30" s="19"/>
      <c r="J30" s="19"/>
      <c r="K30" s="41"/>
      <c r="M30" s="43"/>
    </row>
    <row r="31" spans="1:15" ht="15.75" customHeight="1" x14ac:dyDescent="0.25">
      <c r="A31" s="8">
        <v>4.4000000000000004</v>
      </c>
      <c r="B31" s="38" t="s">
        <v>86</v>
      </c>
      <c r="C31" s="98" t="s">
        <v>29</v>
      </c>
      <c r="D31" s="85">
        <v>2</v>
      </c>
      <c r="E31" s="100"/>
      <c r="F31" s="100"/>
      <c r="G31" s="29">
        <f t="shared" si="0"/>
        <v>0</v>
      </c>
      <c r="H31" s="30">
        <f t="shared" si="1"/>
        <v>0</v>
      </c>
      <c r="I31" s="19"/>
      <c r="J31" s="19"/>
      <c r="K31" s="41"/>
      <c r="M31" s="43"/>
    </row>
    <row r="32" spans="1:15" ht="15.75" customHeight="1" x14ac:dyDescent="0.25">
      <c r="A32" s="8">
        <v>4.5</v>
      </c>
      <c r="B32" s="38" t="s">
        <v>31</v>
      </c>
      <c r="C32" s="98" t="s">
        <v>29</v>
      </c>
      <c r="D32" s="85">
        <f>D29*2</f>
        <v>6</v>
      </c>
      <c r="E32" s="92"/>
      <c r="F32" s="92"/>
      <c r="G32" s="29">
        <f t="shared" si="0"/>
        <v>0</v>
      </c>
      <c r="H32" s="30">
        <f t="shared" si="1"/>
        <v>0</v>
      </c>
      <c r="I32" s="19"/>
      <c r="J32" s="19"/>
      <c r="K32" s="41"/>
      <c r="M32" s="43"/>
    </row>
    <row r="33" spans="1:17" ht="15.75" customHeight="1" x14ac:dyDescent="0.25">
      <c r="A33" s="8">
        <v>4.5999999999999996</v>
      </c>
      <c r="B33" s="38" t="s">
        <v>70</v>
      </c>
      <c r="C33" s="98" t="s">
        <v>29</v>
      </c>
      <c r="D33" s="85">
        <f>D30*2</f>
        <v>16</v>
      </c>
      <c r="E33" s="92"/>
      <c r="F33" s="92"/>
      <c r="G33" s="29">
        <f t="shared" si="0"/>
        <v>0</v>
      </c>
      <c r="H33" s="30">
        <f t="shared" si="1"/>
        <v>0</v>
      </c>
      <c r="I33" s="19"/>
      <c r="J33" s="19"/>
      <c r="K33" s="41"/>
      <c r="M33" s="43"/>
    </row>
    <row r="34" spans="1:17" ht="15.75" customHeight="1" x14ac:dyDescent="0.25">
      <c r="A34" s="8">
        <v>4.7</v>
      </c>
      <c r="B34" s="38" t="s">
        <v>87</v>
      </c>
      <c r="C34" s="98" t="s">
        <v>29</v>
      </c>
      <c r="D34" s="85">
        <v>2</v>
      </c>
      <c r="E34" s="100"/>
      <c r="F34" s="100"/>
      <c r="G34" s="29">
        <f t="shared" si="0"/>
        <v>0</v>
      </c>
      <c r="H34" s="30">
        <f t="shared" si="1"/>
        <v>0</v>
      </c>
      <c r="I34" s="19"/>
      <c r="J34" s="19"/>
      <c r="K34" s="41"/>
      <c r="L34" s="42"/>
      <c r="M34" s="43"/>
    </row>
    <row r="35" spans="1:17" ht="15.75" customHeight="1" x14ac:dyDescent="0.25">
      <c r="A35" s="8">
        <v>4.8</v>
      </c>
      <c r="B35" s="38" t="s">
        <v>90</v>
      </c>
      <c r="C35" s="99" t="s">
        <v>29</v>
      </c>
      <c r="D35" s="85">
        <v>2</v>
      </c>
      <c r="E35" s="100"/>
      <c r="F35" s="100"/>
      <c r="G35" s="29">
        <f t="shared" ref="G35" si="2">D35*E35</f>
        <v>0</v>
      </c>
      <c r="H35" s="30">
        <f t="shared" ref="H35" si="3">D35*F35</f>
        <v>0</v>
      </c>
      <c r="I35" s="19"/>
      <c r="J35" s="19"/>
      <c r="K35" s="41"/>
      <c r="L35" s="42"/>
      <c r="M35" s="43"/>
    </row>
    <row r="36" spans="1:17" ht="15.75" customHeight="1" x14ac:dyDescent="0.25">
      <c r="A36" s="8"/>
      <c r="B36" s="38"/>
      <c r="C36" s="98"/>
      <c r="D36" s="85"/>
      <c r="E36" s="92"/>
      <c r="F36" s="92"/>
      <c r="G36" s="29"/>
      <c r="H36" s="34"/>
      <c r="I36" s="19"/>
      <c r="J36" s="19"/>
      <c r="K36" s="41"/>
      <c r="L36" s="42"/>
      <c r="M36" s="43"/>
    </row>
    <row r="37" spans="1:17" ht="47.25" x14ac:dyDescent="0.25">
      <c r="A37" s="21" t="s">
        <v>32</v>
      </c>
      <c r="B37" s="40" t="s">
        <v>33</v>
      </c>
      <c r="C37" s="98"/>
      <c r="D37" s="85"/>
      <c r="E37" s="92"/>
      <c r="F37" s="92"/>
      <c r="G37" s="29"/>
      <c r="H37" s="34"/>
      <c r="I37" s="19"/>
      <c r="J37" s="19"/>
      <c r="K37" s="41"/>
      <c r="L37" s="42"/>
      <c r="M37" s="43"/>
    </row>
    <row r="38" spans="1:17" ht="15.75" customHeight="1" x14ac:dyDescent="0.25">
      <c r="A38" s="8">
        <v>5.0999999999999996</v>
      </c>
      <c r="B38" s="38" t="s">
        <v>69</v>
      </c>
      <c r="C38" s="98" t="s">
        <v>29</v>
      </c>
      <c r="D38" s="85">
        <f>D53</f>
        <v>6</v>
      </c>
      <c r="E38" s="92"/>
      <c r="F38" s="92"/>
      <c r="G38" s="29">
        <f>D38*E38</f>
        <v>0</v>
      </c>
      <c r="H38" s="30">
        <f>D38*F38</f>
        <v>0</v>
      </c>
      <c r="I38" s="19"/>
      <c r="J38" s="19"/>
      <c r="K38" s="41"/>
      <c r="L38" s="42"/>
      <c r="M38" s="43"/>
    </row>
    <row r="39" spans="1:17" ht="15.75" customHeight="1" x14ac:dyDescent="0.25">
      <c r="A39" s="8"/>
      <c r="B39" s="38"/>
      <c r="C39" s="98"/>
      <c r="D39" s="85"/>
      <c r="E39" s="92"/>
      <c r="F39" s="92"/>
      <c r="G39" s="29"/>
      <c r="H39" s="34"/>
      <c r="I39" s="19"/>
      <c r="J39" s="19"/>
      <c r="K39" s="41"/>
      <c r="L39" s="42"/>
      <c r="M39" s="43"/>
    </row>
    <row r="40" spans="1:17" ht="15.75" customHeight="1" x14ac:dyDescent="0.25">
      <c r="A40" s="21" t="s">
        <v>34</v>
      </c>
      <c r="B40" s="40" t="s">
        <v>35</v>
      </c>
      <c r="C40" s="98"/>
      <c r="D40" s="85"/>
      <c r="E40" s="92"/>
      <c r="F40" s="92"/>
      <c r="G40" s="29"/>
      <c r="H40" s="34"/>
      <c r="I40" s="19"/>
      <c r="J40" s="19"/>
      <c r="K40" s="41"/>
      <c r="L40" s="42"/>
      <c r="M40" s="43"/>
    </row>
    <row r="41" spans="1:17" ht="15.75" customHeight="1" x14ac:dyDescent="0.25">
      <c r="A41" s="8">
        <v>6.1</v>
      </c>
      <c r="B41" s="38" t="s">
        <v>73</v>
      </c>
      <c r="C41" s="98" t="s">
        <v>36</v>
      </c>
      <c r="D41" s="85">
        <v>0</v>
      </c>
      <c r="E41" s="92"/>
      <c r="F41" s="92"/>
      <c r="G41" s="29">
        <f t="shared" ref="G41:G44" si="4">D41*E41</f>
        <v>0</v>
      </c>
      <c r="H41" s="30">
        <f t="shared" ref="H41:H44" si="5">D41*F41</f>
        <v>0</v>
      </c>
      <c r="I41" s="90"/>
      <c r="J41" s="19"/>
      <c r="L41" s="41"/>
      <c r="M41" s="44"/>
      <c r="O41" s="45"/>
      <c r="Q41" s="45"/>
    </row>
    <row r="42" spans="1:17" ht="15.75" customHeight="1" x14ac:dyDescent="0.25">
      <c r="A42" s="8">
        <v>6.2</v>
      </c>
      <c r="B42" s="38" t="s">
        <v>74</v>
      </c>
      <c r="C42" s="98" t="s">
        <v>36</v>
      </c>
      <c r="D42" s="85">
        <f>L99</f>
        <v>47.232801800000004</v>
      </c>
      <c r="E42" s="92"/>
      <c r="F42" s="92"/>
      <c r="G42" s="29">
        <f t="shared" si="4"/>
        <v>0</v>
      </c>
      <c r="H42" s="30">
        <f t="shared" si="5"/>
        <v>0</v>
      </c>
      <c r="I42" s="91"/>
      <c r="J42" s="19"/>
      <c r="L42" s="41"/>
      <c r="M42" s="44"/>
      <c r="O42" s="45"/>
      <c r="Q42" s="45"/>
    </row>
    <row r="43" spans="1:17" ht="15.75" customHeight="1" x14ac:dyDescent="0.25">
      <c r="A43" s="8">
        <v>6.3</v>
      </c>
      <c r="B43" s="38" t="s">
        <v>75</v>
      </c>
      <c r="C43" s="98" t="s">
        <v>36</v>
      </c>
      <c r="D43" s="85">
        <f>L100</f>
        <v>66.753619799999996</v>
      </c>
      <c r="E43" s="92"/>
      <c r="F43" s="92"/>
      <c r="G43" s="29">
        <f t="shared" si="4"/>
        <v>0</v>
      </c>
      <c r="H43" s="30">
        <f t="shared" si="5"/>
        <v>0</v>
      </c>
      <c r="I43" s="91"/>
      <c r="J43" s="19"/>
      <c r="L43" s="41"/>
      <c r="M43" s="46"/>
      <c r="N43" s="46"/>
      <c r="O43" s="45"/>
      <c r="Q43" s="45"/>
    </row>
    <row r="44" spans="1:17" ht="15.75" customHeight="1" x14ac:dyDescent="0.25">
      <c r="A44" s="8">
        <v>6.4</v>
      </c>
      <c r="B44" s="38" t="s">
        <v>76</v>
      </c>
      <c r="C44" s="98" t="s">
        <v>36</v>
      </c>
      <c r="D44" s="85">
        <f>L101</f>
        <v>1113.5344243999998</v>
      </c>
      <c r="E44" s="92"/>
      <c r="F44" s="92"/>
      <c r="G44" s="29">
        <f t="shared" si="4"/>
        <v>0</v>
      </c>
      <c r="H44" s="30">
        <f t="shared" si="5"/>
        <v>0</v>
      </c>
      <c r="I44" s="91"/>
      <c r="J44" s="19"/>
      <c r="L44" s="42"/>
      <c r="M44" s="47"/>
      <c r="N44" s="45"/>
      <c r="O44" s="69"/>
      <c r="Q44" s="45"/>
    </row>
    <row r="45" spans="1:17" ht="15.75" customHeight="1" x14ac:dyDescent="0.25">
      <c r="A45" s="8"/>
      <c r="B45" s="38"/>
      <c r="C45" s="98"/>
      <c r="D45" s="89"/>
      <c r="E45" s="92"/>
      <c r="F45" s="92"/>
      <c r="G45" s="29"/>
      <c r="H45" s="30"/>
      <c r="I45" s="19"/>
      <c r="J45" s="19"/>
      <c r="L45" s="42"/>
      <c r="M45" s="47"/>
    </row>
    <row r="46" spans="1:17" ht="31.5" x14ac:dyDescent="0.25">
      <c r="A46" s="21" t="s">
        <v>40</v>
      </c>
      <c r="B46" s="40" t="s">
        <v>89</v>
      </c>
      <c r="C46" s="98"/>
      <c r="D46" s="85"/>
      <c r="E46" s="92"/>
      <c r="F46" s="92"/>
      <c r="G46" s="29"/>
      <c r="H46" s="34"/>
      <c r="I46" s="19"/>
      <c r="J46" s="19"/>
      <c r="K46" s="41"/>
      <c r="L46" s="46"/>
      <c r="M46" s="47"/>
    </row>
    <row r="47" spans="1:17" ht="15.75" customHeight="1" x14ac:dyDescent="0.25">
      <c r="A47" s="35">
        <v>7.1</v>
      </c>
      <c r="B47" s="28" t="s">
        <v>88</v>
      </c>
      <c r="C47" s="98" t="s">
        <v>41</v>
      </c>
      <c r="D47" s="85">
        <v>2</v>
      </c>
      <c r="E47" s="92"/>
      <c r="F47" s="92"/>
      <c r="G47" s="29">
        <f>D47*E47</f>
        <v>0</v>
      </c>
      <c r="H47" s="30">
        <f>D47*F47</f>
        <v>0</v>
      </c>
      <c r="I47" s="19"/>
      <c r="J47" s="19"/>
      <c r="L47" s="46"/>
      <c r="M47" s="47"/>
    </row>
    <row r="48" spans="1:17" ht="15.75" customHeight="1" x14ac:dyDescent="0.25">
      <c r="A48" s="35"/>
      <c r="B48" s="32"/>
      <c r="C48" s="98"/>
      <c r="D48" s="85"/>
      <c r="E48" s="92"/>
      <c r="F48" s="92"/>
      <c r="G48" s="29"/>
      <c r="H48" s="37"/>
      <c r="I48" s="19"/>
      <c r="J48" s="19"/>
      <c r="L48" s="46"/>
      <c r="M48" s="47"/>
    </row>
    <row r="49" spans="1:16" ht="15.75" customHeight="1" x14ac:dyDescent="0.25">
      <c r="A49" s="33" t="s">
        <v>42</v>
      </c>
      <c r="B49" s="25" t="s">
        <v>77</v>
      </c>
      <c r="C49" s="98"/>
      <c r="D49" s="85"/>
      <c r="E49" s="92"/>
      <c r="F49" s="92"/>
      <c r="G49" s="29"/>
      <c r="H49" s="34"/>
      <c r="I49" s="19"/>
      <c r="J49" s="19"/>
      <c r="M49" s="47"/>
    </row>
    <row r="50" spans="1:16" ht="15.75" customHeight="1" x14ac:dyDescent="0.25">
      <c r="A50" s="8">
        <v>8.1</v>
      </c>
      <c r="B50" s="28" t="s">
        <v>85</v>
      </c>
      <c r="C50" s="98" t="s">
        <v>29</v>
      </c>
      <c r="D50" s="85">
        <v>0</v>
      </c>
      <c r="E50" s="92"/>
      <c r="F50" s="92"/>
      <c r="G50" s="29">
        <f>D50*E50</f>
        <v>0</v>
      </c>
      <c r="H50" s="30">
        <f>D50*F50</f>
        <v>0</v>
      </c>
      <c r="I50" s="49"/>
      <c r="J50" s="49"/>
      <c r="L50" s="46"/>
      <c r="M50" s="47"/>
      <c r="O50" s="96"/>
      <c r="P50" s="45"/>
    </row>
    <row r="51" spans="1:16" ht="15.75" customHeight="1" x14ac:dyDescent="0.25">
      <c r="A51" s="8">
        <v>8.1999999999999993</v>
      </c>
      <c r="B51" s="28" t="s">
        <v>78</v>
      </c>
      <c r="C51" s="98" t="s">
        <v>29</v>
      </c>
      <c r="D51" s="85">
        <v>2</v>
      </c>
      <c r="E51" s="92"/>
      <c r="F51" s="92"/>
      <c r="G51" s="29">
        <f>D51*E51</f>
        <v>0</v>
      </c>
      <c r="H51" s="30">
        <f>D51*F51</f>
        <v>0</v>
      </c>
      <c r="I51" s="49"/>
      <c r="J51" s="49"/>
      <c r="L51" s="46"/>
      <c r="M51" s="47"/>
    </row>
    <row r="52" spans="1:16" ht="15.75" customHeight="1" x14ac:dyDescent="0.25">
      <c r="A52" s="35">
        <v>8.3000000000000007</v>
      </c>
      <c r="B52" s="28" t="s">
        <v>79</v>
      </c>
      <c r="C52" s="98" t="s">
        <v>29</v>
      </c>
      <c r="D52" s="85">
        <f>D30</f>
        <v>8</v>
      </c>
      <c r="E52" s="92"/>
      <c r="F52" s="92"/>
      <c r="G52" s="29">
        <f>D52*E52</f>
        <v>0</v>
      </c>
      <c r="H52" s="30">
        <f>D52*F52</f>
        <v>0</v>
      </c>
      <c r="I52" s="49"/>
      <c r="J52" s="49"/>
      <c r="L52" s="46"/>
      <c r="M52" s="47"/>
    </row>
    <row r="53" spans="1:16" ht="15.75" customHeight="1" x14ac:dyDescent="0.25">
      <c r="A53" s="35">
        <v>8.4</v>
      </c>
      <c r="B53" s="28" t="s">
        <v>80</v>
      </c>
      <c r="C53" s="98" t="s">
        <v>29</v>
      </c>
      <c r="D53" s="85">
        <v>6</v>
      </c>
      <c r="E53" s="92"/>
      <c r="F53" s="92"/>
      <c r="G53" s="29">
        <f>D53*E53</f>
        <v>0</v>
      </c>
      <c r="H53" s="30">
        <f>D53*F53</f>
        <v>0</v>
      </c>
      <c r="I53" s="49"/>
      <c r="J53" s="49"/>
      <c r="L53" s="46"/>
      <c r="M53" s="47"/>
    </row>
    <row r="54" spans="1:16" ht="15.75" customHeight="1" x14ac:dyDescent="0.25">
      <c r="A54" s="35"/>
      <c r="B54" s="28"/>
      <c r="C54" s="98"/>
      <c r="D54" s="85"/>
      <c r="E54" s="92"/>
      <c r="F54" s="92"/>
      <c r="G54" s="29"/>
      <c r="H54" s="34"/>
      <c r="I54" s="49"/>
      <c r="J54" s="49"/>
      <c r="L54" s="46"/>
      <c r="M54" s="47"/>
    </row>
    <row r="55" spans="1:16" ht="15.75" customHeight="1" x14ac:dyDescent="0.25">
      <c r="A55" s="35"/>
      <c r="B55" s="28"/>
      <c r="C55" s="98"/>
      <c r="D55" s="85"/>
      <c r="E55" s="92"/>
      <c r="F55" s="92"/>
      <c r="G55" s="31"/>
      <c r="H55" s="36"/>
      <c r="I55" s="49"/>
      <c r="J55" s="49"/>
      <c r="L55" s="46"/>
      <c r="M55" s="47"/>
    </row>
    <row r="56" spans="1:16" ht="15.75" customHeight="1" x14ac:dyDescent="0.25">
      <c r="A56" s="33" t="s">
        <v>43</v>
      </c>
      <c r="B56" s="25" t="s">
        <v>44</v>
      </c>
      <c r="C56" s="98"/>
      <c r="D56" s="85"/>
      <c r="E56" s="92"/>
      <c r="F56" s="92"/>
      <c r="G56" s="31"/>
      <c r="H56" s="36"/>
      <c r="I56" s="49"/>
      <c r="J56" s="49"/>
      <c r="M56" s="47"/>
    </row>
    <row r="57" spans="1:16" ht="15.75" customHeight="1" x14ac:dyDescent="0.25">
      <c r="A57" s="35">
        <v>9.1</v>
      </c>
      <c r="B57" s="28" t="s">
        <v>45</v>
      </c>
      <c r="C57" s="98" t="s">
        <v>16</v>
      </c>
      <c r="D57" s="85">
        <v>1</v>
      </c>
      <c r="E57" s="92"/>
      <c r="F57" s="92"/>
      <c r="G57" s="92"/>
      <c r="H57" s="30">
        <f>D57*F57</f>
        <v>0</v>
      </c>
      <c r="I57" s="49"/>
      <c r="J57" s="49"/>
      <c r="L57" s="46"/>
      <c r="M57" s="47"/>
      <c r="O57" s="96"/>
    </row>
    <row r="58" spans="1:16" ht="15.75" customHeight="1" x14ac:dyDescent="0.25">
      <c r="A58" s="35"/>
      <c r="B58" s="28"/>
      <c r="C58" s="98"/>
      <c r="D58" s="85"/>
      <c r="E58" s="92"/>
      <c r="F58" s="92"/>
      <c r="G58" s="92"/>
      <c r="H58" s="36"/>
      <c r="I58" s="49"/>
      <c r="J58" s="49"/>
      <c r="L58" s="46"/>
      <c r="M58" s="47"/>
    </row>
    <row r="59" spans="1:16" ht="15.75" customHeight="1" x14ac:dyDescent="0.25">
      <c r="A59" s="33" t="s">
        <v>46</v>
      </c>
      <c r="B59" s="25" t="s">
        <v>47</v>
      </c>
      <c r="C59" s="98" t="s">
        <v>16</v>
      </c>
      <c r="D59" s="85">
        <v>1</v>
      </c>
      <c r="E59" s="92"/>
      <c r="F59" s="92"/>
      <c r="G59" s="92"/>
      <c r="H59" s="30">
        <f>D59*F59</f>
        <v>0</v>
      </c>
      <c r="I59" s="49"/>
      <c r="J59" s="49"/>
      <c r="L59" s="46"/>
      <c r="M59" s="47"/>
    </row>
    <row r="60" spans="1:16" ht="15.75" customHeight="1" x14ac:dyDescent="0.25">
      <c r="A60" s="35"/>
      <c r="B60" s="28"/>
      <c r="C60" s="98"/>
      <c r="D60" s="85"/>
      <c r="E60" s="92"/>
      <c r="F60" s="92"/>
      <c r="G60" s="31"/>
      <c r="H60" s="36"/>
      <c r="I60" s="49"/>
      <c r="J60" s="49"/>
      <c r="L60" s="46"/>
      <c r="M60" s="47"/>
    </row>
    <row r="61" spans="1:16" ht="15.75" customHeight="1" x14ac:dyDescent="0.25">
      <c r="A61" s="33" t="s">
        <v>48</v>
      </c>
      <c r="B61" s="25" t="s">
        <v>49</v>
      </c>
      <c r="C61" s="98" t="s">
        <v>16</v>
      </c>
      <c r="D61" s="85">
        <v>1</v>
      </c>
      <c r="E61" s="92"/>
      <c r="F61" s="92"/>
      <c r="G61" s="29">
        <f>D61*E61</f>
        <v>0</v>
      </c>
      <c r="H61" s="30">
        <f>D61*F61</f>
        <v>0</v>
      </c>
      <c r="I61" s="49"/>
      <c r="J61" s="49"/>
    </row>
    <row r="62" spans="1:16" ht="15.75" customHeight="1" x14ac:dyDescent="0.25">
      <c r="A62" s="35"/>
      <c r="B62" s="28"/>
      <c r="C62" s="98"/>
      <c r="D62" s="85"/>
      <c r="E62" s="92"/>
      <c r="F62" s="92"/>
      <c r="G62" s="31"/>
      <c r="H62" s="36"/>
      <c r="I62" s="49"/>
      <c r="J62" s="49"/>
    </row>
    <row r="63" spans="1:16" ht="15.75" customHeight="1" x14ac:dyDescent="0.25">
      <c r="A63" s="33" t="s">
        <v>50</v>
      </c>
      <c r="B63" s="25" t="s">
        <v>51</v>
      </c>
      <c r="C63" s="98"/>
      <c r="D63" s="85"/>
      <c r="E63" s="92"/>
      <c r="F63" s="92"/>
      <c r="G63" s="31"/>
      <c r="H63" s="36"/>
      <c r="I63" s="49"/>
      <c r="J63" s="49"/>
      <c r="L63" s="46"/>
      <c r="M63" s="47"/>
    </row>
    <row r="64" spans="1:16" ht="15.75" customHeight="1" x14ac:dyDescent="0.25">
      <c r="A64" s="35"/>
      <c r="B64" s="28" t="s">
        <v>52</v>
      </c>
      <c r="C64" s="98" t="s">
        <v>36</v>
      </c>
      <c r="D64" s="85">
        <v>0</v>
      </c>
      <c r="E64" s="92"/>
      <c r="F64" s="92"/>
      <c r="G64" s="29">
        <f>D64*E64</f>
        <v>0</v>
      </c>
      <c r="H64" s="30">
        <f>D64*F64</f>
        <v>0</v>
      </c>
      <c r="I64" s="49"/>
      <c r="J64" s="49"/>
      <c r="L64" s="46"/>
      <c r="M64" s="47"/>
    </row>
    <row r="65" spans="1:13" ht="15.75" customHeight="1" x14ac:dyDescent="0.25">
      <c r="A65" s="35"/>
      <c r="B65" s="28" t="s">
        <v>53</v>
      </c>
      <c r="C65" s="98" t="s">
        <v>36</v>
      </c>
      <c r="D65" s="85">
        <v>0</v>
      </c>
      <c r="E65" s="92"/>
      <c r="F65" s="92"/>
      <c r="G65" s="29">
        <f>D65*E65</f>
        <v>0</v>
      </c>
      <c r="H65" s="30">
        <f>D65*F65</f>
        <v>0</v>
      </c>
      <c r="I65" s="49"/>
      <c r="J65" s="49"/>
      <c r="L65" s="46"/>
      <c r="M65" s="47"/>
    </row>
    <row r="66" spans="1:13" ht="15.75" customHeight="1" x14ac:dyDescent="0.25">
      <c r="A66" s="35"/>
      <c r="B66" s="28" t="s">
        <v>54</v>
      </c>
      <c r="C66" s="98" t="s">
        <v>36</v>
      </c>
      <c r="D66" s="85">
        <v>0</v>
      </c>
      <c r="E66" s="92"/>
      <c r="F66" s="92"/>
      <c r="G66" s="29">
        <f>D66*E66</f>
        <v>0</v>
      </c>
      <c r="H66" s="30">
        <f>D66*F66</f>
        <v>0</v>
      </c>
      <c r="I66" s="49"/>
      <c r="J66" s="49"/>
      <c r="L66" s="46"/>
      <c r="M66" s="47"/>
    </row>
    <row r="67" spans="1:13" ht="15.75" customHeight="1" x14ac:dyDescent="0.25">
      <c r="A67" s="35"/>
      <c r="B67" s="28" t="s">
        <v>55</v>
      </c>
      <c r="C67" s="98" t="s">
        <v>36</v>
      </c>
      <c r="D67" s="85">
        <v>0</v>
      </c>
      <c r="E67" s="92"/>
      <c r="F67" s="92"/>
      <c r="G67" s="29">
        <f>D67*E67</f>
        <v>0</v>
      </c>
      <c r="H67" s="30">
        <f>D67*F67</f>
        <v>0</v>
      </c>
      <c r="I67" s="49"/>
      <c r="J67" s="49"/>
      <c r="L67" s="46"/>
      <c r="M67" s="47"/>
    </row>
    <row r="68" spans="1:13" ht="15.75" customHeight="1" x14ac:dyDescent="0.25">
      <c r="A68" s="35"/>
      <c r="B68" s="28"/>
      <c r="C68" s="98"/>
      <c r="D68" s="85"/>
      <c r="E68" s="31"/>
      <c r="F68" s="31"/>
      <c r="G68" s="31"/>
      <c r="H68" s="36"/>
      <c r="I68" s="49"/>
      <c r="J68" s="49"/>
      <c r="L68" s="46"/>
      <c r="M68" s="47"/>
    </row>
    <row r="69" spans="1:13" ht="15.75" customHeight="1" thickBot="1" x14ac:dyDescent="0.3">
      <c r="A69" s="50"/>
      <c r="B69" s="13"/>
      <c r="C69" s="14"/>
      <c r="D69" s="83"/>
      <c r="E69" s="51"/>
      <c r="F69" s="51"/>
      <c r="G69" s="51"/>
      <c r="H69" s="52"/>
      <c r="I69" s="19"/>
      <c r="J69" s="19"/>
      <c r="L69" s="46"/>
      <c r="M69" s="47"/>
    </row>
    <row r="70" spans="1:13" ht="17.45" customHeight="1" x14ac:dyDescent="0.25">
      <c r="A70" s="35"/>
      <c r="B70" s="25" t="s">
        <v>56</v>
      </c>
      <c r="C70" s="98"/>
      <c r="D70" s="82"/>
      <c r="E70" s="53"/>
      <c r="F70" s="53"/>
      <c r="G70" s="53"/>
      <c r="H70" s="54"/>
      <c r="I70" s="19"/>
      <c r="J70" s="19"/>
      <c r="L70" s="46"/>
      <c r="M70" s="47"/>
    </row>
    <row r="71" spans="1:13" ht="20.100000000000001" customHeight="1" x14ac:dyDescent="0.25">
      <c r="A71" s="33" t="s">
        <v>57</v>
      </c>
      <c r="B71" s="55" t="str">
        <f>B10</f>
        <v>Pekerjaan Persiapan</v>
      </c>
      <c r="C71" s="98"/>
      <c r="D71" s="85"/>
      <c r="E71" s="29"/>
      <c r="F71" s="29"/>
      <c r="G71" s="29">
        <f>SUM(G11:G12)</f>
        <v>0</v>
      </c>
      <c r="H71" s="30">
        <f>SUM(H11:H12)</f>
        <v>0</v>
      </c>
      <c r="I71" s="49"/>
      <c r="J71" s="49"/>
      <c r="L71" s="46"/>
      <c r="M71" s="47"/>
    </row>
    <row r="72" spans="1:13" ht="20.100000000000001" customHeight="1" x14ac:dyDescent="0.25">
      <c r="A72" s="21" t="s">
        <v>18</v>
      </c>
      <c r="B72" s="55" t="str">
        <f>B14</f>
        <v>Pekerjaan Tanah</v>
      </c>
      <c r="C72" s="98"/>
      <c r="D72" s="85"/>
      <c r="E72" s="29"/>
      <c r="F72" s="29"/>
      <c r="G72" s="29">
        <f>SUM(G15:G18)</f>
        <v>0</v>
      </c>
      <c r="H72" s="30">
        <f>SUM(H15:H18)</f>
        <v>0</v>
      </c>
      <c r="I72" s="49"/>
      <c r="J72" s="49"/>
      <c r="L72" s="46"/>
      <c r="M72" s="47"/>
    </row>
    <row r="73" spans="1:13" ht="20.100000000000001" customHeight="1" x14ac:dyDescent="0.25">
      <c r="A73" s="21" t="s">
        <v>21</v>
      </c>
      <c r="B73" s="55" t="str">
        <f>B20</f>
        <v>Pasir Urug Selimut Pipa</v>
      </c>
      <c r="C73" s="98"/>
      <c r="D73" s="85"/>
      <c r="E73" s="29"/>
      <c r="F73" s="29"/>
      <c r="G73" s="29">
        <f>SUM(G21:G25)</f>
        <v>0</v>
      </c>
      <c r="H73" s="30">
        <f>SUM(H21:H25)</f>
        <v>0</v>
      </c>
      <c r="I73" s="49"/>
      <c r="J73" s="49"/>
      <c r="L73" s="46"/>
      <c r="M73" s="47"/>
    </row>
    <row r="74" spans="1:13" ht="47.25" x14ac:dyDescent="0.25">
      <c r="A74" s="33" t="s">
        <v>27</v>
      </c>
      <c r="B74" s="55" t="str">
        <f>B27</f>
        <v>Aksesoris Distribusi , Valve , Tee all flange , Flange adaptor , Baut mur , Karet seal , Flange soket , Gibol Joint</v>
      </c>
      <c r="C74" s="98"/>
      <c r="D74" s="85"/>
      <c r="E74" s="31"/>
      <c r="F74" s="56"/>
      <c r="G74" s="29">
        <f>SUM(G28:G34)</f>
        <v>0</v>
      </c>
      <c r="H74" s="30">
        <f>SUM(H28:H34)</f>
        <v>0</v>
      </c>
      <c r="I74" s="49"/>
      <c r="J74" s="49"/>
      <c r="L74" s="46"/>
      <c r="M74" s="47"/>
    </row>
    <row r="75" spans="1:13" ht="47.25" x14ac:dyDescent="0.25">
      <c r="A75" s="33" t="s">
        <v>32</v>
      </c>
      <c r="B75" s="55" t="str">
        <f>B37</f>
        <v>Aksesoris Wash Out , Valve , Tee soket flange , baut mur , karet seal , tras blok , pipa koker</v>
      </c>
      <c r="C75" s="98"/>
      <c r="D75" s="85"/>
      <c r="E75" s="29"/>
      <c r="F75" s="29"/>
      <c r="G75" s="29">
        <f>SUM(G38)</f>
        <v>0</v>
      </c>
      <c r="H75" s="30">
        <f>SUM(H38)</f>
        <v>0</v>
      </c>
      <c r="I75" s="49"/>
      <c r="J75" s="49"/>
      <c r="L75" s="46"/>
      <c r="M75" s="47"/>
    </row>
    <row r="76" spans="1:13" ht="20.100000000000001" customHeight="1" x14ac:dyDescent="0.25">
      <c r="A76" s="33" t="s">
        <v>58</v>
      </c>
      <c r="B76" s="55" t="str">
        <f>B40</f>
        <v>Pipa HDPE Jaringan Distribusi</v>
      </c>
      <c r="C76" s="98"/>
      <c r="D76" s="85"/>
      <c r="E76" s="29"/>
      <c r="F76" s="29"/>
      <c r="G76" s="29">
        <f>SUM(G41:G45)</f>
        <v>0</v>
      </c>
      <c r="H76" s="30">
        <f>SUM(H41:H45)</f>
        <v>0</v>
      </c>
      <c r="I76" s="49"/>
      <c r="J76" s="49"/>
      <c r="L76" s="46"/>
      <c r="M76" s="47"/>
    </row>
    <row r="77" spans="1:13" ht="31.5" x14ac:dyDescent="0.25">
      <c r="A77" s="21" t="s">
        <v>59</v>
      </c>
      <c r="B77" s="55" t="str">
        <f>B46</f>
        <v>Pekerjaan Air Ventilator , dop pipa, gate valve 1/2"</v>
      </c>
      <c r="C77" s="98"/>
      <c r="D77" s="85"/>
      <c r="E77" s="29"/>
      <c r="F77" s="29"/>
      <c r="G77" s="29">
        <f>SUM(G47)</f>
        <v>0</v>
      </c>
      <c r="H77" s="30">
        <f>SUM(H47)</f>
        <v>0</v>
      </c>
      <c r="I77" s="49"/>
      <c r="J77" s="49"/>
      <c r="L77" s="46"/>
      <c r="M77" s="47"/>
    </row>
    <row r="78" spans="1:13" ht="20.100000000000001" customHeight="1" x14ac:dyDescent="0.25">
      <c r="A78" s="21" t="s">
        <v>60</v>
      </c>
      <c r="B78" s="55" t="str">
        <f>B49</f>
        <v>Pipa Koker</v>
      </c>
      <c r="C78" s="98"/>
      <c r="D78" s="85"/>
      <c r="E78" s="29"/>
      <c r="F78" s="29"/>
      <c r="G78" s="29">
        <f>SUM(G50:G53)</f>
        <v>0</v>
      </c>
      <c r="H78" s="30">
        <f>SUM(H50:H53)</f>
        <v>0</v>
      </c>
      <c r="I78" s="49"/>
      <c r="J78" s="49"/>
      <c r="L78" s="46"/>
      <c r="M78" s="47"/>
    </row>
    <row r="79" spans="1:13" ht="20.100000000000001" customHeight="1" x14ac:dyDescent="0.25">
      <c r="A79" s="21" t="s">
        <v>61</v>
      </c>
      <c r="B79" s="55" t="str">
        <f>B56</f>
        <v xml:space="preserve">Test Tekan </v>
      </c>
      <c r="C79" s="98"/>
      <c r="D79" s="85"/>
      <c r="E79" s="29"/>
      <c r="F79" s="29"/>
      <c r="G79" s="29">
        <f>SUM(G57)</f>
        <v>0</v>
      </c>
      <c r="H79" s="30">
        <f>SUM(H57)</f>
        <v>0</v>
      </c>
      <c r="I79" s="19"/>
      <c r="J79" s="19"/>
      <c r="L79" s="46"/>
      <c r="M79" s="47"/>
    </row>
    <row r="80" spans="1:13" ht="20.100000000000001" customHeight="1" x14ac:dyDescent="0.25">
      <c r="A80" s="21" t="s">
        <v>46</v>
      </c>
      <c r="B80" s="55" t="str">
        <f>B59</f>
        <v>As Build Drawing CD + H Kalkir A3</v>
      </c>
      <c r="C80" s="98"/>
      <c r="D80" s="85"/>
      <c r="E80" s="31"/>
      <c r="F80" s="56"/>
      <c r="G80" s="29">
        <f>SUM(G59)</f>
        <v>0</v>
      </c>
      <c r="H80" s="30">
        <f>SUM(H59)</f>
        <v>0</v>
      </c>
      <c r="I80" s="19"/>
      <c r="J80" s="19"/>
      <c r="L80" s="46"/>
      <c r="M80" s="47"/>
    </row>
    <row r="81" spans="1:13" ht="20.100000000000001" customHeight="1" x14ac:dyDescent="0.25">
      <c r="A81" s="21" t="s">
        <v>48</v>
      </c>
      <c r="B81" s="55" t="str">
        <f>B61</f>
        <v>Pekerjaan Pembersihan</v>
      </c>
      <c r="C81" s="98"/>
      <c r="D81" s="85"/>
      <c r="E81" s="31"/>
      <c r="F81" s="56"/>
      <c r="G81" s="29">
        <f>SUM(G61)</f>
        <v>0</v>
      </c>
      <c r="H81" s="30">
        <f>SUM(H61)</f>
        <v>0</v>
      </c>
      <c r="I81" s="19"/>
      <c r="J81" s="19"/>
      <c r="L81" s="46"/>
      <c r="M81" s="47"/>
    </row>
    <row r="82" spans="1:13" ht="20.100000000000001" customHeight="1" x14ac:dyDescent="0.25">
      <c r="A82" s="21" t="s">
        <v>50</v>
      </c>
      <c r="B82" s="55" t="s">
        <v>51</v>
      </c>
      <c r="C82" s="98"/>
      <c r="D82" s="85"/>
      <c r="E82" s="31"/>
      <c r="F82" s="56"/>
      <c r="G82" s="29">
        <f>SUM(G64:G67)</f>
        <v>0</v>
      </c>
      <c r="H82" s="30">
        <f>SUM(H64:H67)</f>
        <v>0</v>
      </c>
      <c r="I82" s="19"/>
      <c r="J82" s="19"/>
      <c r="L82" s="46"/>
      <c r="M82" s="47"/>
    </row>
    <row r="83" spans="1:13" ht="20.100000000000001" customHeight="1" thickBot="1" x14ac:dyDescent="0.3">
      <c r="A83" s="21"/>
      <c r="B83" s="1"/>
      <c r="C83" s="57"/>
      <c r="D83" s="85"/>
      <c r="E83" s="31"/>
      <c r="F83" s="31"/>
      <c r="G83" s="31"/>
      <c r="H83" s="48"/>
      <c r="I83" s="19"/>
      <c r="J83" s="19"/>
    </row>
    <row r="84" spans="1:13" ht="17.100000000000001" customHeight="1" thickTop="1" x14ac:dyDescent="0.25">
      <c r="A84" s="58"/>
      <c r="B84" s="59"/>
      <c r="C84" s="60"/>
      <c r="D84" s="86"/>
      <c r="E84" s="60"/>
      <c r="F84" s="60" t="s">
        <v>62</v>
      </c>
      <c r="G84" s="61">
        <f>SUM(G9:G69)</f>
        <v>0</v>
      </c>
      <c r="H84" s="93">
        <f>SUM(H9:H69)</f>
        <v>0</v>
      </c>
      <c r="I84" s="19"/>
      <c r="J84" s="19"/>
    </row>
    <row r="85" spans="1:13" ht="17.100000000000001" customHeight="1" x14ac:dyDescent="0.25">
      <c r="A85" s="62"/>
      <c r="B85" s="63"/>
      <c r="C85" s="64"/>
      <c r="D85" s="87"/>
      <c r="E85" s="65"/>
      <c r="F85" s="65" t="s">
        <v>63</v>
      </c>
      <c r="G85" s="66"/>
      <c r="H85" s="67">
        <f>SUM(G84:H84)</f>
        <v>0</v>
      </c>
      <c r="I85" s="19"/>
      <c r="J85" s="19"/>
    </row>
    <row r="86" spans="1:13" ht="17.100000000000001" customHeight="1" x14ac:dyDescent="0.25">
      <c r="A86" s="62"/>
      <c r="B86" s="63"/>
      <c r="C86" s="64"/>
      <c r="D86" s="87"/>
      <c r="E86" s="65"/>
      <c r="F86" s="68" t="s">
        <v>64</v>
      </c>
      <c r="G86" s="66"/>
      <c r="H86" s="67">
        <f>ROUNDDOWN(H85,-5)</f>
        <v>0</v>
      </c>
      <c r="I86" s="19"/>
      <c r="J86" s="19"/>
      <c r="M86" s="69"/>
    </row>
    <row r="87" spans="1:13" ht="17.100000000000001" customHeight="1" x14ac:dyDescent="0.25">
      <c r="A87" s="62"/>
      <c r="B87" s="63"/>
      <c r="C87" s="64"/>
      <c r="D87" s="87"/>
      <c r="E87" s="65"/>
      <c r="F87" s="65" t="s">
        <v>65</v>
      </c>
      <c r="G87" s="65"/>
      <c r="H87" s="67">
        <f>H86*0.1</f>
        <v>0</v>
      </c>
      <c r="I87" s="19"/>
      <c r="J87" s="19"/>
    </row>
    <row r="88" spans="1:13" ht="18.75" customHeight="1" x14ac:dyDescent="0.25">
      <c r="A88" s="62"/>
      <c r="B88" s="63"/>
      <c r="C88" s="64"/>
      <c r="D88" s="87"/>
      <c r="E88" s="65"/>
      <c r="F88" s="68" t="s">
        <v>66</v>
      </c>
      <c r="G88" s="68"/>
      <c r="H88" s="67">
        <f>H86+H87</f>
        <v>0</v>
      </c>
      <c r="I88" s="19"/>
      <c r="J88" s="19"/>
    </row>
    <row r="89" spans="1:13" ht="17.100000000000001" customHeight="1" thickBot="1" x14ac:dyDescent="0.3">
      <c r="A89" s="70"/>
      <c r="B89" s="71" t="s">
        <v>12</v>
      </c>
      <c r="C89" s="72"/>
      <c r="D89" s="83"/>
      <c r="E89" s="73"/>
      <c r="F89" s="73"/>
      <c r="G89" s="73"/>
      <c r="H89" s="94">
        <f>H86/92</f>
        <v>0</v>
      </c>
      <c r="I89" s="19"/>
      <c r="J89" s="19"/>
    </row>
    <row r="90" spans="1:13" ht="17.100000000000001" customHeight="1" x14ac:dyDescent="0.25">
      <c r="A90" s="98"/>
      <c r="B90" s="74"/>
      <c r="C90" s="98"/>
      <c r="D90" s="85"/>
      <c r="E90" s="75"/>
      <c r="F90" s="75"/>
      <c r="G90" s="75"/>
      <c r="H90" s="76"/>
      <c r="I90" s="19"/>
      <c r="J90" s="19"/>
    </row>
    <row r="91" spans="1:13" ht="17.100000000000001" customHeight="1" x14ac:dyDescent="0.25">
      <c r="A91" s="98"/>
      <c r="B91" s="74"/>
      <c r="C91" s="98"/>
      <c r="D91" s="85"/>
      <c r="E91" s="75"/>
      <c r="F91" s="75"/>
      <c r="G91" s="75"/>
      <c r="H91" s="76"/>
      <c r="I91" s="19"/>
      <c r="J91" s="19"/>
    </row>
    <row r="92" spans="1:13" x14ac:dyDescent="0.25">
      <c r="A92" s="98"/>
      <c r="B92" s="77"/>
      <c r="C92" s="98"/>
      <c r="D92" s="85"/>
      <c r="E92" s="49"/>
      <c r="F92" s="49"/>
      <c r="G92" s="49"/>
      <c r="H92" s="95"/>
      <c r="I92" s="19"/>
      <c r="J92" s="19"/>
    </row>
    <row r="93" spans="1:13" x14ac:dyDescent="0.25">
      <c r="A93" s="98"/>
      <c r="B93" s="77"/>
      <c r="C93" s="98"/>
      <c r="D93" s="85"/>
      <c r="E93" s="49"/>
      <c r="F93" s="49"/>
      <c r="G93" s="49"/>
      <c r="H93" s="95"/>
    </row>
    <row r="94" spans="1:13" x14ac:dyDescent="0.25">
      <c r="A94" s="98"/>
      <c r="B94" s="77"/>
      <c r="C94" s="98"/>
      <c r="D94" s="85"/>
      <c r="E94" s="49"/>
      <c r="F94" s="49"/>
      <c r="G94" s="49"/>
      <c r="H94" s="49"/>
    </row>
    <row r="95" spans="1:13" x14ac:dyDescent="0.25">
      <c r="A95" s="98"/>
      <c r="B95" s="77"/>
      <c r="C95" s="98"/>
      <c r="D95" s="85"/>
      <c r="E95" s="49"/>
      <c r="F95" s="49"/>
      <c r="G95" s="49"/>
      <c r="H95" s="49"/>
    </row>
    <row r="96" spans="1:13" x14ac:dyDescent="0.25">
      <c r="B96" s="77"/>
      <c r="C96" s="98"/>
      <c r="D96" s="85"/>
      <c r="E96" s="49"/>
      <c r="F96" s="49"/>
      <c r="G96" s="49"/>
      <c r="H96" s="49"/>
    </row>
    <row r="97" spans="1:12" x14ac:dyDescent="0.25">
      <c r="A97" s="98"/>
      <c r="B97" s="77"/>
      <c r="C97" s="98"/>
      <c r="D97" s="85"/>
      <c r="E97" s="49"/>
      <c r="F97" s="49"/>
      <c r="G97" s="49"/>
      <c r="H97" s="49"/>
    </row>
    <row r="98" spans="1:12" x14ac:dyDescent="0.25">
      <c r="A98" s="98"/>
      <c r="G98" s="1" t="s">
        <v>37</v>
      </c>
    </row>
    <row r="99" spans="1:12" x14ac:dyDescent="0.25">
      <c r="A99" s="98"/>
      <c r="B99" s="77"/>
      <c r="C99" s="98"/>
      <c r="D99" s="85"/>
      <c r="E99" s="49"/>
      <c r="F99" s="49"/>
      <c r="G99" s="1" t="s">
        <v>38</v>
      </c>
      <c r="H99" s="1">
        <f>47232.8018/10^3</f>
        <v>47.232801800000004</v>
      </c>
      <c r="L99" s="1">
        <f>H99</f>
        <v>47.232801800000004</v>
      </c>
    </row>
    <row r="100" spans="1:12" x14ac:dyDescent="0.25">
      <c r="A100" s="98"/>
      <c r="B100" s="77"/>
      <c r="C100" s="98"/>
      <c r="D100" s="85"/>
      <c r="E100" s="49"/>
      <c r="F100" s="49"/>
      <c r="G100" s="1" t="s">
        <v>39</v>
      </c>
      <c r="H100" s="1">
        <f>8483.7339/10^3</f>
        <v>8.4837338999999989</v>
      </c>
      <c r="I100" s="1">
        <f>8540.8308/10^3</f>
        <v>8.5408308000000002</v>
      </c>
      <c r="J100" s="1">
        <f>42874.4635/10^3</f>
        <v>42.874463499999997</v>
      </c>
      <c r="K100" s="1">
        <f>6854.5916/10^3</f>
        <v>6.8545916</v>
      </c>
      <c r="L100" s="1">
        <f>SUM(H100:K100)</f>
        <v>66.753619799999996</v>
      </c>
    </row>
    <row r="101" spans="1:12" x14ac:dyDescent="0.25">
      <c r="A101" s="98"/>
      <c r="B101" s="77"/>
      <c r="C101" s="98"/>
      <c r="D101" s="85"/>
      <c r="E101" s="49"/>
      <c r="F101" s="49"/>
      <c r="G101" s="1" t="s">
        <v>68</v>
      </c>
      <c r="H101" s="1">
        <f>160808.5447/10^3</f>
        <v>160.8085447</v>
      </c>
      <c r="L101" s="1">
        <f>SUM(H101:H110)</f>
        <v>1113.5344243999998</v>
      </c>
    </row>
    <row r="102" spans="1:12" x14ac:dyDescent="0.25">
      <c r="A102" s="98"/>
      <c r="B102" s="77"/>
      <c r="C102" s="98"/>
      <c r="D102" s="85"/>
      <c r="E102" s="49"/>
      <c r="F102" s="49"/>
      <c r="H102" s="1">
        <f>8044.8698/10^3</f>
        <v>8.0448698000000007</v>
      </c>
    </row>
    <row r="103" spans="1:12" x14ac:dyDescent="0.25">
      <c r="A103" s="98"/>
      <c r="B103" s="77"/>
      <c r="C103" s="98"/>
      <c r="D103" s="85"/>
      <c r="E103" s="49"/>
      <c r="F103" s="49"/>
      <c r="H103" s="1">
        <f>8105.1402/10^3</f>
        <v>8.1051401999999992</v>
      </c>
    </row>
    <row r="104" spans="1:12" x14ac:dyDescent="0.25">
      <c r="A104" s="98"/>
      <c r="B104" s="77"/>
      <c r="C104" s="98"/>
      <c r="D104" s="85"/>
      <c r="E104" s="49"/>
      <c r="F104" s="49"/>
      <c r="H104" s="1">
        <f>365491.4427/10^3</f>
        <v>365.49144269999999</v>
      </c>
    </row>
    <row r="105" spans="1:12" x14ac:dyDescent="0.25">
      <c r="A105" s="98"/>
      <c r="B105" s="77"/>
      <c r="C105" s="98"/>
      <c r="D105" s="85"/>
      <c r="E105" s="49"/>
      <c r="F105" s="49"/>
      <c r="H105" s="1">
        <f>56094.5365/10^3</f>
        <v>56.094536500000004</v>
      </c>
    </row>
    <row r="106" spans="1:12" x14ac:dyDescent="0.25">
      <c r="A106" s="98"/>
      <c r="B106" s="77"/>
      <c r="C106" s="98"/>
      <c r="D106" s="85"/>
      <c r="E106" s="49"/>
      <c r="F106" s="49"/>
      <c r="H106" s="1">
        <f>320064.1016/10^3</f>
        <v>320.06410160000001</v>
      </c>
    </row>
    <row r="107" spans="1:12" x14ac:dyDescent="0.25">
      <c r="A107" s="98"/>
      <c r="B107" s="77"/>
      <c r="C107" s="98"/>
      <c r="D107" s="85"/>
      <c r="E107" s="49"/>
      <c r="F107" s="49"/>
      <c r="H107" s="1">
        <f>6586.1965/10^3</f>
        <v>6.5861964999999998</v>
      </c>
    </row>
    <row r="108" spans="1:12" x14ac:dyDescent="0.25">
      <c r="A108" s="98"/>
      <c r="B108" s="77"/>
      <c r="C108" s="98"/>
      <c r="D108" s="85"/>
      <c r="E108" s="49"/>
      <c r="F108" s="49"/>
      <c r="H108" s="1">
        <f>6531.677/10^3</f>
        <v>6.5316769999999993</v>
      </c>
    </row>
    <row r="109" spans="1:12" x14ac:dyDescent="0.25">
      <c r="A109" s="98"/>
      <c r="B109" s="77"/>
      <c r="C109" s="98"/>
      <c r="D109" s="85"/>
      <c r="E109" s="49"/>
      <c r="F109" s="49"/>
      <c r="H109" s="1">
        <f>125861.9154/10^3</f>
        <v>125.8619154</v>
      </c>
    </row>
    <row r="110" spans="1:12" x14ac:dyDescent="0.25">
      <c r="A110" s="98"/>
      <c r="B110" s="77"/>
      <c r="C110" s="98"/>
      <c r="D110" s="85"/>
      <c r="E110" s="49"/>
      <c r="F110" s="49"/>
      <c r="H110" s="1">
        <f>55946/10^3</f>
        <v>55.945999999999998</v>
      </c>
    </row>
    <row r="111" spans="1:12" x14ac:dyDescent="0.25">
      <c r="A111" s="98"/>
      <c r="B111" s="77"/>
      <c r="C111" s="98"/>
      <c r="D111" s="85"/>
      <c r="E111" s="49"/>
      <c r="F111" s="49"/>
      <c r="G111" s="49"/>
      <c r="H111" s="49"/>
    </row>
    <row r="112" spans="1:12" x14ac:dyDescent="0.25">
      <c r="A112" s="98"/>
      <c r="B112" s="77"/>
      <c r="C112" s="98"/>
      <c r="D112" s="85"/>
      <c r="E112" s="49"/>
      <c r="F112" s="49"/>
      <c r="G112" s="49"/>
      <c r="H112" s="49"/>
    </row>
    <row r="113" spans="1:8" x14ac:dyDescent="0.25">
      <c r="A113" s="98"/>
      <c r="B113" s="77"/>
      <c r="C113" s="98"/>
      <c r="D113" s="85"/>
      <c r="E113" s="49"/>
      <c r="F113" s="49"/>
      <c r="G113" s="49"/>
      <c r="H113" s="49"/>
    </row>
    <row r="114" spans="1:8" x14ac:dyDescent="0.25">
      <c r="A114" s="98"/>
      <c r="B114" s="77"/>
      <c r="C114" s="98"/>
      <c r="D114" s="85"/>
      <c r="E114" s="49"/>
      <c r="F114" s="49"/>
      <c r="G114" s="49"/>
      <c r="H114" s="49"/>
    </row>
    <row r="115" spans="1:8" x14ac:dyDescent="0.25">
      <c r="A115" s="98"/>
      <c r="B115" s="77"/>
      <c r="C115" s="98"/>
      <c r="D115" s="85"/>
      <c r="E115" s="49"/>
      <c r="F115" s="49"/>
      <c r="G115" s="49"/>
      <c r="H115" s="49"/>
    </row>
    <row r="116" spans="1:8" x14ac:dyDescent="0.25">
      <c r="A116" s="98"/>
      <c r="B116" s="77"/>
      <c r="C116" s="98"/>
      <c r="D116" s="85"/>
      <c r="E116" s="49"/>
      <c r="F116" s="49"/>
      <c r="G116" s="49"/>
      <c r="H116" s="49"/>
    </row>
    <row r="117" spans="1:8" x14ac:dyDescent="0.25">
      <c r="A117" s="98"/>
      <c r="B117" s="77"/>
      <c r="C117" s="98"/>
      <c r="D117" s="85"/>
      <c r="E117" s="49"/>
      <c r="F117" s="49"/>
      <c r="G117" s="49"/>
      <c r="H117" s="49"/>
    </row>
    <row r="118" spans="1:8" x14ac:dyDescent="0.25">
      <c r="B118" s="77"/>
      <c r="C118" s="98"/>
      <c r="D118" s="85"/>
      <c r="E118" s="49"/>
      <c r="F118" s="49"/>
      <c r="G118" s="49"/>
      <c r="H118" s="49"/>
    </row>
    <row r="119" spans="1:8" x14ac:dyDescent="0.25">
      <c r="B119" s="77"/>
      <c r="C119" s="98"/>
      <c r="D119" s="85"/>
      <c r="E119" s="49"/>
      <c r="F119" s="49"/>
      <c r="G119" s="49"/>
      <c r="H119" s="49"/>
    </row>
  </sheetData>
  <mergeCells count="8">
    <mergeCell ref="E8:F8"/>
    <mergeCell ref="G8:H8"/>
    <mergeCell ref="A1:H1"/>
    <mergeCell ref="A2:H2"/>
    <mergeCell ref="A3:H3"/>
    <mergeCell ref="E5:F5"/>
    <mergeCell ref="G5:H5"/>
    <mergeCell ref="C6:D6"/>
  </mergeCells>
  <pageMargins left="0.70866141732283472" right="0.70866141732283472" top="0.74803149606299213" bottom="0.74803149606299213" header="0.31496062992125984" footer="0.31496062992125984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cp:lastPrinted>2019-05-15T04:29:41Z</cp:lastPrinted>
  <dcterms:created xsi:type="dcterms:W3CDTF">2019-04-23T10:41:37Z</dcterms:created>
  <dcterms:modified xsi:type="dcterms:W3CDTF">2019-05-27T03:49:38Z</dcterms:modified>
</cp:coreProperties>
</file>